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1895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закл.договоров'!$A$3:$H$273</definedName>
    <definedName name="_xlnm._FilterDatabase" localSheetId="0" hidden="1">'Свод'!$A$7:$K$137</definedName>
    <definedName name="_xlnm.Print_Area" localSheetId="1">'Реестр закл.договоров'!$A$1:$H$273</definedName>
  </definedNames>
  <calcPr fullCalcOnLoad="1"/>
</workbook>
</file>

<file path=xl/sharedStrings.xml><?xml version="1.0" encoding="utf-8"?>
<sst xmlns="http://schemas.openxmlformats.org/spreadsheetml/2006/main" count="1240" uniqueCount="525">
  <si>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</si>
  <si>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</si>
  <si>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</si>
  <si>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</si>
  <si>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</si>
  <si>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</si>
  <si>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</si>
  <si>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</si>
  <si>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</si>
  <si>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</si>
  <si>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</si>
  <si>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</si>
  <si>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</si>
  <si>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</si>
  <si>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</si>
  <si>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</si>
  <si>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</si>
  <si>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</si>
  <si>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</si>
  <si>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</si>
  <si>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</si>
  <si>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</si>
  <si>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35/10 кВ "Бекрино"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</si>
  <si>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</si>
  <si>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</si>
  <si>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</si>
  <si>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</si>
  <si>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</si>
  <si>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</si>
  <si>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</si>
  <si>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</si>
  <si>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</si>
  <si>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</si>
  <si>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</si>
  <si>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</si>
  <si>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</si>
  <si>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</si>
  <si>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</si>
  <si>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</si>
  <si>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</si>
  <si>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</si>
  <si>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</si>
  <si>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</si>
  <si>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</si>
  <si>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</si>
  <si>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</si>
  <si>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</si>
  <si>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</si>
  <si>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</si>
  <si>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</si>
  <si>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</si>
  <si>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</si>
  <si>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</si>
  <si>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</si>
  <si>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</si>
  <si>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</si>
  <si>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</si>
  <si>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</si>
  <si>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</si>
  <si>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</si>
  <si>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</si>
  <si>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</si>
  <si>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</si>
  <si>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</si>
  <si>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</si>
  <si>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</si>
  <si>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</si>
  <si>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110/6 кВ "Электромашин"</t>
  </si>
  <si>
    <t>Смоленскэнеро</t>
  </si>
  <si>
    <t>ПС 110/35/10 кВ "Дорогобуж-1"</t>
  </si>
  <si>
    <t>ПС 110/35/10 кВ "Ельня"</t>
  </si>
  <si>
    <t>ПС 110/35/10 кВ "Каспля"</t>
  </si>
  <si>
    <t>ПС 110/35/10 кВ "Велиж"</t>
  </si>
  <si>
    <t>ПС 110/35/10 кВ "Красный"</t>
  </si>
  <si>
    <t>ПС 110/35/6 кВ "Пронино"</t>
  </si>
  <si>
    <t>ПС 110/10кВ "Угра"</t>
  </si>
  <si>
    <t>ПС 110/35/10 кВ "Новодугино"</t>
  </si>
  <si>
    <t>ПС 35/10 кВ "Савеево"</t>
  </si>
  <si>
    <t>ПС 110/35/10кВ "Днепровское"</t>
  </si>
  <si>
    <t>ПС 35/6 кВ "Белеи"</t>
  </si>
  <si>
    <t>ПС 110/35/10 кВ"Михайловская"</t>
  </si>
  <si>
    <t>ПС 35/10 кВ "Дивинская"</t>
  </si>
  <si>
    <t>ПС 35/10 кВ "Кириллы"</t>
  </si>
  <si>
    <t>ПС 35/10 кВ "Богданово"</t>
  </si>
  <si>
    <t>ПС 110/35/6 кВ "Голынки"</t>
  </si>
  <si>
    <t>ПС 110/10 кВ "Диво"</t>
  </si>
  <si>
    <t>ПС 35/10 кВ "Дружба"</t>
  </si>
  <si>
    <t>ПС 35/10 кВ "Кайдаково"</t>
  </si>
  <si>
    <t>ПС 35/10 кВ"Успенское"</t>
  </si>
  <si>
    <t>ПС 35/6 кВ "ЗССК"</t>
  </si>
  <si>
    <t>ПС 35/6 кВ "Гнездово"</t>
  </si>
  <si>
    <t>ПС 35/10 кВ"Сапшо"</t>
  </si>
  <si>
    <t>ПС 35/10 кВ "Кощино"</t>
  </si>
  <si>
    <t>ПС 35/10 кВ "Клушино"</t>
  </si>
  <si>
    <t>РП 10 кВ "Серго-Ивановское"</t>
  </si>
  <si>
    <t>ПС 35/10 кВ "Сверчково"</t>
  </si>
  <si>
    <t>ПС 110/10 кВ "Трубная"</t>
  </si>
  <si>
    <t>ПС 110/10 кВ "Вязьма-тяговая"</t>
  </si>
  <si>
    <t>ПС 110/35/10 кВ "Знаменка</t>
  </si>
  <si>
    <t>ПС 110/35/10 кВ "Мазальцево"</t>
  </si>
  <si>
    <t>ПС 35/6 кВ "Егорьево"</t>
  </si>
  <si>
    <t>ПС 110/35/10 кВ "Шумячи"</t>
  </si>
  <si>
    <t>ПС 35/10 кВ "Семлево"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</si>
  <si>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</si>
  <si>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</si>
  <si>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</si>
  <si>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</si>
  <si>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110/35/10 кВ "Издешково"</t>
  </si>
  <si>
    <t>ПС 35/10 кВ "Каменка"</t>
  </si>
  <si>
    <t>ПС 110/35/10 кВ "Светотехника"</t>
  </si>
  <si>
    <t>ПС 110/35/10 кВ "Туманово"</t>
  </si>
  <si>
    <t>ПС 35/6 кВ "ВРЗ"</t>
  </si>
  <si>
    <t>ПС 35/10 кВ "Перенка"</t>
  </si>
  <si>
    <t>ПС 35/10 кВ "Гореново"</t>
  </si>
  <si>
    <t>ПС 35/10 кВ "Никольское"</t>
  </si>
  <si>
    <t>ПС 35/10 кВ "Лосьмино"</t>
  </si>
  <si>
    <t>ПС 110/35/10 кВ "Торбеево"</t>
  </si>
  <si>
    <t>ПС 35/10 кВ "Воронцово"</t>
  </si>
  <si>
    <t>ПС 35/10 кВ "Капыревщина"</t>
  </si>
  <si>
    <t>ПС 35/10 кВ "Шарапово"</t>
  </si>
  <si>
    <t>Пс 110/10 кВ "Сапрыкино"</t>
  </si>
  <si>
    <t>ПС 35/10 кВ "Волоедово"</t>
  </si>
  <si>
    <t>ПС 35/6 кВ "Водозабор"</t>
  </si>
  <si>
    <t>ПС 35/10 кВ "Жичицы"</t>
  </si>
  <si>
    <t>ПС 35/10 кВ "Ст.Село"</t>
  </si>
  <si>
    <t>ПС 35/10 кВ "Селезни"</t>
  </si>
  <si>
    <t>ПС 35/10 кВ "Закрутье"</t>
  </si>
  <si>
    <t>ПС 35/10 кВ "Вачково"</t>
  </si>
  <si>
    <t>ПС 35/10 кВ "Коммунар"</t>
  </si>
  <si>
    <t>ПС 35/10 кВ "Соловьево"</t>
  </si>
  <si>
    <t>ПС 110/10 кВ "Логово"</t>
  </si>
  <si>
    <t>ПС 110/35/10 кВ "Мерлино"</t>
  </si>
  <si>
    <t>ПС 35/10 кВ "Боголюбово"</t>
  </si>
  <si>
    <t>ПС 35/10 кВ "Булгаково"</t>
  </si>
  <si>
    <t>ПС 35/10 кВ "Казулино"</t>
  </si>
  <si>
    <t>ПС 35/10 кВ "Шаломино"</t>
  </si>
  <si>
    <t>ПС 110/35/10 кВ "Канютино"</t>
  </si>
  <si>
    <t>ПС 110/6 кВ "Пластмасс"</t>
  </si>
  <si>
    <t>ПС 35/10 кВ "Первомайская"</t>
  </si>
  <si>
    <t>ПС 35/6 кВ "ЯО 100/6"</t>
  </si>
  <si>
    <t>ПС 35/10 кВ "Турки"</t>
  </si>
  <si>
    <t>ПС 110/35/10 кВ "Десногорск"</t>
  </si>
  <si>
    <t>ПС 110/10 кВ "Макшеево"</t>
  </si>
  <si>
    <t>ПС 110/35/10 кВ "Васьково"</t>
  </si>
  <si>
    <t>ПС 110/35/10 кВ "Поселки"</t>
  </si>
  <si>
    <t>ПС 35/10 кВ "Горки"</t>
  </si>
  <si>
    <t>ПС 35/10 кВ "Лукино"</t>
  </si>
  <si>
    <t>ПС 35/10 кВ "Липецы"</t>
  </si>
  <si>
    <t>ПС 110/10 кВ "Гагарин-тяговая"</t>
  </si>
  <si>
    <t>ПС 110/10 кВ "Мещерск-тяговая"</t>
  </si>
  <si>
    <t>ПС 35/10 кВ "Коминтерн"</t>
  </si>
  <si>
    <t>ПС 35/10 кВ "Вязьма-Брянская"</t>
  </si>
  <si>
    <t>12 месяцев</t>
  </si>
  <si>
    <t>ПС 110/10/6 "Чернушки"  ЛЭП 6кВ №603</t>
  </si>
  <si>
    <t>40464814</t>
  </si>
  <si>
    <t>6 месяцев</t>
  </si>
  <si>
    <t>ПС 110/6 "Западная"  ЛЭП 6кВ №605 ТП №839</t>
  </si>
  <si>
    <t>40482020</t>
  </si>
  <si>
    <t>ПС 110/6 "Западная"  ЛЭП 6кВ №623</t>
  </si>
  <si>
    <t>40482115</t>
  </si>
  <si>
    <t>ПС 110/35/6 "Пронино"  КЛ 6кВ №601</t>
  </si>
  <si>
    <t>40480752</t>
  </si>
  <si>
    <t>ПС 35/6 "Колодня"  ЛЭП 6кВ №605</t>
  </si>
  <si>
    <t>40485901</t>
  </si>
  <si>
    <t>ПС 110/6 "Смоленск-2" КЛ 6кВ №611 ТП №104 ВЛ 0,4кВ №1</t>
  </si>
  <si>
    <t>40484986</t>
  </si>
  <si>
    <t>ПС 110/35/6 "Южная" КЛ 6кВ №621 Тп №532 ВЛ 0,4кВ №2</t>
  </si>
  <si>
    <t>40486153</t>
  </si>
  <si>
    <t>ПС 110/6 "Западная"  КЛ 6кВ №603 РП №010 ЛЭП 6кВ №1003</t>
  </si>
  <si>
    <t>40486465</t>
  </si>
  <si>
    <t>40486654</t>
  </si>
  <si>
    <t>ПС 35/6 "Красный Бор"  ЛЭП 6кВ №603 ТП №192 ВЛ 0,4кВ №1</t>
  </si>
  <si>
    <t>40486710</t>
  </si>
  <si>
    <t>ПС 110/6 "Западная"  КЛ 6кВ №605 ТП №228</t>
  </si>
  <si>
    <t>40486690</t>
  </si>
  <si>
    <t>ПС 110/10/6 "Центральная"  КЛ 6кВ №603 РП №006 КЛ 6кВ №607 ТП №048 ВЛ 0,4кВ №1</t>
  </si>
  <si>
    <t>40486692</t>
  </si>
  <si>
    <t>40487854</t>
  </si>
  <si>
    <t>ПС 110/35/6 "Северная"  ЛЭП 6кВ №628 ТП №689 ВЛ 0,4кВ №2</t>
  </si>
  <si>
    <t>40489001</t>
  </si>
  <si>
    <t>40489034</t>
  </si>
  <si>
    <t>40486706</t>
  </si>
  <si>
    <t>ПС 110/6 "Западная"  КЛ 6кВ №605</t>
  </si>
  <si>
    <t>40488978</t>
  </si>
  <si>
    <t>ПС 110/35/10 "Козино" ЛЭП 10кВ №1004 РП СХТ КЛ 10кВ №1013 ТП №530 ВЛ 0,4кВ №15</t>
  </si>
  <si>
    <t>40488954</t>
  </si>
  <si>
    <t>ПС 35/6 "Красный Бор"  ЛЭП 6кВ №603 ТП №191 ВЛ 0,4кВ №3</t>
  </si>
  <si>
    <t>40494969</t>
  </si>
  <si>
    <t>ПС 110/6 "Смоленск-2" КЛ 6кВ №619 ТП №722 ВЛ 0,4кВ №5</t>
  </si>
  <si>
    <t>ПС 35/6 "Колодня"  ЛЭП 6кВ №601 ТП №356 Iс.ш.</t>
  </si>
  <si>
    <t>40497342</t>
  </si>
  <si>
    <t>ПС 110/6 "Западная"   КЛ 6 кВ №603 ПС Восточная ЛЭП 6 кВ №1003 РП 010 ТП 782 ВЛ 0,4 кВ №2 ТП 782</t>
  </si>
  <si>
    <t>40497388</t>
  </si>
  <si>
    <t>ПС 110/6 "Диффузион"  КЛ 6 кВ №622 ПС Диффузион КЛ 6 кВ №1301 РП 013 ТП 577 ВЛИ 0,4 кВ №25 ТП 577</t>
  </si>
  <si>
    <t>40497448</t>
  </si>
  <si>
    <t>ПС 110/6 "Диффузион"  КЛ 6 кВ №603 ПС Диффузион КЛ 6 кВ №2809 РП 028 проектируемая ТП-6/0,4</t>
  </si>
  <si>
    <t>ПС 35/6 "Ясенная"  КЛ 6кВ №618 ТП №380</t>
  </si>
  <si>
    <t>40497511</t>
  </si>
  <si>
    <t>ПС 110/6 "Смоленск-2"  КЛ 6 кВ № 619 ПС Смоленск-2 ТП 722 ВЛИ 0,4кВ №2 ТП 722</t>
  </si>
  <si>
    <t>40499960</t>
  </si>
  <si>
    <t>ПС 110/6 "Диффузион" КЛ 6 кВ №603 ПС Диффузион КЛ 6 кВ №2809 РП 028  проектируемая1 ТП-6/0,4 проектируемая ВЛ 0,4 кВ</t>
  </si>
  <si>
    <t>40500053</t>
  </si>
  <si>
    <t>ПС 110/6 "Смоленск-2" КЛ 6 кВ № 619 ПС Смоленск-2 ТП 722 ВЛИ 0,4 кВ №4 ТП 722</t>
  </si>
  <si>
    <t>40500122</t>
  </si>
  <si>
    <t>ПС 35/6 "Красный Бор"  КЛ 6 кВ №602 ПС Красный Бор ТП 195 ВЛ 0,4кВ №2 ТП 195</t>
  </si>
  <si>
    <t>40497284</t>
  </si>
  <si>
    <t>ПС 110/6 "Смоленск-2" ЛЭП 6 кВ № 611 ПС Смоленск-2 ТП 104 ВЛ-0,4 кВ №2</t>
  </si>
  <si>
    <t>40498889</t>
  </si>
  <si>
    <t>ПС 110/10/6 "Центральная"  КЛ 6 кВ №603 ПС Центральная КЛ 6 кВ № 609 РП 006 ТП 008 ВЛ-0,4 кВ №1 ТП 008</t>
  </si>
  <si>
    <t>40501933</t>
  </si>
  <si>
    <t>ПС 110/10/6 "Чернушки"  ЛЭП 6кВ №602 ТП №078 ВЛ 0,4кВ</t>
  </si>
  <si>
    <t>40502029</t>
  </si>
  <si>
    <t>ПС 110/6 "Западная"  КЛ 6кВ №606 ТП №023 ВЛ 0,4кВ №3</t>
  </si>
  <si>
    <t>40499146</t>
  </si>
  <si>
    <t>ПС 110/10/6 "Центральная"  КЛ 6 кВ № 611 ПС Центральная ЛЭП 6кВ №905 РП 009 ТП 026 ВЛ 0,4кВ №2</t>
  </si>
  <si>
    <t>40502081</t>
  </si>
  <si>
    <t>40502120</t>
  </si>
  <si>
    <t>40503860</t>
  </si>
  <si>
    <t>ПС 110/35/6 "Южная" КЛ 6кВ №624 РП №023 ЛЭП 6кВ №2321 ТП №845 ВЛ 0,4кВ №1</t>
  </si>
  <si>
    <t>40505284</t>
  </si>
  <si>
    <t>ПС 35/6  "Гнездово"  ЛЭП 6кВ №607 ТП №653 ВЛ 0,4кВ №4</t>
  </si>
  <si>
    <t>40503938</t>
  </si>
  <si>
    <t>ПС 110/6 "Западная"  КЛ 6кВ № 603 РП №010 ЛЭП 6кВ №1003</t>
  </si>
  <si>
    <t>40503982</t>
  </si>
  <si>
    <t>ПС 110/6 "Смоленск-2" КЛ 6кВ №619 ТП №722 ВЛ 0,4кВ №2</t>
  </si>
  <si>
    <t>40501752</t>
  </si>
  <si>
    <t>ПС 35/6 "Красный Бор"  ЛЭП 6кВ №602 ТП №838 ВЛ 0,4кВ №4</t>
  </si>
  <si>
    <t>ПС 110/35/6 "Южная" КЛ 6кВ №609 РП №011 КЛ 6кВ №1113 ТП №445 I с.ш.(основное питание), ПС 110/35/6кВ Южная КЛ 6кВ №620 РП №011 КЛ 6кВ №1116 ТП №445 II с.ш.</t>
  </si>
  <si>
    <t>40504028</t>
  </si>
  <si>
    <t>ПС 110/10/6 "Центральная" КЛ 6 кВ №606 РП 009 КЛ 6 кВ №904 проектируемая КТП-6/0,4 кВ</t>
  </si>
  <si>
    <t>40505638</t>
  </si>
  <si>
    <t>ПС 110/6 "Восточная"  ЛЭП 6 кВ №609 ПС Восточная ТП 205 ВЛ 0,4 кВ №2 ТП 205</t>
  </si>
  <si>
    <t>40505649</t>
  </si>
  <si>
    <t>ПС 110/10/6 "Чернушки"  КЛ 6 кВ №609 ПС Чернушки ТП 421</t>
  </si>
  <si>
    <t>40505712</t>
  </si>
  <si>
    <t>ПС 110/10/6 "Центральная"  КЛ 6кВ №603 ПС Центральная ЛЭП 6кВ №605 РП 006</t>
  </si>
  <si>
    <t>ПС 110/35/6 "Южная" КЛ 6 кВ №613 ПС Южная КЛ 6 кВ №1201 РП 012 ТП 401 (осн.) ПС 110/35/6 кВ Южная КЛ 6 кВ №609 ПС Южная КЛ 6 кВ №1111 РП 011 ТП 165 (резерв)</t>
  </si>
  <si>
    <t>ПС 110/10/6 "Чернушки"  ЛЭП 6кВ №602 ПС Чернушки ТП 123</t>
  </si>
  <si>
    <t>ПС 110/6 "Западная"  КЛ 6кВ №608 РП №010 КЛ 6кВ №1004 ТП №489</t>
  </si>
  <si>
    <t>40505781</t>
  </si>
  <si>
    <t>ПС 110/6 "Западная"  КЛ 6 кВ №603 ПС Западная ЛЭП 6 кВ №1003 РП 010</t>
  </si>
  <si>
    <t>40506210</t>
  </si>
  <si>
    <t>ПС 110/35/6 "Южная" КЛ 6кВ №613 РП №012 ЛЭП 6кВ №1209 ТП №161 ВЛ 0,4кВ №5</t>
  </si>
  <si>
    <t>40507925</t>
  </si>
  <si>
    <t xml:space="preserve"> ПС 110/10/6 "Центральная"  КЛ 6кВ №603 РП №006 ЛЭП 6кВ №605 ТП №017 ВЛ 0,4кВ №2</t>
  </si>
  <si>
    <t>40507942</t>
  </si>
  <si>
    <t>ПС 110/6 "Западная"  КЛ 6кВ №603 РП №010 ЛЭП 6кВ №1003 ТП №820 ВЛ 0,4кВ №2</t>
  </si>
  <si>
    <t>40508009</t>
  </si>
  <si>
    <t>ПС 110/6 "Западная"  КЛ 6кВ №603 РП №010 ЛЭП 6кВ №1003 ТП №782 ВЛ 0,4кВ №2</t>
  </si>
  <si>
    <t>ПС 110/35/6 "Северная"  КЛ 6кВ №611 ТП №614 Iс.ш.(основное питание), ПС 110/35/6кВ Северная КЛ 6кВ №610 ТП №614 IIс.ш.(резервное питание)</t>
  </si>
  <si>
    <t>40507549</t>
  </si>
  <si>
    <t>40509482</t>
  </si>
  <si>
    <t>ПС 35/6 "Красный Бор"  ЛЭП 6кВ №603 ПС Красный Бор проектируемая КТП 6/0,4кВ</t>
  </si>
  <si>
    <t>40509548</t>
  </si>
  <si>
    <t>ПС 35/6 "Красный Бор"  ЛЭП 6кВ №603 ПС Красный Бор проектируемая КТП 6/0,4кВ проектируемая ВЛИ 0,4кВ</t>
  </si>
  <si>
    <t>40509563</t>
  </si>
  <si>
    <t>40510022</t>
  </si>
  <si>
    <t>ПС 110/6 "Восточная" ЛЭП 6 кВ №609 ПС Восточная ТП 118 ВЛ 0,4кВ №1 ТП 118</t>
  </si>
  <si>
    <t>40510585</t>
  </si>
  <si>
    <t>40510682</t>
  </si>
  <si>
    <t>40510845</t>
  </si>
  <si>
    <t>ПС 35/6 "Красный Бор"  ЛЭП 6кВ №603 ПС Красный Бор  проектируемая КТП 6/0,4кВ  проектируемая ВЛИ 0,4кВ</t>
  </si>
  <si>
    <t>40510902</t>
  </si>
  <si>
    <t>ПС 35/6 "Красный Бор"  ЛЭП 6кВ №603</t>
  </si>
  <si>
    <t>40513671</t>
  </si>
  <si>
    <t>ПС 110/35/6 "Южная" КЛ 6кВ № 615 ПС Южная ЛЭП 6кВ №2302 РП 023 ТП 702 реконструируемая ВЛ 0,4кВ №2 ТП 702</t>
  </si>
  <si>
    <t>40513873</t>
  </si>
  <si>
    <t>40516217</t>
  </si>
  <si>
    <t>ПС 110/6 "Диффузион"   КЛ 6 кВ №603 ПС Диффузион КЛ 6 кВ №2809 РП 028 проектируемая ТП-6/0,4 проектируемая ВЛ 0,4 кВ</t>
  </si>
  <si>
    <t>ПС 110/6 "Диффузион"  РУ-6 кВ яч. №605</t>
  </si>
  <si>
    <t>40468826</t>
  </si>
  <si>
    <t>ПС 35/10 кВ "Рябцево", ВЛ-10кВ №1007, отпаечная опора № К16.,</t>
  </si>
  <si>
    <t>40472247</t>
  </si>
  <si>
    <t>ПС "Ольша" 35/10 кВ, ВЛ-10 кВ № 1006, ТП № 1302, ВЛ-0,4 кВ № 2, отпаечная опора ВЛ-0,4 кВ № 8</t>
  </si>
  <si>
    <t>40475685</t>
  </si>
  <si>
    <t>ПС 35/10 кВ "Одинцово", ВЛ-10кВ №1002, отпаечная опора № 108, проектируемая ТП-10/0,4кВ, проектируемая ВЛ-0,4кВ с изолированным самонесущим проводом.</t>
  </si>
  <si>
    <t>40483778</t>
  </si>
  <si>
    <t>ПС "Ольша" 35/10 кВ, ВЛ-10 кВ № 1006, ТП № 1302, ВЛ-0,4 кВ № 1, отпаечная опора ВЛ-0,4 кВ № Б15</t>
  </si>
  <si>
    <t>ПС 110/35/10 кВ "Заводская", ВЛ-10кВ №1008, отпаечная опора № 94/5, проектируемая ТП-10/0,4кВ, проектируемые опоры ВЛ-0,4кВ на границах участков заявителей.</t>
  </si>
  <si>
    <t>40489874</t>
  </si>
  <si>
    <t>ПС "Каменка" 35/10 кВ, ВЛ-10 кВ № 1002, ТП № 171, ВЛ-0,4 кВ № 1, отпаечная опора ВЛ-0,4 кВ № А5.</t>
  </si>
  <si>
    <t>40494320</t>
  </si>
  <si>
    <t>ПС "Лубня" 35/10 кВ, ВЛ-10 кВ № 1006, ТП № 452, ВЛ-0,4 кВ № 1, отпаечная опора ВЛ-0,4 кВ № В2</t>
  </si>
  <si>
    <t>40495261</t>
  </si>
  <si>
    <t>ПС "Лубня" 35/10 кВ, ВЛ-10 кВ № 1003, ТП № 474, ВЛ-0,4 кВ № 4, отпаечная опора ВЛ-0,4 кВ № А8, проектируемая ВЛ-0,4кВ с изолированным самонесущим проводом.</t>
  </si>
  <si>
    <t>ПС 35/10 кВ "Белеи", ВЛ-10кВ №1008, отпаечная опора № Б2</t>
  </si>
  <si>
    <t>40498322</t>
  </si>
  <si>
    <t>ПС "Диво" 110/10 кВ, ВЛ-10 кВ № 1005, ТП № 291, ВЛ-0,4 кВ № 1, отпаечная опора ВЛ-0,4 кВ № А3, проектируемая ВЛ-0,23кВ с изолированным самонесущим проводом.</t>
  </si>
  <si>
    <t>40498720</t>
  </si>
  <si>
    <t>ПС "Каменка" 35/10 кВ, ВЛ-10 кВ № 1007, ТП № 323, ВЛ-0,4 кВ №1, отпаечная опора ВЛ-0,4 кВ № 6/2., проектируемая ВЛ-0,23кВ с изолированным самонесущим проводом.</t>
  </si>
  <si>
    <t>40502365</t>
  </si>
  <si>
    <t>ПС 35/10 кВ "Тычинино", ВЛ-10кВ №1002, отпаечная опора № 127, проектируемая ТП-10/0,4кВ, проектируемая ВЛ-0,4кВ с изолированным самонесущим проводом.</t>
  </si>
  <si>
    <t>40501544</t>
  </si>
  <si>
    <t>ПС 35/10 кВ "Одинцово", ВЛ-10кВ №1002, отпаечная опора № 25,</t>
  </si>
  <si>
    <t>40502359</t>
  </si>
  <si>
    <t>ПС "Рябцево" 35/10 кВ, ВЛ-10 кВ № 1008, отпаечная опора  № 118, проектируемая ТП-10/0,4 кВ, проектируемая ВЛ-0,4 кВ с изолированным самонесущим проводом.</t>
  </si>
  <si>
    <t>40502448</t>
  </si>
  <si>
    <t>ПС "Кардымово" 110/35/10 кВ, ВЛ-10 кВ № 1011, ТП № 18, ВЛ-0,4 кВ № 1, отпаечная опора ВЛ-0,4 кВ № 23</t>
  </si>
  <si>
    <t>40502964</t>
  </si>
  <si>
    <t>ПС "Печерск" 35/6 кВ, ВЛ-6 кВ № 602, ТП № 349, ВЛ-0,4 кВ № 1, отпаечная опора ВЛ-0,4 кВ № 20</t>
  </si>
  <si>
    <t>40502400</t>
  </si>
  <si>
    <t>ПС "Катынь-1" 35/10 кВ, ВЛ-10 кВ № 1006, ТП № 211, ВЛ-0,4 кВ № 1, отпаечная опора ВЛ-0,4 кВ № 12,</t>
  </si>
  <si>
    <t>40501109</t>
  </si>
  <si>
    <t>ПС 110/35/10 кВ "Красный", ВЛ-10кВ №1022, отпаечная опора № 21, проектируемая ТП-10/0,4кВ, проектируемая ЛЭП-0,23кВ с изолированным самонесущим проводом.</t>
  </si>
  <si>
    <t>40560444</t>
  </si>
  <si>
    <t>ПС "Одинцово" 35/10 кВ, ВЛ-10 кВ № 1002, ТП № 867, проектируемая отдельная ВЛ-0,4кВ с изолированным самонесущим проводом.</t>
  </si>
  <si>
    <t>40501144</t>
  </si>
  <si>
    <t>ПС "Заводская" 110/35/10 кВ, ВЛ-10 кВ № 1008, ТП № 178, ВЛ-0,4 кВ № 2, отпаечная опора ВЛ-0,4 кВ № 23, проектируемая ВЛ-0,4кВ с изолированным самонесущим проводом.</t>
  </si>
  <si>
    <t>40501890</t>
  </si>
  <si>
    <t>ПС "Печерск" 35/6 кВ, ВЛ-6 кВ № 609, ТП № 791, ВЛ-0,4 кВ № 3, отпаечная опора ВЛ-0,4 кВ № 22</t>
  </si>
  <si>
    <t>40501902</t>
  </si>
  <si>
    <t>ПС "Печерск" 35/6 кВ, ВЛ-6 кВ № 609, ТП № 791, ВЛ-0,4 кВ № 4, отпаечная опора ВЛ-0,4 кВ № , проектируемая ВЛ-0,4кВ с изолированным самонесущим проводом.</t>
  </si>
  <si>
    <t>40503500</t>
  </si>
  <si>
    <t>ПС "Южная" 110/35/6 кВ, ВЛ-6 кВ № 602, ТП № 646, ВЛ-0,4 кВ № 9, отпаечная опора ВЛ-0,4 кВ № 3-4</t>
  </si>
  <si>
    <t>40502981</t>
  </si>
  <si>
    <t>ПС "Лубня" 35/10 кВ, ВЛ-10 кВ № 1008, ТП № 485, ВЛ-0,4 кВ № 2, отпаечная опора ВЛ-0,4 кВ № 22/1</t>
  </si>
  <si>
    <t>40503479</t>
  </si>
  <si>
    <t>ПС "Жуковская" 35/10 кВ, ВЛ-10 кВ № 1001, ТП № 344, ВЛ-0,4 кВ № 1, отпаечная опора ВЛ-0,4 кВ № 18</t>
  </si>
  <si>
    <t>40505549</t>
  </si>
  <si>
    <t>ПС 35/6 кВ "Печерск", ВЛ-6 кВ № 609, отпаечная опора № Г12, проектируемая ТП-6/0,4кВ, проектируемая ЛЭП-0,23кВ (потребителя)</t>
  </si>
  <si>
    <t>40503957</t>
  </si>
  <si>
    <t>ПС "Лубня" 35/10 кВ, ВЛ-10 кВ № 1006, ТП № 855, ВЛ-0,4 кВ № 1, отпаечная опора ВЛ-0,4 кВ № 2-7, проектируемая ВЛ-0,4кВ с изолированным самонесущим проводом.</t>
  </si>
  <si>
    <t>40504680</t>
  </si>
  <si>
    <t>ПС "Голынки" 110/35/6 кВ, ВЛ-6 кВ № 614, ТП-6/0,4 кВ № 701, существующая КЛ-0,4 кВ № 4, приемные контакты вводного автомата во ВРУ-0,23 кВ заявителя.</t>
  </si>
  <si>
    <t>40503530</t>
  </si>
  <si>
    <t>ПС "Каспля" 110/35/10 кВ, ВЛ-10 кВ № 1002, ТП № 1003, ВЛ-0,4 кВ № 1, отпаечная опора ВЛ-0,4 кВ № В5/2, проектируемая ВЛ-0,4кВ с изолированным самонесущим проводом.</t>
  </si>
  <si>
    <t>40507375</t>
  </si>
  <si>
    <t>ПС "Одинцово" 35/10 кВ, ВЛ-10 кВ № 1002, ТП № 77, ВЛ-0,4 кВ № 2, отпаечная опора ВЛ-0,4 кВ № 1, проектируемая ВЛ-0,4кВ с изолированным самонесущим проводом.</t>
  </si>
  <si>
    <t>40507486</t>
  </si>
  <si>
    <t>ПС "Рябцево" 35/10 кВ, ВЛ-10 кВ № 1007, ТП № 440, ВЛ-0,4 кВ № 2, отпаечная опора ВЛ-0,4 кВ № 15</t>
  </si>
  <si>
    <t>40504863</t>
  </si>
  <si>
    <t>ПС "Гнездово" 35/6 кВ, ВЛ-6 кВ № 604, ТП № 159, ВЛ-0,4 кВ № 1, отпаечная опора ВЛ-0,4 кВ № 18.</t>
  </si>
  <si>
    <t>40505674</t>
  </si>
  <si>
    <t>ПС "Печерск" 35/6 кВ, ВЛ-6 кВ № 609, ТП № 791, ВЛ-0,4 кВ № 1, отпаечная опора ВЛ-0,4 кВ № 1-6</t>
  </si>
  <si>
    <t>40503519</t>
  </si>
  <si>
    <t>ПС "Михайловская" 110/35/10 кВ, ВЛ-10 кВ № 1003, ТП № 176, ВЛ-0,4 кВ № 2, отпаечная опора ВЛ-0,4 кВ № 8</t>
  </si>
  <si>
    <t>40506690</t>
  </si>
  <si>
    <t>ПС "Трудилово" 35/10 кВ, ВЛ-10 кВ № 1002, ТП № 876, проектируемая отдельная ВЛ-0,4кВ с изолированным самонесущим проводом.</t>
  </si>
  <si>
    <t>40506431</t>
  </si>
  <si>
    <t>ПС "Козино" 110/35/10 кВ, ВЛ-10 кВ № 1001, ТП № 16, ВЛ-0,4 кВ № 1, отпаечная опора ВЛ-0,4 кВ № 10.</t>
  </si>
  <si>
    <t>40506024</t>
  </si>
  <si>
    <t>ПС "Демидов" 110/35/10 кВ, ВЛ-10 кВ № 1005, ТП № 502, ВЛ-0,4 кВ № 5, отпаечная опора ВЛ-0,4 кВ № В</t>
  </si>
  <si>
    <t>40511532</t>
  </si>
  <si>
    <t>ПС "Заводская" 110/35/10 кВ, ВЛ-10 кВ № 1008, ТП № 383, ВЛ-0,4 кВ № 1, отпаечная опора ВЛ-0,4 кВ № 1-2, проектируемая ВЛ-0,4кВ с изолированным самонесущим проводом.</t>
  </si>
  <si>
    <t>40509019</t>
  </si>
  <si>
    <t>ПС "Жуковская" 35/10 кВ, ВЛ-10 кВ № 1001, ТП № 342, ВЛ-0,4 кВ № 3, отпаечная опора ВЛ-0,4 кВ № А</t>
  </si>
  <si>
    <t>40509788</t>
  </si>
  <si>
    <t>ПС "Западная" 110/6 кВ, ВЛ-6 кВ № 623, ТП № 865, ВЛ-0,4 кВ № 2, отпаечная опора ВЛ-0,4 кВ № 1-1</t>
  </si>
  <si>
    <t>40507326</t>
  </si>
  <si>
    <t>ПС "Велиж" 110/35/10 кВ, ВЛ-10 кВ № 1006, ТП № 465, ВЛ-0,4 кВ № 1, отпаечная опора ВЛ-0,4 кВ № 2, проектируемая ВЛ-0,23кВ с изолированным самонесущим проводом.</t>
  </si>
  <si>
    <t>40507658</t>
  </si>
  <si>
    <t>ПС 35/10 кВ "Белеи", ВЛ-10кВ №1007, отпаечная опора № 31, разъемные электрические контакты присоединения проводов на последней проектируемой опоре вновь построенного линейного ответвления ВЛ 10кВ на границе участка Заявителя</t>
  </si>
  <si>
    <t>40507707</t>
  </si>
  <si>
    <t>ПС 35/10 кВ "Белеи", ВЛ-10кВ №1008, отпаечная опора № 3,3</t>
  </si>
  <si>
    <t>40508035</t>
  </si>
  <si>
    <t>ПС "Козино" 35/10 кВ, ВЛ-10 кВ № 1001, ТП № 620, ВЛ-0,4 кВ № 1, отпаечная опора ВЛ-0,4 кВ № 9/4, проектируемая ВЛ-0,4кВ с изолированным самонесущим проводом.</t>
  </si>
  <si>
    <t>40507850</t>
  </si>
  <si>
    <t>40507466</t>
  </si>
  <si>
    <t>ПС "Заводская" 110/35/10 кВ, ВЛ-10 кВ № 1008, ТП № 779, проектируемая отдельная ВЛ-0,4кВ с изолированным самонесущим проводом.</t>
  </si>
  <si>
    <t>40507412</t>
  </si>
  <si>
    <t>ПС "Жичицы" 35/10 кВ, ВЛ-10 кВ № 1003, ТП № 429, ВЛ-0,4 кВ № 1, проектируемая опора ВЛ-0,4 к, последняя проектируемая опора ВЛ-0,4кВ на границе участка заявителя.</t>
  </si>
  <si>
    <t>40507783</t>
  </si>
  <si>
    <t>ПС "Жуковская" 35/10 кВ, ВЛ-10 кВ № 1009, ТП № 348, ВЛ-0,4 кВ № 1, отпаечная опора ВЛ-0,4 кВ № 9/1</t>
  </si>
  <si>
    <t>40507806</t>
  </si>
  <si>
    <t>ПС "Каспля" 35/10 кВ, ВЛ-10 кВ № 1008, ТП № 1121, ВЛ-0,4 кВ № 1, отпаечная опора ВЛ-0,4 кВ № 6/4</t>
  </si>
  <si>
    <t>40511216</t>
  </si>
  <si>
    <t>ПС "Одинцово" 35/10 кВ, ВЛ-10 кВ № 1002, ТП № 622, ВЛ-0,4 кВ № 1, отпаечная опора ВЛ-0,4 кВ № 12, проектируемая ВЛ-0,4кВ с изолированным самонесущим проводом.</t>
  </si>
  <si>
    <t>40509763</t>
  </si>
  <si>
    <t>40510439</t>
  </si>
  <si>
    <t>ПС "Одинцово" 35/10 кВ, ВЛ-10 кВ № 1002, ТП № 186, ВЛ-0,4 кВ № 3, отпаечная опора ВЛ-0,4 кВ № 1, проектируемая ВЛ-0,4кВ с изолированным самонесущим проводом.</t>
  </si>
  <si>
    <t>40509678</t>
  </si>
  <si>
    <t>40509654</t>
  </si>
  <si>
    <t>40511046</t>
  </si>
  <si>
    <t>ПС "Волоедово" 35/10 кВ, ВЛ-10 кВ № 1002, ТП № 304, ВЛ-0,4 кВ № 1, отпаечная опора ВЛ-0,4 кВ № 8/1</t>
  </si>
  <si>
    <t>40511131</t>
  </si>
  <si>
    <t>ПС "Лубня" 35/10 кВ, ВЛ-10 кВ № 1006, ТП № 452, ВЛ-0,4 кВ № 1, отпаечная опора ВЛ-0,4 кВ № Б2</t>
  </si>
  <si>
    <t>40509143</t>
  </si>
  <si>
    <t>ПС "Заводская" 110/35/10 кВ, ВЛ-10 кВ № 1001, ТП № 254, ВЛ-0,4 кВ № 2, отпаечная опора ВЛ-0,4 кВ № 14, последняя проектируемая опора ВЛ-0,4кВ на границе участка заявителя.</t>
  </si>
  <si>
    <t>40509106</t>
  </si>
  <si>
    <t>40512189</t>
  </si>
  <si>
    <t>ПС "Жуковская" 35/10 кВ, ВЛ-10 кВ № 1002, ТП № 318, ВЛ-0,4 кВ № 3, отпаечная опора ВЛ-0,4 кВ № 9/4, проектируемая ВЛ-0,4кВ с изолированным самонесущим проводом.</t>
  </si>
  <si>
    <t>40513376</t>
  </si>
  <si>
    <t>ПС "Рудня" 110/35/10 кВ, ВЛ-10 кВ № 1006, ТП № 741, ВЛ-0,4 кВ № 2, отпаечная опора ВЛ-0,4 кВ № 9/3</t>
  </si>
  <si>
    <t>40511546</t>
  </si>
  <si>
    <t>ПС "Заводская" 110/35/10 кВ, ВЛ-10 кВ № 1008, ТП № 178, ВЛ-0,4 кВ № 1, отпаечная опора ВЛ-0,4 кВ № 14, проектируемая ВЛ-0,4кВ с изолированным самонесущим проводом.</t>
  </si>
  <si>
    <t>40514130</t>
  </si>
  <si>
    <t>ПС "Заводская" 110/35/10 кВ, ВЛ-10 кВ № 1002, ТП № 164, ВЛ-0,4 кВ № 1, отпаечная опора ВЛ-0,4 кВ № 13.</t>
  </si>
  <si>
    <t>40513764</t>
  </si>
  <si>
    <t>ПС "Южная" 110/35/6 кВ, ВЛ-6 кВ № 602, ТП № 838, ВЛ-0,4 кВ № 1, отпаечная опора ВЛ-0,4 кВ № 12-3, проектируемая ВЛ-0,4кВ с изолированным самонесущим проводом.</t>
  </si>
  <si>
    <t>40511148</t>
  </si>
  <si>
    <t>ПС "Заводская" 110/35/10 кВ, ВЛ-10 кВ № 1001, ТП № 200, ВЛ-0,4 кВ № 1, отпаечная опора ВЛ-0,4 кВ № А</t>
  </si>
  <si>
    <t>40514924</t>
  </si>
  <si>
    <t>ПС "Колодня" 35/6 кВ, ВЛ-6 кВ № 608, ТП № 359, ВЛ-0,4 кВ № 1, отпаечная опора ВЛ-0,4 кВ № А15/5</t>
  </si>
  <si>
    <t>40514938</t>
  </si>
  <si>
    <t>40514955</t>
  </si>
  <si>
    <t>ПС "Колодня" 35/6 кВ, ВЛ-6 кВ № 608, ТП № 359, ВЛ-0,4 кВ № 1, отпаечная опора ВЛ-0,4 кВ № А15/5.</t>
  </si>
  <si>
    <t>40513745</t>
  </si>
  <si>
    <t>ПС "Южная" 110/35/6 кВ, ВЛ-6 кВ № 602, ТП № 838, ВЛ-0,4 кВ № 1, отпаечная опора ВЛ-0,4 кВ № 15</t>
  </si>
  <si>
    <t>40513410</t>
  </si>
  <si>
    <t>40515128</t>
  </si>
  <si>
    <t>ПС "Рудня" 110/35/10 кВ, ВЛ-10 кВ № 1008, ТП № 709, ВЛ-0,4 кВ № 1, отпаечная опора ВЛ-0,4 кВ № 10</t>
  </si>
  <si>
    <t>40514786</t>
  </si>
  <si>
    <t>ПС "Логово" 35/10 кВ, ВЛ-10 кВ № 1001, ТП № 41, ВЛ-0,4 кВ № 1, отпаечная опора ВЛ-0,4 кВ № 17</t>
  </si>
  <si>
    <t>40512724</t>
  </si>
  <si>
    <t>ПС "Гнездово" 35/6 кВ, ВЛ-6 кВ № 607, ТП № 122, ВЛ-0,4 кВ № 2, отпаечная опора ВЛ-0,4 кВ № 5</t>
  </si>
  <si>
    <t>40511792</t>
  </si>
  <si>
    <t>ПС "Закрутье" 35/10 кВ, ВЛ-10 кВ № 1004, ТП № 14, ВЛ-0,4 кВ № 5, отпаечная опора ВЛ-0,4 кВ № 16.</t>
  </si>
  <si>
    <t>40513394</t>
  </si>
  <si>
    <t xml:space="preserve">ПС «Трудилово» 35/10 кВ, ВЛ-10 кВ № 1006., ТП № 506., ВЛ-0,4 кВ № 3, отпаечная опора ВЛ-0,4 кВ № 3. </t>
  </si>
  <si>
    <t>40513472</t>
  </si>
  <si>
    <t>ПС "Соловьево" 35/10 кВ, ВЛ-10 кВ № 1003, ТП № 350, ВЛ-0,4 кВ № 1, отпаечная опора ВЛ-0,4 кВ № 20</t>
  </si>
  <si>
    <t>40514909</t>
  </si>
  <si>
    <t>ПС "Колодня" 35/6 кВ, ВЛ-6 кВ № 608, ТП № 359, ВЛ-0,4 кВ № 1, отпаечная опора ВЛ-0,4 кВ № А15/6</t>
  </si>
  <si>
    <t>40514950</t>
  </si>
  <si>
    <t>ПС "Колодня" 35/6 кВ, ВЛ-6 кВ № 608, ТП № 359, ВЛ-0,4 кВ № 1, отпаечная опора ВЛ-0,4 кВ № А15/4</t>
  </si>
  <si>
    <t>40516591</t>
  </si>
  <si>
    <t>ПС "Вачково" 35/10 кВ, ВЛ-10 кВ № 1008, ТП № 142, ВЛ-0,4 кВ № 1, отпаечная опора ВЛ-0,4 кВ № Б-2</t>
  </si>
  <si>
    <t>40515599</t>
  </si>
  <si>
    <t>ПС "Кардымово" 110/35/10 кВ, ВЛ-10 кВ № 1015, ТП № 137, ВЛ-0,4 кВ № 2, отпаечная опора ВЛ-0,4 кВ № В5, проектируемая ВЛ-0,4кВ с изолированным самонесущим проводом.</t>
  </si>
  <si>
    <t>40478564</t>
  </si>
  <si>
    <t>ПС 35/10 кВ "Холм-Жирки", ВЛ-1001,ТП-010, ВЛ-0,4кВ №2</t>
  </si>
  <si>
    <t>40478572</t>
  </si>
  <si>
    <t>ПС 35/10 кВ "Боголюбово", ВЛ-1002,ТП-245, ВЛ-0,4 кВ №1</t>
  </si>
  <si>
    <t>40491548</t>
  </si>
  <si>
    <t>ПС 110/35/10 кВ "Дорогобуж-1", ВЛ-1011, ТП-320, ВЛ-0,4 кВ №1</t>
  </si>
  <si>
    <t>40491793</t>
  </si>
  <si>
    <t>ПС 110/35/10 кВ "Дорогобуж-1", ВЛ-1001, ТП-342,  ВЛ-0,4 кВ №1</t>
  </si>
  <si>
    <t>40498059</t>
  </si>
  <si>
    <t>ПС 110/35/10 кВ "Издешково", ВЛ-1012, ТП-365, проектируемая ЛЭП-0,4кВ</t>
  </si>
  <si>
    <t>40500426</t>
  </si>
  <si>
    <t>ПС 110/10 кВ "Ярцево-2", КЛ-1012, проектируемая ТП-10/0,4 кВ,проектируемая ЛЭП-0,4 кВ</t>
  </si>
  <si>
    <t>40500558</t>
  </si>
  <si>
    <t>ПС 110/35/6 кВ "Горная", ВЛ-619, ТП-19, ВЛ-0,4 кВ №7</t>
  </si>
  <si>
    <t>ПС 110/6 кВ "Сафоново", ВЛ-628, ТП-147, ВЛ-0,4 кВ №1</t>
  </si>
  <si>
    <t>ПС 110/35/10 кВ "Духовщина", ВЛ-1007, ТП-21, проектируемая ЛЭП-0,4 кВ</t>
  </si>
  <si>
    <t>ПС 35/10 кВ "Воронцово", ВЛ-1006, ТП-125, ВЛ-0,4кВ №1</t>
  </si>
  <si>
    <t>ПС 110/35/6 кВ "Горная", ВЛ-619, ТП-19,проектируемая ЛЭП-0,4 кВ</t>
  </si>
  <si>
    <t>ПС 110/35/10 кВ "Духовщина", ВЛ-1007, ТП-5, проектируемая ЛЭП-0,4 кВ</t>
  </si>
  <si>
    <t>ПС 110/6 кВ "Электромашины", ВЛ-623,ТП-12, проектируемая ВЛИ-0,4кВ</t>
  </si>
  <si>
    <t>ПС 35/10кВ "Шаломино", ВЛ-1002, ТП-150, проектируемая ЛЭП-0,4кВ</t>
  </si>
  <si>
    <t>ПС 35/10 кВ "Холм-Жирки", ВЛ-1008, ТП-82, проектируемая ВЛ-0,4 кВ</t>
  </si>
  <si>
    <t>ПС 110/35/10 кВ "Ельня", ВЛ-1001, ТП-390, ВЛ-0,4 кВ №3</t>
  </si>
  <si>
    <t>ПС 35/10 кВ "Шарапово", ВЛ-1008, ТП-71,ВЛ-0,4 кВ №1</t>
  </si>
  <si>
    <t>ПС 110/10 кВ "Ярцево-2", ВЛ-1024, ТП-13, ВЛ-0,4 кВ №6</t>
  </si>
  <si>
    <t>ПС 110/10 кВ "Ярцево-2", ВЛ-1024, проектируемая ТП-10/0,4 кВ, проектируемая ЛЭП-0,4 кВ</t>
  </si>
  <si>
    <t>ПС 35/10 кВ "Холм-Жирки", ВЛ-1008,ТП-105, ВЛ-0,4 кВ №1</t>
  </si>
  <si>
    <t>ПС 110/35/10 кВ "Духовщина", ВЛ-1007,ТП-4, ВЛ-0,4 кВ №2</t>
  </si>
  <si>
    <t>ПС 35/10 кВ "Кириллы", ВЛ-10 кВ №1004, ЗТП-5-4 "Сидорки", ВЛ-0,4 кВ №1</t>
  </si>
  <si>
    <t>ПС 110/35/10 кВ "Ершичи", ВЛ-10 кВ №1011, ЗТП-17-11 "КБО", проектируемая ВЛ-0,4 кВ</t>
  </si>
  <si>
    <t>ПС 35/10 кВ "Екимовичи", ВЛ-10 кВ №1004, КТП-14-4 "д.Ст.Сырокоренье", ВЛ-0,4 кВ №1</t>
  </si>
  <si>
    <t>ПС 110/35/6 кВ "Индустриальная", ВЛ-6 кВ №615</t>
  </si>
  <si>
    <t>ПС 35/10 кВ "Кириллы", ВЛ-10 кВ №1004</t>
  </si>
  <si>
    <t>ПС 110/10/6 кВ "Промышленная", КЛ-6 кВ №645</t>
  </si>
  <si>
    <t>ПС 35/10 кВ "Гореново", ВЛ-10 кВ №1004</t>
  </si>
  <si>
    <t>ПС 35/10 кВ "Савеево", ВЛ-10 кВ №1004</t>
  </si>
  <si>
    <t>ПС 35/10 кВ "Екимовичи", ВЛ-10 кВ №1003</t>
  </si>
  <si>
    <t>ПС 110/35/6 кВ "Рославль", КЛ-6 кВ №622</t>
  </si>
  <si>
    <t>ПС 35/10 кВ "Перенка", ВЛ-10 кВ №1005</t>
  </si>
  <si>
    <t>ПС 35/10 кВ "Богданово", ВЛ-10 кВ №1006</t>
  </si>
  <si>
    <t>ПС 35/10 кВ "Дивинская", ВЛ-10 кВ №1002</t>
  </si>
  <si>
    <t>ПС 110/35/10 кВ "Ершичи", ВЛ-10 кВ №1011</t>
  </si>
  <si>
    <t>ПС 35/10 кВ "Турки", ВЛ-10 кВ №1003</t>
  </si>
  <si>
    <t>ПС 35/6 кВ "ЯО 100/6", КЛ-6 кВ №608</t>
  </si>
  <si>
    <t>ПС 110/35/10 кВ "Поселки", ВЛ-10 кВ №1002</t>
  </si>
  <si>
    <t>ПС 110/10кВ "Торбеево,ВЛ-10кВ № 1008, ТП-10/0,4кВ №3 Торбеево, ВЛ-0,4кВ №1</t>
  </si>
  <si>
    <t>ПС 110/35/10 кВ "Вязьма-1, ВЛ-10кВ №1041,ТП-10/0,4кВ №36 ,Л-0,4кВ №3604</t>
  </si>
  <si>
    <t>ПС 35/10кВ "Карманово ,ВЛ-10кВ №1006,ТП-10/0,4кВ Алексияновка ,ВЛ-0,4кВ №1</t>
  </si>
  <si>
    <t>ПС 110/10кВ  "Вязьма-2", ВЛ-10кВ №1018 ,ТП-10/0,4кВ №33, Л-№3308</t>
  </si>
  <si>
    <t xml:space="preserve">ПС 110/10кВ "Вязьма-2",ВЛ-10кВ №1018 ,ТП-10/0,4кВ №27, Л-0,4кВ -проектируемая </t>
  </si>
  <si>
    <t>ПС 110/35/10кВ  "Вязьма-1, ВЛ- 35кВ "Вязьма 1 - Ризское", ТП-35/0,4кВ,ВЛ 0,4кВ-проектируемаые.</t>
  </si>
  <si>
    <t>ПС 35/10кВ " Липецы",ВЛ-10кВ №1014, КТП-10/0,4кВ Льнозавод ,ВЛ-0,4кВ  №2</t>
  </si>
  <si>
    <t>ПС 110/35/10кВ "Гагарин", ВЛ-10кВ №1023., проектируемая КТП-10/0,4 кВ</t>
  </si>
  <si>
    <t>ПС 110/35/10кВ "Гагарин", ВЛ-10кВ №1028, ТП-10/0,4 кВ №28Б "Гагарин"., ВЛ 0,4кВ №2</t>
  </si>
  <si>
    <t>ПС 110/35/10кВ "Гагарин", ВЛ-10кВ №1028, ЗТП-10/0,4 кВ "Гагарин", ВЛ -0,4кВ №1</t>
  </si>
  <si>
    <t>ПС 35/10кВ "Карманово", ВЛ-10кВ №1016, КТП-10/0,4 кВ Ругатино, ВЛ -0,4кВ №1</t>
  </si>
  <si>
    <t>ПС 110/35/10кВ "Темкино", ВЛ-10кВ №1002, ТП-10/0,4 кВ №38 "Темкино", ВЛ 0,4кВ №2</t>
  </si>
  <si>
    <t>ПС 35/10кВ "Дружба", ВЛ-10кВ №1006, ТП-10/0,4 кВ "Киево",ВЛ-0,4кВ №1</t>
  </si>
  <si>
    <t>ПС 35/10кВ  "Семлево", ВЛ-10кВ №1011, КТП-10/0,4 кВ  "Глагазино", ВЛ-0,4кВ №1</t>
  </si>
  <si>
    <t>ПС 35/10кВ "Кайдаково", ВЛ-10кВ №1014, КТП-10/0,4 кВ "Покров", ВЛ- 0,4кВ №2</t>
  </si>
  <si>
    <t>ПС 35/10кВ "Клушино", ВЛ-10кВ №1001, КТП-10/0,4 кВ "Зикеево, ВЛ 0,4кВ №1</t>
  </si>
  <si>
    <t>ПС 110/35/10кВ  "Гагарин", ВЛ-10кВ №1023, проектируемая КТП-10/0,4 кВ</t>
  </si>
  <si>
    <t>ПС 35/10кВ  "Клушино", ВЛ-10кВ №1001, КТП-10/0,4 кВ "Зикеево, ВЛ- 0,4кВ №1</t>
  </si>
  <si>
    <t>ПС 35/10кВ "Мелькомбинат, ВЛ-10кВ №1004, КТП-10/0,4 кВ  "Бородино",ВЛ-0,4кВ №1</t>
  </si>
  <si>
    <t>ПС 110/35/10кВ "Туманово", ВЛ-10кВ №1015, ТП-10/0,4 кВ №2 "Царево-Займище", ВЛ -0,4кВ №1</t>
  </si>
  <si>
    <t>ПС 110/35/10 кВ "Гагарин", ВЛ-10кВ №1023, проектируемая КТП-10/0,4 кВ</t>
  </si>
  <si>
    <t>ПС 110/10кВ "Трубная", ВЛ-10кВ №1010, ЗТП-10/0,4 кВ №41 "Гагарин",ВЛ 0,4кВ №15</t>
  </si>
  <si>
    <t>ПС 35/10кВ "Кайдаково", ВЛ-10кВ №1015, КТП-10/0,4 кВ №4 "Кайдаково", ВЛ- 0,4кВ №1</t>
  </si>
  <si>
    <t>ПС 110/35/10кВ "Новодугино", ВЛ-10кВ №1015, проектируемая КТП-10/0,4 кВ</t>
  </si>
  <si>
    <t>ПС 35/10кВ "Карманово", ВЛ-10кВ №1018, КТП-10/0,4 кВ №6 "Карманово",ВЛ-0,4кВ №1</t>
  </si>
  <si>
    <t>ПС 110/35/10кВ "Гагарин", ВЛ-10кВ №1023 проектируемая КТП-10/0,4 кВ</t>
  </si>
  <si>
    <t>ПС 110/35/10кВ "Гагарин", ВЛ-10кВ №1021, КТП-10/0,4 кВ №3 "Ашково", ВЛ 0,4кВ №1.</t>
  </si>
  <si>
    <t>ПС 35/10кВ "Клушино", ВЛ-10кВ №1001, ТП-10/0,4 кВ №252, ВЛ 0,4кВ №2</t>
  </si>
  <si>
    <t>ПС 110/35/10кВ "Темкино", ВЛ-10кВ №1001, КТП-10/0,4 кВ №1 "Хоз. нужды", ВЛ-0,4кВ №5</t>
  </si>
  <si>
    <t>ПС 35/10кВ "Успенское", ВЛ-10кВ №1009, ТП-10/0,4 кВ №1 "Н. Никольское", ВЛ- 0,4кВ №1</t>
  </si>
  <si>
    <t>РП 10кВ "Серго-Ивановское", ВЛ-10кВ №1020, КТП-10/0,4 кВ "Красицы",</t>
  </si>
  <si>
    <t>ПС 35/10кВ "Никольское", ВЛ-10кВ №1010, ТП-10/0,4 кВ №1 "Величково", ВЛ -0,4кВ №1</t>
  </si>
  <si>
    <t>ПС 35/10кВ "Мелькомбинат", ВЛ-10кВ №1020, ТП-10/0,4 кВ №65, ВЛ- 0,4кВ №6503</t>
  </si>
  <si>
    <t>ПС 35/10кВ "Мелькомбинат", ВЛ-10кВ №1020, ТП-10/0,4 кВ №65, ВЛ -0,4кВ №6503</t>
  </si>
  <si>
    <t>ПС 110/35/10кВ "Вязьма-1",ВЛ-10кВ №1041, ТП-10/0,4 кВ №36, ВЛ 0,4кВ №3603</t>
  </si>
  <si>
    <t>ПС 110/35/10кВ "Гагарин", ВЛ-10кВ №1023, проектируемая КТП-10/0,4 кВ</t>
  </si>
  <si>
    <t>ПС 110/35/10кВ "Вязьма-1", ВЛ-10кВ №1035, ТП-10/0,4 кВ №7, ВЛ 0,4кВ №701</t>
  </si>
  <si>
    <t>ПС 110/35/10кВ "Гагарин", ВЛ-10кВ №1026, КТП-10/0,4 кВ №6 "Ивашково", ВЛ- 0,4кВ №2</t>
  </si>
  <si>
    <t>ПС 110/10кВ "Вязьма-2", ВЛ-10кВ №1018, ТП-10/0,4 кВ №4, ВЛ 0,4кВ №404</t>
  </si>
  <si>
    <t>ПС 110/35/10кВ "Знаменка", ВЛ-10кВ №1012, КТП-10/0,4 кВ "Боталы",ВЛ-0,4кВ №1</t>
  </si>
  <si>
    <t>ПС 110/35/10кВ "Темкино", ВЛ-10кВ №1007, КТП-10/0,4 кВ №3 "д. Павловское", ВЛ-0,4кВ №1</t>
  </si>
  <si>
    <t>ПС 35/10кВ "Горки", ВЛ-10кВ №1002, КТП-10/0,4 кВ №1 "Горки", ВЛ 0,4кВ №1</t>
  </si>
  <si>
    <t>ПС 110/35/10кВ "Новодугино", ВЛ-10кВ №1003, ТП-10/0,4 кВ №8 "Новодугино",ВЛ-0,4кВ №1</t>
  </si>
  <si>
    <t>ПС 110/35/10кВ "Сычевка", ВЛ-10кВ №1019, КТП-10/0,4 кВ  "Устье", ВЛ-0,4кВ №1</t>
  </si>
  <si>
    <t>ПС 35/10 кВ "Ризское", ВЛ-10кВ №1014, КТП-10/0,4 кВ "Григорово"., ВЛ 0,4кВ №1.</t>
  </si>
  <si>
    <t>ПС 35/10кВ  "Мелькомбинат, ВЛ-10кВ №1004, КТП-10/0,4 кВ "К. Гора",ВЛ -0,4кВ №2</t>
  </si>
  <si>
    <t>ПС 110/35/10кВ "Туманово", ВЛ-10кВ №1015, КТП-10/0,4 кВ №10 "Ц. Займище", ВЛ 0,4кВ №1</t>
  </si>
  <si>
    <t>ПС 110/35/10кВ "Сычевка", ВЛ-10кВ №1019, КТП-10/0,4 кВ "д. Устье", ВЛ-0,4кВ №1</t>
  </si>
  <si>
    <t>ПС 35/10кВ "Бекрино", ВЛ-10кВ №1012,ТП-10/0,4кВ №1 Скугорево, ВЛ-0,4 №1</t>
  </si>
  <si>
    <t>ПС 110/35/10кВ "Новодугино", ВЛ-10кВ №1019, КТП-10/0,4 кВ №2 "Новодугино", ВЛ-0,4кВ №2</t>
  </si>
  <si>
    <t>ПС 110/35//6 кВ "Южная", РП-021, проектируемые ЛЭП-6 кВ, проектируемая ТП-6/0,4 кВ</t>
  </si>
  <si>
    <t>ПС 110/35/10 кВ "Красный", ВЛ-1016 оп.№7</t>
  </si>
  <si>
    <t>ПС 110/35/10 кВ "Починок", ВЛ-1006, оп.№Е-5</t>
  </si>
  <si>
    <t>ПС 110/35/10 кВ "Рудня", ВЛ-1003</t>
  </si>
  <si>
    <t>ПС 110/35/10 кВ "Заводская" РУ-10 кВ яч. 1009, 1014</t>
  </si>
  <si>
    <t>ПС 35/10кВ  "Никольское", ВЛ-10кВ №1010, проектируемая ТП-10/0,4 кВ</t>
  </si>
  <si>
    <t>ПС 35/10кВ  "Сверчково", ВЛ-10кВ №1005, проектируемая ТП-10/0,4 кВ</t>
  </si>
  <si>
    <t>24 месяца</t>
  </si>
  <si>
    <t>Сведения о деятельности филиала ОАО " МРСК Центра" - "Смоленскэнерго" по технологическому присоединению за февраль месяц 2012 г.</t>
  </si>
  <si>
    <t>Пообъектная информация по заключенным договорам ТП за февраль месяц 2012 г.</t>
  </si>
  <si>
    <t>ПС35/110 кВ "Серго-Ивановское" ВЛ-10кВ №1002 КТП-10/0,4 кВ "Новое Село", ВЛ- 0,4кВ №1.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</si>
</sst>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"/>
    <numFmt numFmtId="167" formatCode="0.0000"/>
    <numFmt numFmtId="168" formatCode="0.0000000"/>
    <numFmt numFmtId="16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6" fillId="14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47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167" fontId="26" fillId="0" borderId="0" xfId="0" applyNumberFormat="1" applyFont="1" applyAlignment="1">
      <alignment horizontal="center"/>
    </xf>
    <xf numFmtId="167" fontId="8" fillId="18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47" fillId="0" borderId="1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 wrapText="1"/>
    </xf>
    <xf numFmtId="167" fontId="6" fillId="14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 wrapText="1"/>
    </xf>
    <xf numFmtId="4" fontId="29" fillId="0" borderId="10" xfId="104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66" fontId="50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 shrinkToFit="1"/>
    </xf>
    <xf numFmtId="16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1" fontId="8" fillId="18" borderId="16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PageLayoutView="0" workbookViewId="0" topLeftCell="A118">
      <selection activeCell="D148" sqref="D148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2" customWidth="1"/>
    <col min="6" max="6" width="10.7109375" style="2" bestFit="1" customWidth="1"/>
    <col min="7" max="7" width="12.00390625" style="2" customWidth="1"/>
    <col min="8" max="8" width="10.7109375" style="2" bestFit="1" customWidth="1"/>
    <col min="9" max="9" width="12.00390625" style="67" customWidth="1"/>
    <col min="10" max="10" width="10.7109375" style="2" bestFit="1" customWidth="1"/>
    <col min="11" max="11" width="10.7109375" style="2" customWidth="1"/>
    <col min="12" max="16384" width="9.140625" style="2" customWidth="1"/>
  </cols>
  <sheetData>
    <row r="1" spans="8:11" ht="15">
      <c r="H1" s="110" t="s">
        <v>16</v>
      </c>
      <c r="I1" s="110"/>
      <c r="J1" s="110"/>
      <c r="K1" s="110"/>
    </row>
    <row r="2" spans="1:11" ht="15">
      <c r="A2" s="1" t="s">
        <v>522</v>
      </c>
      <c r="B2" s="3"/>
      <c r="D2" s="3"/>
      <c r="E2" s="4"/>
      <c r="F2" s="3"/>
      <c r="G2" s="3"/>
      <c r="H2" s="3"/>
      <c r="I2" s="62"/>
      <c r="J2" s="3"/>
      <c r="K2" s="3"/>
    </row>
    <row r="3" spans="3:11" ht="15.75" thickBot="1">
      <c r="C3" s="3"/>
      <c r="D3" s="3"/>
      <c r="E3" s="4"/>
      <c r="F3" s="3"/>
      <c r="G3" s="3"/>
      <c r="H3" s="3"/>
      <c r="I3" s="62"/>
      <c r="J3" s="3"/>
      <c r="K3" s="3"/>
    </row>
    <row r="4" spans="1:11" ht="15.75" customHeight="1" thickBot="1">
      <c r="A4" s="111" t="s">
        <v>2</v>
      </c>
      <c r="B4" s="24"/>
      <c r="C4" s="111" t="s">
        <v>15</v>
      </c>
      <c r="D4" s="109" t="s">
        <v>3</v>
      </c>
      <c r="E4" s="109"/>
      <c r="F4" s="109" t="s">
        <v>4</v>
      </c>
      <c r="G4" s="109"/>
      <c r="H4" s="109" t="s">
        <v>5</v>
      </c>
      <c r="I4" s="113"/>
      <c r="J4" s="109" t="s">
        <v>6</v>
      </c>
      <c r="K4" s="109"/>
    </row>
    <row r="5" spans="1:11" ht="46.5" customHeight="1" thickBot="1">
      <c r="A5" s="112"/>
      <c r="B5" s="25" t="s">
        <v>19</v>
      </c>
      <c r="C5" s="112"/>
      <c r="D5" s="109"/>
      <c r="E5" s="109"/>
      <c r="F5" s="109"/>
      <c r="G5" s="109"/>
      <c r="H5" s="109"/>
      <c r="I5" s="113"/>
      <c r="J5" s="109"/>
      <c r="K5" s="109"/>
    </row>
    <row r="6" spans="1:11" ht="15">
      <c r="A6" s="112"/>
      <c r="B6" s="25"/>
      <c r="C6" s="112"/>
      <c r="D6" s="24" t="s">
        <v>7</v>
      </c>
      <c r="E6" s="24" t="s">
        <v>8</v>
      </c>
      <c r="F6" s="24" t="s">
        <v>7</v>
      </c>
      <c r="G6" s="24" t="s">
        <v>8</v>
      </c>
      <c r="H6" s="24" t="s">
        <v>7</v>
      </c>
      <c r="I6" s="63" t="s">
        <v>8</v>
      </c>
      <c r="J6" s="24" t="s">
        <v>7</v>
      </c>
      <c r="K6" s="24" t="s">
        <v>8</v>
      </c>
    </row>
    <row r="7" spans="1:11" ht="15">
      <c r="A7" s="21"/>
      <c r="B7" s="21"/>
      <c r="C7" s="22" t="s">
        <v>17</v>
      </c>
      <c r="D7" s="23">
        <f aca="true" t="shared" si="0" ref="D7:K7">SUM(D8:D73)</f>
        <v>145</v>
      </c>
      <c r="E7" s="23">
        <f t="shared" si="0"/>
        <v>3.9430999999999985</v>
      </c>
      <c r="F7" s="23">
        <f t="shared" si="0"/>
        <v>116</v>
      </c>
      <c r="G7" s="23">
        <f t="shared" si="0"/>
        <v>2.5820039999999995</v>
      </c>
      <c r="H7" s="23">
        <f t="shared" si="0"/>
        <v>117</v>
      </c>
      <c r="I7" s="61">
        <f t="shared" si="0"/>
        <v>1.6017199999999991</v>
      </c>
      <c r="J7" s="23">
        <f t="shared" si="0"/>
        <v>16</v>
      </c>
      <c r="K7" s="23">
        <f t="shared" si="0"/>
        <v>1.001</v>
      </c>
    </row>
    <row r="8" spans="1:11" ht="15">
      <c r="A8" s="8" t="s">
        <v>21</v>
      </c>
      <c r="B8" s="8">
        <v>1</v>
      </c>
      <c r="C8" s="11" t="s">
        <v>22</v>
      </c>
      <c r="D8" s="8">
        <v>1</v>
      </c>
      <c r="E8" s="33">
        <v>0.008</v>
      </c>
      <c r="F8" s="8">
        <v>1</v>
      </c>
      <c r="G8" s="68">
        <v>0.008</v>
      </c>
      <c r="H8" s="8">
        <v>0</v>
      </c>
      <c r="I8" s="33">
        <v>0</v>
      </c>
      <c r="J8" s="8">
        <v>0</v>
      </c>
      <c r="K8" s="33">
        <v>0</v>
      </c>
    </row>
    <row r="9" spans="1:11" s="5" customFormat="1" ht="15">
      <c r="A9" s="8" t="s">
        <v>21</v>
      </c>
      <c r="B9" s="8">
        <v>2</v>
      </c>
      <c r="C9" s="16" t="s">
        <v>24</v>
      </c>
      <c r="D9" s="9">
        <v>0</v>
      </c>
      <c r="E9" s="34">
        <v>0</v>
      </c>
      <c r="F9" s="9">
        <v>2</v>
      </c>
      <c r="G9" s="34">
        <v>0.02</v>
      </c>
      <c r="H9" s="9">
        <v>0</v>
      </c>
      <c r="I9" s="69">
        <v>0</v>
      </c>
      <c r="J9" s="9">
        <v>0</v>
      </c>
      <c r="K9" s="69">
        <v>0</v>
      </c>
    </row>
    <row r="10" spans="1:11" ht="15">
      <c r="A10" s="8" t="s">
        <v>21</v>
      </c>
      <c r="B10" s="8">
        <v>3</v>
      </c>
      <c r="C10" s="15" t="s">
        <v>25</v>
      </c>
      <c r="D10" s="8">
        <v>6</v>
      </c>
      <c r="E10" s="33">
        <v>0.061</v>
      </c>
      <c r="F10" s="8">
        <v>4</v>
      </c>
      <c r="G10" s="33">
        <v>0.031</v>
      </c>
      <c r="H10" s="9">
        <v>2</v>
      </c>
      <c r="I10" s="34">
        <v>0.025</v>
      </c>
      <c r="J10" s="9">
        <v>1</v>
      </c>
      <c r="K10" s="34">
        <v>0.008</v>
      </c>
    </row>
    <row r="11" spans="1:11" ht="15">
      <c r="A11" s="8" t="s">
        <v>21</v>
      </c>
      <c r="B11" s="8">
        <v>4</v>
      </c>
      <c r="C11" s="11" t="s">
        <v>26</v>
      </c>
      <c r="D11" s="8">
        <v>1</v>
      </c>
      <c r="E11" s="33">
        <v>0.015</v>
      </c>
      <c r="F11" s="8">
        <v>3</v>
      </c>
      <c r="G11" s="68">
        <v>0.045</v>
      </c>
      <c r="H11" s="8">
        <v>2</v>
      </c>
      <c r="I11" s="33">
        <v>0.272</v>
      </c>
      <c r="J11" s="8">
        <v>4</v>
      </c>
      <c r="K11" s="33">
        <v>0.06</v>
      </c>
    </row>
    <row r="12" spans="1:11" ht="15">
      <c r="A12" s="8" t="s">
        <v>21</v>
      </c>
      <c r="B12" s="8">
        <v>5</v>
      </c>
      <c r="C12" s="11" t="s">
        <v>27</v>
      </c>
      <c r="D12" s="8">
        <v>0</v>
      </c>
      <c r="E12" s="33">
        <v>0</v>
      </c>
      <c r="F12" s="8">
        <v>1</v>
      </c>
      <c r="G12" s="33">
        <v>0.015</v>
      </c>
      <c r="H12" s="9">
        <v>3</v>
      </c>
      <c r="I12" s="34">
        <v>0.037</v>
      </c>
      <c r="J12" s="9">
        <v>0</v>
      </c>
      <c r="K12" s="34">
        <v>0</v>
      </c>
    </row>
    <row r="13" spans="1:11" ht="15">
      <c r="A13" s="8" t="s">
        <v>21</v>
      </c>
      <c r="B13" s="8">
        <v>6</v>
      </c>
      <c r="C13" s="11" t="s">
        <v>28</v>
      </c>
      <c r="D13" s="8">
        <v>2</v>
      </c>
      <c r="E13" s="33">
        <v>0.015</v>
      </c>
      <c r="F13" s="8">
        <v>5</v>
      </c>
      <c r="G13" s="33">
        <v>0.042</v>
      </c>
      <c r="H13" s="9">
        <v>8</v>
      </c>
      <c r="I13" s="34">
        <v>0.07317</v>
      </c>
      <c r="J13" s="9">
        <v>0</v>
      </c>
      <c r="K13" s="34">
        <v>0</v>
      </c>
    </row>
    <row r="14" spans="1:11" ht="15">
      <c r="A14" s="8" t="s">
        <v>21</v>
      </c>
      <c r="B14" s="8">
        <v>7</v>
      </c>
      <c r="C14" s="11" t="s">
        <v>29</v>
      </c>
      <c r="D14" s="8">
        <v>2</v>
      </c>
      <c r="E14" s="33">
        <v>0.022</v>
      </c>
      <c r="F14" s="8">
        <v>4</v>
      </c>
      <c r="G14" s="68">
        <f>0.052+0.008</f>
        <v>0.06</v>
      </c>
      <c r="H14" s="8">
        <v>0</v>
      </c>
      <c r="I14" s="33">
        <v>0</v>
      </c>
      <c r="J14" s="8">
        <v>1</v>
      </c>
      <c r="K14" s="33">
        <v>0.015</v>
      </c>
    </row>
    <row r="15" spans="1:11" ht="15">
      <c r="A15" s="8" t="s">
        <v>21</v>
      </c>
      <c r="B15" s="8">
        <v>8</v>
      </c>
      <c r="C15" s="11" t="s">
        <v>30</v>
      </c>
      <c r="D15" s="8">
        <f>3+11</f>
        <v>14</v>
      </c>
      <c r="E15" s="33">
        <f>0.022+0.3127</f>
        <v>0.3347</v>
      </c>
      <c r="F15" s="8">
        <v>6</v>
      </c>
      <c r="G15" s="33">
        <v>0.281</v>
      </c>
      <c r="H15" s="9">
        <f>2+19</f>
        <v>21</v>
      </c>
      <c r="I15" s="68">
        <f>0.02+0.22615</f>
        <v>0.24614999999999998</v>
      </c>
      <c r="J15" s="8">
        <v>2</v>
      </c>
      <c r="K15" s="33">
        <v>0.03</v>
      </c>
    </row>
    <row r="16" spans="1:11" ht="15">
      <c r="A16" s="8" t="s">
        <v>21</v>
      </c>
      <c r="B16" s="8">
        <v>9</v>
      </c>
      <c r="C16" s="13" t="s">
        <v>31</v>
      </c>
      <c r="D16" s="8">
        <v>7</v>
      </c>
      <c r="E16" s="33">
        <v>0.084</v>
      </c>
      <c r="F16" s="8">
        <v>2</v>
      </c>
      <c r="G16" s="33">
        <v>0.03</v>
      </c>
      <c r="H16" s="9">
        <v>7</v>
      </c>
      <c r="I16" s="34">
        <v>0.0535</v>
      </c>
      <c r="J16" s="9">
        <v>0</v>
      </c>
      <c r="K16" s="34">
        <v>0</v>
      </c>
    </row>
    <row r="17" spans="1:11" ht="15">
      <c r="A17" s="8" t="s">
        <v>21</v>
      </c>
      <c r="B17" s="8">
        <v>10</v>
      </c>
      <c r="C17" s="11" t="s">
        <v>32</v>
      </c>
      <c r="D17" s="8">
        <v>3</v>
      </c>
      <c r="E17" s="33">
        <v>0.045</v>
      </c>
      <c r="F17" s="8">
        <v>3</v>
      </c>
      <c r="G17" s="33">
        <v>0.038</v>
      </c>
      <c r="H17" s="9">
        <v>1</v>
      </c>
      <c r="I17" s="34">
        <v>0.007</v>
      </c>
      <c r="J17" s="9">
        <v>0</v>
      </c>
      <c r="K17" s="34">
        <v>0</v>
      </c>
    </row>
    <row r="18" spans="1:11" ht="15">
      <c r="A18" s="8" t="s">
        <v>21</v>
      </c>
      <c r="B18" s="8">
        <v>11</v>
      </c>
      <c r="C18" s="11" t="s">
        <v>33</v>
      </c>
      <c r="D18" s="8">
        <v>4</v>
      </c>
      <c r="E18" s="33">
        <v>0.045</v>
      </c>
      <c r="F18" s="8">
        <v>2</v>
      </c>
      <c r="G18" s="33">
        <v>0.022</v>
      </c>
      <c r="H18" s="9">
        <v>0</v>
      </c>
      <c r="I18" s="34">
        <v>0</v>
      </c>
      <c r="J18" s="9">
        <v>1</v>
      </c>
      <c r="K18" s="34">
        <v>0.008</v>
      </c>
    </row>
    <row r="19" spans="1:11" ht="15">
      <c r="A19" s="8" t="s">
        <v>21</v>
      </c>
      <c r="B19" s="8">
        <v>12</v>
      </c>
      <c r="C19" s="11" t="s">
        <v>34</v>
      </c>
      <c r="D19" s="8">
        <v>5</v>
      </c>
      <c r="E19" s="33">
        <v>0.037</v>
      </c>
      <c r="F19" s="8">
        <v>4</v>
      </c>
      <c r="G19" s="33">
        <v>0.031</v>
      </c>
      <c r="H19" s="9">
        <v>4</v>
      </c>
      <c r="I19" s="34">
        <v>0.054</v>
      </c>
      <c r="J19" s="9">
        <v>0</v>
      </c>
      <c r="K19" s="34">
        <v>0</v>
      </c>
    </row>
    <row r="20" spans="1:11" ht="15">
      <c r="A20" s="8" t="s">
        <v>21</v>
      </c>
      <c r="B20" s="8">
        <v>13</v>
      </c>
      <c r="C20" s="13" t="s">
        <v>35</v>
      </c>
      <c r="D20" s="8">
        <v>2</v>
      </c>
      <c r="E20" s="36">
        <v>0.03</v>
      </c>
      <c r="F20" s="8">
        <v>3</v>
      </c>
      <c r="G20" s="36">
        <v>0.030002</v>
      </c>
      <c r="H20" s="8">
        <v>0</v>
      </c>
      <c r="I20" s="33">
        <v>0</v>
      </c>
      <c r="J20" s="9">
        <v>0</v>
      </c>
      <c r="K20" s="68">
        <v>0</v>
      </c>
    </row>
    <row r="21" spans="1:11" ht="15">
      <c r="A21" s="8" t="s">
        <v>21</v>
      </c>
      <c r="B21" s="8">
        <v>14</v>
      </c>
      <c r="C21" s="12" t="s">
        <v>36</v>
      </c>
      <c r="D21" s="8">
        <f>2+7</f>
        <v>9</v>
      </c>
      <c r="E21" s="33">
        <f>0.022+0.07</f>
        <v>0.092</v>
      </c>
      <c r="F21" s="8">
        <f>3+5</f>
        <v>8</v>
      </c>
      <c r="G21" s="33">
        <f>0.23+0.04</f>
        <v>0.27</v>
      </c>
      <c r="H21" s="8">
        <f>2+5</f>
        <v>7</v>
      </c>
      <c r="I21" s="33">
        <f>0.022+0.05</f>
        <v>0.07200000000000001</v>
      </c>
      <c r="J21" s="8">
        <v>0</v>
      </c>
      <c r="K21" s="33">
        <v>0</v>
      </c>
    </row>
    <row r="22" spans="1:11" ht="15">
      <c r="A22" s="8" t="s">
        <v>21</v>
      </c>
      <c r="B22" s="8">
        <v>15</v>
      </c>
      <c r="C22" s="12" t="s">
        <v>37</v>
      </c>
      <c r="D22" s="8">
        <v>15</v>
      </c>
      <c r="E22" s="33">
        <v>0.119</v>
      </c>
      <c r="F22" s="8">
        <v>11</v>
      </c>
      <c r="G22" s="33">
        <v>0.093</v>
      </c>
      <c r="H22" s="8">
        <v>10</v>
      </c>
      <c r="I22" s="33">
        <v>0.1092</v>
      </c>
      <c r="J22" s="8">
        <v>1</v>
      </c>
      <c r="K22" s="33">
        <v>0.08</v>
      </c>
    </row>
    <row r="23" spans="1:11" ht="15">
      <c r="A23" s="8" t="s">
        <v>21</v>
      </c>
      <c r="B23" s="8">
        <v>16</v>
      </c>
      <c r="C23" s="11" t="s">
        <v>38</v>
      </c>
      <c r="D23" s="8">
        <v>9</v>
      </c>
      <c r="E23" s="33">
        <v>0.086</v>
      </c>
      <c r="F23" s="8">
        <v>5</v>
      </c>
      <c r="G23" s="33">
        <v>0.065</v>
      </c>
      <c r="H23" s="9">
        <v>13</v>
      </c>
      <c r="I23" s="68">
        <v>0.1265</v>
      </c>
      <c r="J23" s="8">
        <v>2</v>
      </c>
      <c r="K23" s="33">
        <v>0.02</v>
      </c>
    </row>
    <row r="24" spans="1:11" ht="15">
      <c r="A24" s="8" t="s">
        <v>21</v>
      </c>
      <c r="B24" s="8">
        <v>17</v>
      </c>
      <c r="C24" s="12" t="s">
        <v>39</v>
      </c>
      <c r="D24" s="8">
        <v>5</v>
      </c>
      <c r="E24" s="33">
        <v>0.073</v>
      </c>
      <c r="F24" s="8">
        <v>1</v>
      </c>
      <c r="G24" s="33">
        <v>0.268</v>
      </c>
      <c r="H24" s="8">
        <v>1</v>
      </c>
      <c r="I24" s="33">
        <v>0.005</v>
      </c>
      <c r="J24" s="8">
        <v>0</v>
      </c>
      <c r="K24" s="33">
        <v>0</v>
      </c>
    </row>
    <row r="25" spans="1:11" s="7" customFormat="1" ht="15">
      <c r="A25" s="8" t="s">
        <v>21</v>
      </c>
      <c r="B25" s="8">
        <v>18</v>
      </c>
      <c r="C25" s="44" t="s">
        <v>79</v>
      </c>
      <c r="D25" s="8">
        <v>0</v>
      </c>
      <c r="E25" s="36">
        <v>0</v>
      </c>
      <c r="F25" s="8">
        <v>3</v>
      </c>
      <c r="G25" s="36">
        <v>0.12</v>
      </c>
      <c r="H25" s="8">
        <v>1</v>
      </c>
      <c r="I25" s="33">
        <v>0.003</v>
      </c>
      <c r="J25" s="8">
        <v>0</v>
      </c>
      <c r="K25" s="33">
        <v>0</v>
      </c>
    </row>
    <row r="26" spans="1:11" s="29" customFormat="1" ht="15">
      <c r="A26" s="8" t="s">
        <v>21</v>
      </c>
      <c r="B26" s="8">
        <v>19</v>
      </c>
      <c r="C26" s="44" t="s">
        <v>95</v>
      </c>
      <c r="D26" s="8">
        <v>0</v>
      </c>
      <c r="E26" s="36">
        <v>0</v>
      </c>
      <c r="F26" s="8">
        <v>1</v>
      </c>
      <c r="G26" s="36">
        <v>0.3</v>
      </c>
      <c r="H26" s="8">
        <v>0</v>
      </c>
      <c r="I26" s="33">
        <v>0</v>
      </c>
      <c r="J26" s="8">
        <v>0</v>
      </c>
      <c r="K26" s="68">
        <v>0</v>
      </c>
    </row>
    <row r="27" spans="1:11" s="31" customFormat="1" ht="15">
      <c r="A27" s="8" t="s">
        <v>21</v>
      </c>
      <c r="B27" s="8">
        <v>20</v>
      </c>
      <c r="C27" s="30" t="s">
        <v>77</v>
      </c>
      <c r="D27" s="8">
        <v>10</v>
      </c>
      <c r="E27" s="33">
        <v>0.039</v>
      </c>
      <c r="F27" s="8">
        <v>2</v>
      </c>
      <c r="G27" s="36">
        <v>0.024</v>
      </c>
      <c r="H27" s="8">
        <v>1</v>
      </c>
      <c r="I27" s="33">
        <v>0.015</v>
      </c>
      <c r="J27" s="8">
        <v>0</v>
      </c>
      <c r="K27" s="68">
        <v>0</v>
      </c>
    </row>
    <row r="28" spans="1:11" s="31" customFormat="1" ht="15">
      <c r="A28" s="8" t="s">
        <v>21</v>
      </c>
      <c r="B28" s="8">
        <v>21</v>
      </c>
      <c r="C28" s="30" t="s">
        <v>94</v>
      </c>
      <c r="D28" s="8">
        <v>0</v>
      </c>
      <c r="E28" s="33">
        <v>0</v>
      </c>
      <c r="F28" s="8">
        <v>2</v>
      </c>
      <c r="G28" s="36">
        <v>0.027</v>
      </c>
      <c r="H28" s="8">
        <v>1</v>
      </c>
      <c r="I28" s="33">
        <v>0.006</v>
      </c>
      <c r="J28" s="8">
        <v>0</v>
      </c>
      <c r="K28" s="68">
        <v>0</v>
      </c>
    </row>
    <row r="29" spans="1:11" s="31" customFormat="1" ht="15">
      <c r="A29" s="8" t="s">
        <v>21</v>
      </c>
      <c r="B29" s="8">
        <v>22</v>
      </c>
      <c r="C29" s="30" t="s">
        <v>93</v>
      </c>
      <c r="D29" s="8">
        <v>1</v>
      </c>
      <c r="E29" s="33">
        <v>0.015</v>
      </c>
      <c r="F29" s="8">
        <v>3</v>
      </c>
      <c r="G29" s="36">
        <v>0.038</v>
      </c>
      <c r="H29" s="8">
        <v>0</v>
      </c>
      <c r="I29" s="33">
        <v>0</v>
      </c>
      <c r="J29" s="8">
        <v>0</v>
      </c>
      <c r="K29" s="68">
        <v>0</v>
      </c>
    </row>
    <row r="30" spans="1:11" s="32" customFormat="1" ht="15">
      <c r="A30" s="8" t="s">
        <v>21</v>
      </c>
      <c r="B30" s="8">
        <v>23</v>
      </c>
      <c r="C30" s="30" t="s">
        <v>92</v>
      </c>
      <c r="D30" s="8">
        <v>1</v>
      </c>
      <c r="E30" s="33">
        <v>0.01</v>
      </c>
      <c r="F30" s="8">
        <v>0</v>
      </c>
      <c r="G30" s="36">
        <v>0</v>
      </c>
      <c r="H30" s="8">
        <v>1</v>
      </c>
      <c r="I30" s="33">
        <v>0.008</v>
      </c>
      <c r="J30" s="8">
        <v>0</v>
      </c>
      <c r="K30" s="68">
        <v>0</v>
      </c>
    </row>
    <row r="31" spans="1:11" s="37" customFormat="1" ht="15">
      <c r="A31" s="8" t="s">
        <v>21</v>
      </c>
      <c r="B31" s="8">
        <v>24</v>
      </c>
      <c r="C31" s="30" t="s">
        <v>91</v>
      </c>
      <c r="D31" s="8">
        <v>0</v>
      </c>
      <c r="E31" s="33">
        <v>0</v>
      </c>
      <c r="F31" s="8">
        <v>0</v>
      </c>
      <c r="G31" s="36">
        <v>0</v>
      </c>
      <c r="H31" s="8">
        <v>4</v>
      </c>
      <c r="I31" s="33">
        <v>0.041</v>
      </c>
      <c r="J31" s="8">
        <v>0</v>
      </c>
      <c r="K31" s="68">
        <v>0</v>
      </c>
    </row>
    <row r="32" spans="1:11" s="37" customFormat="1" ht="15">
      <c r="A32" s="8" t="s">
        <v>21</v>
      </c>
      <c r="B32" s="8">
        <v>25</v>
      </c>
      <c r="C32" s="30" t="s">
        <v>90</v>
      </c>
      <c r="D32" s="8">
        <f>2+3</f>
        <v>5</v>
      </c>
      <c r="E32" s="33">
        <f>0.023+0.11</f>
        <v>0.133</v>
      </c>
      <c r="F32" s="8">
        <f>1+2</f>
        <v>3</v>
      </c>
      <c r="G32" s="36">
        <f>0.008+0.025</f>
        <v>0.033</v>
      </c>
      <c r="H32" s="8">
        <v>4</v>
      </c>
      <c r="I32" s="33">
        <v>0.05</v>
      </c>
      <c r="J32" s="8">
        <v>0</v>
      </c>
      <c r="K32" s="68">
        <v>0</v>
      </c>
    </row>
    <row r="33" spans="1:11" s="37" customFormat="1" ht="15">
      <c r="A33" s="8" t="s">
        <v>21</v>
      </c>
      <c r="B33" s="8">
        <v>26</v>
      </c>
      <c r="C33" s="30" t="s">
        <v>89</v>
      </c>
      <c r="D33" s="8">
        <v>1</v>
      </c>
      <c r="E33" s="33">
        <v>0.75</v>
      </c>
      <c r="F33" s="8">
        <v>0</v>
      </c>
      <c r="G33" s="36">
        <v>0</v>
      </c>
      <c r="H33" s="8">
        <v>0</v>
      </c>
      <c r="I33" s="33">
        <v>0</v>
      </c>
      <c r="J33" s="8">
        <v>0</v>
      </c>
      <c r="K33" s="68">
        <v>0</v>
      </c>
    </row>
    <row r="34" spans="1:11" s="38" customFormat="1" ht="15">
      <c r="A34" s="8" t="s">
        <v>21</v>
      </c>
      <c r="B34" s="8">
        <v>27</v>
      </c>
      <c r="C34" s="45" t="s">
        <v>83</v>
      </c>
      <c r="D34" s="8">
        <v>6</v>
      </c>
      <c r="E34" s="33">
        <v>0.0774</v>
      </c>
      <c r="F34" s="8">
        <v>5</v>
      </c>
      <c r="G34" s="36">
        <v>0.0625</v>
      </c>
      <c r="H34" s="8">
        <v>0</v>
      </c>
      <c r="I34" s="33">
        <v>0</v>
      </c>
      <c r="J34" s="8">
        <v>0</v>
      </c>
      <c r="K34" s="68">
        <v>0</v>
      </c>
    </row>
    <row r="35" spans="1:11" s="38" customFormat="1" ht="15">
      <c r="A35" s="8" t="s">
        <v>21</v>
      </c>
      <c r="B35" s="8">
        <v>28</v>
      </c>
      <c r="C35" s="30" t="s">
        <v>88</v>
      </c>
      <c r="D35" s="8">
        <v>0</v>
      </c>
      <c r="E35" s="33">
        <v>0</v>
      </c>
      <c r="F35" s="8">
        <v>1</v>
      </c>
      <c r="G35" s="36">
        <v>0.015</v>
      </c>
      <c r="H35" s="8">
        <v>1</v>
      </c>
      <c r="I35" s="33">
        <v>0.01</v>
      </c>
      <c r="J35" s="8">
        <v>0</v>
      </c>
      <c r="K35" s="68">
        <v>0</v>
      </c>
    </row>
    <row r="36" spans="1:11" s="38" customFormat="1" ht="15">
      <c r="A36" s="8" t="s">
        <v>21</v>
      </c>
      <c r="B36" s="8">
        <v>29</v>
      </c>
      <c r="C36" s="17" t="s">
        <v>81</v>
      </c>
      <c r="D36" s="8">
        <v>2</v>
      </c>
      <c r="E36" s="33">
        <v>0.032</v>
      </c>
      <c r="F36" s="8">
        <v>1</v>
      </c>
      <c r="G36" s="36">
        <v>0.01</v>
      </c>
      <c r="H36" s="8">
        <v>1</v>
      </c>
      <c r="I36" s="33">
        <v>0.005</v>
      </c>
      <c r="J36" s="8">
        <v>0</v>
      </c>
      <c r="K36" s="68">
        <v>0</v>
      </c>
    </row>
    <row r="37" spans="1:11" s="38" customFormat="1" ht="15">
      <c r="A37" s="8" t="s">
        <v>21</v>
      </c>
      <c r="B37" s="8">
        <v>30</v>
      </c>
      <c r="C37" s="45" t="s">
        <v>82</v>
      </c>
      <c r="D37" s="8">
        <v>1</v>
      </c>
      <c r="E37" s="33">
        <v>0.014</v>
      </c>
      <c r="F37" s="8">
        <v>3</v>
      </c>
      <c r="G37" s="36">
        <v>0.031</v>
      </c>
      <c r="H37" s="8">
        <v>1</v>
      </c>
      <c r="I37" s="33">
        <v>0.006</v>
      </c>
      <c r="J37" s="8">
        <v>0</v>
      </c>
      <c r="K37" s="68">
        <v>0</v>
      </c>
    </row>
    <row r="38" spans="1:11" s="49" customFormat="1" ht="15">
      <c r="A38" s="8" t="s">
        <v>21</v>
      </c>
      <c r="B38" s="8">
        <v>31</v>
      </c>
      <c r="C38" s="45" t="s">
        <v>86</v>
      </c>
      <c r="D38" s="8">
        <v>1</v>
      </c>
      <c r="E38" s="36">
        <v>0.13</v>
      </c>
      <c r="F38" s="8">
        <v>1</v>
      </c>
      <c r="G38" s="36">
        <v>0.014</v>
      </c>
      <c r="H38" s="8">
        <v>0</v>
      </c>
      <c r="I38" s="33">
        <v>0</v>
      </c>
      <c r="J38" s="8">
        <v>0</v>
      </c>
      <c r="K38" s="33">
        <v>0</v>
      </c>
    </row>
    <row r="39" spans="1:11" s="49" customFormat="1" ht="15">
      <c r="A39" s="8" t="s">
        <v>21</v>
      </c>
      <c r="B39" s="8">
        <v>32</v>
      </c>
      <c r="C39" s="45" t="s">
        <v>87</v>
      </c>
      <c r="D39" s="8">
        <v>1</v>
      </c>
      <c r="E39" s="36">
        <v>0.015</v>
      </c>
      <c r="F39" s="8">
        <v>2</v>
      </c>
      <c r="G39" s="36">
        <f>0.015+0.008</f>
        <v>0.023</v>
      </c>
      <c r="H39" s="8">
        <v>1</v>
      </c>
      <c r="I39" s="33">
        <v>0.008</v>
      </c>
      <c r="J39" s="8">
        <v>0</v>
      </c>
      <c r="K39" s="33">
        <v>0</v>
      </c>
    </row>
    <row r="40" spans="1:11" s="51" customFormat="1" ht="15">
      <c r="A40" s="8" t="s">
        <v>21</v>
      </c>
      <c r="B40" s="8">
        <v>33</v>
      </c>
      <c r="C40" s="45" t="s">
        <v>100</v>
      </c>
      <c r="D40" s="8">
        <v>1</v>
      </c>
      <c r="E40" s="36">
        <v>0.01</v>
      </c>
      <c r="F40" s="8">
        <v>0</v>
      </c>
      <c r="G40" s="36">
        <v>0</v>
      </c>
      <c r="H40" s="8">
        <v>1</v>
      </c>
      <c r="I40" s="33">
        <v>0.015</v>
      </c>
      <c r="J40" s="8">
        <v>0</v>
      </c>
      <c r="K40" s="33">
        <v>0</v>
      </c>
    </row>
    <row r="41" spans="1:11" s="53" customFormat="1" ht="15">
      <c r="A41" s="8" t="s">
        <v>21</v>
      </c>
      <c r="B41" s="8">
        <v>34</v>
      </c>
      <c r="C41" s="45" t="s">
        <v>102</v>
      </c>
      <c r="D41" s="8">
        <v>0</v>
      </c>
      <c r="E41" s="36">
        <v>0</v>
      </c>
      <c r="F41" s="8">
        <v>2</v>
      </c>
      <c r="G41" s="36">
        <v>0.014</v>
      </c>
      <c r="H41" s="8">
        <v>0</v>
      </c>
      <c r="I41" s="33">
        <v>0</v>
      </c>
      <c r="J41" s="8">
        <v>0</v>
      </c>
      <c r="K41" s="33">
        <v>0</v>
      </c>
    </row>
    <row r="42" spans="1:11" s="54" customFormat="1" ht="15">
      <c r="A42" s="8" t="s">
        <v>21</v>
      </c>
      <c r="B42" s="8">
        <v>35</v>
      </c>
      <c r="C42" s="45" t="s">
        <v>105</v>
      </c>
      <c r="D42" s="8">
        <v>7</v>
      </c>
      <c r="E42" s="36">
        <v>0.09</v>
      </c>
      <c r="F42" s="8">
        <v>3</v>
      </c>
      <c r="G42" s="36">
        <v>0.03</v>
      </c>
      <c r="H42" s="8">
        <v>0</v>
      </c>
      <c r="I42" s="33">
        <v>0</v>
      </c>
      <c r="J42" s="8">
        <v>0</v>
      </c>
      <c r="K42" s="33">
        <v>0</v>
      </c>
    </row>
    <row r="43" spans="1:11" s="55" customFormat="1" ht="15">
      <c r="A43" s="8" t="s">
        <v>21</v>
      </c>
      <c r="B43" s="8">
        <v>36</v>
      </c>
      <c r="C43" s="45" t="s">
        <v>106</v>
      </c>
      <c r="D43" s="8">
        <v>1</v>
      </c>
      <c r="E43" s="36">
        <v>0.003</v>
      </c>
      <c r="F43" s="8">
        <v>0</v>
      </c>
      <c r="G43" s="36">
        <v>0</v>
      </c>
      <c r="H43" s="8">
        <v>1</v>
      </c>
      <c r="I43" s="33">
        <v>0.004</v>
      </c>
      <c r="J43" s="8">
        <v>1</v>
      </c>
      <c r="K43" s="33">
        <v>0.005</v>
      </c>
    </row>
    <row r="44" spans="1:11" s="56" customFormat="1" ht="15">
      <c r="A44" s="8" t="s">
        <v>21</v>
      </c>
      <c r="B44" s="8">
        <v>37</v>
      </c>
      <c r="C44" s="45" t="s">
        <v>108</v>
      </c>
      <c r="D44" s="8">
        <v>2</v>
      </c>
      <c r="E44" s="36">
        <v>0.03</v>
      </c>
      <c r="F44" s="8">
        <v>2</v>
      </c>
      <c r="G44" s="36">
        <v>0.014</v>
      </c>
      <c r="H44" s="8">
        <v>2</v>
      </c>
      <c r="I44" s="33">
        <v>0.023</v>
      </c>
      <c r="J44" s="8">
        <v>0</v>
      </c>
      <c r="K44" s="33">
        <v>0</v>
      </c>
    </row>
    <row r="45" spans="1:11" s="57" customFormat="1" ht="15">
      <c r="A45" s="8" t="s">
        <v>21</v>
      </c>
      <c r="B45" s="8">
        <v>38</v>
      </c>
      <c r="C45" s="45" t="s">
        <v>112</v>
      </c>
      <c r="D45" s="8">
        <v>1</v>
      </c>
      <c r="E45" s="36">
        <v>0.006</v>
      </c>
      <c r="F45" s="8">
        <v>1</v>
      </c>
      <c r="G45" s="36">
        <v>0.012</v>
      </c>
      <c r="H45" s="8">
        <v>0</v>
      </c>
      <c r="I45" s="33">
        <v>0</v>
      </c>
      <c r="J45" s="8">
        <v>0</v>
      </c>
      <c r="K45" s="33">
        <v>0</v>
      </c>
    </row>
    <row r="46" spans="1:11" s="57" customFormat="1" ht="15">
      <c r="A46" s="8" t="s">
        <v>21</v>
      </c>
      <c r="B46" s="8">
        <v>39</v>
      </c>
      <c r="C46" s="45" t="s">
        <v>113</v>
      </c>
      <c r="D46" s="8">
        <v>0</v>
      </c>
      <c r="E46" s="36">
        <v>0</v>
      </c>
      <c r="F46" s="8">
        <v>1</v>
      </c>
      <c r="G46" s="36">
        <v>0.015</v>
      </c>
      <c r="H46" s="8">
        <v>0</v>
      </c>
      <c r="I46" s="33">
        <v>0</v>
      </c>
      <c r="J46" s="8">
        <v>0</v>
      </c>
      <c r="K46" s="33">
        <v>0</v>
      </c>
    </row>
    <row r="47" spans="1:11" s="57" customFormat="1" ht="15">
      <c r="A47" s="8" t="s">
        <v>21</v>
      </c>
      <c r="B47" s="8">
        <v>40</v>
      </c>
      <c r="C47" s="45" t="s">
        <v>114</v>
      </c>
      <c r="D47" s="8">
        <v>0</v>
      </c>
      <c r="E47" s="36">
        <v>0</v>
      </c>
      <c r="F47" s="8">
        <f>1+1</f>
        <v>2</v>
      </c>
      <c r="G47" s="36">
        <f>0.3+0.015</f>
        <v>0.315</v>
      </c>
      <c r="H47" s="8">
        <v>0</v>
      </c>
      <c r="I47" s="33">
        <v>0</v>
      </c>
      <c r="J47" s="8">
        <v>0</v>
      </c>
      <c r="K47" s="33">
        <v>0</v>
      </c>
    </row>
    <row r="48" spans="1:11" s="57" customFormat="1" ht="15">
      <c r="A48" s="8" t="s">
        <v>21</v>
      </c>
      <c r="B48" s="8">
        <v>41</v>
      </c>
      <c r="C48" s="45" t="s">
        <v>115</v>
      </c>
      <c r="D48" s="8">
        <v>0</v>
      </c>
      <c r="E48" s="36">
        <v>0</v>
      </c>
      <c r="F48" s="8">
        <v>0</v>
      </c>
      <c r="G48" s="36">
        <v>0</v>
      </c>
      <c r="H48" s="8">
        <v>1</v>
      </c>
      <c r="I48" s="33">
        <v>0.01</v>
      </c>
      <c r="J48" s="8">
        <v>0</v>
      </c>
      <c r="K48" s="33">
        <v>0</v>
      </c>
    </row>
    <row r="49" spans="1:11" s="57" customFormat="1" ht="15">
      <c r="A49" s="8" t="s">
        <v>21</v>
      </c>
      <c r="B49" s="8">
        <v>42</v>
      </c>
      <c r="C49" s="45" t="s">
        <v>117</v>
      </c>
      <c r="D49" s="8">
        <v>0</v>
      </c>
      <c r="E49" s="36">
        <v>0</v>
      </c>
      <c r="F49" s="8">
        <v>1</v>
      </c>
      <c r="G49" s="36">
        <v>0.015</v>
      </c>
      <c r="H49" s="8">
        <v>0</v>
      </c>
      <c r="I49" s="33">
        <v>0</v>
      </c>
      <c r="J49" s="8">
        <v>0</v>
      </c>
      <c r="K49" s="33">
        <v>0</v>
      </c>
    </row>
    <row r="50" spans="1:11" s="57" customFormat="1" ht="15">
      <c r="A50" s="8" t="s">
        <v>21</v>
      </c>
      <c r="B50" s="8">
        <v>43</v>
      </c>
      <c r="C50" s="45" t="s">
        <v>118</v>
      </c>
      <c r="D50" s="8">
        <v>0</v>
      </c>
      <c r="E50" s="36">
        <v>0</v>
      </c>
      <c r="F50" s="8">
        <v>0</v>
      </c>
      <c r="G50" s="36">
        <v>0</v>
      </c>
      <c r="H50" s="8">
        <v>1</v>
      </c>
      <c r="I50" s="33">
        <v>0.014</v>
      </c>
      <c r="J50" s="8">
        <v>0</v>
      </c>
      <c r="K50" s="33">
        <v>0</v>
      </c>
    </row>
    <row r="51" spans="1:11" s="57" customFormat="1" ht="15">
      <c r="A51" s="8" t="s">
        <v>21</v>
      </c>
      <c r="B51" s="8">
        <v>44</v>
      </c>
      <c r="C51" s="45" t="s">
        <v>119</v>
      </c>
      <c r="D51" s="8">
        <v>1</v>
      </c>
      <c r="E51" s="36">
        <v>0.005</v>
      </c>
      <c r="F51" s="8">
        <v>1</v>
      </c>
      <c r="G51" s="36">
        <v>0.005</v>
      </c>
      <c r="H51" s="8">
        <v>0</v>
      </c>
      <c r="I51" s="33">
        <v>0</v>
      </c>
      <c r="J51" s="8">
        <v>0</v>
      </c>
      <c r="K51" s="33">
        <v>0</v>
      </c>
    </row>
    <row r="52" spans="1:11" s="57" customFormat="1" ht="15">
      <c r="A52" s="8" t="s">
        <v>21</v>
      </c>
      <c r="B52" s="8">
        <v>45</v>
      </c>
      <c r="C52" s="45" t="s">
        <v>121</v>
      </c>
      <c r="D52" s="8">
        <v>1</v>
      </c>
      <c r="E52" s="36">
        <v>0.008</v>
      </c>
      <c r="F52" s="8">
        <v>1</v>
      </c>
      <c r="G52" s="36">
        <v>0.008</v>
      </c>
      <c r="H52" s="8">
        <v>0</v>
      </c>
      <c r="I52" s="33">
        <v>0</v>
      </c>
      <c r="J52" s="8">
        <v>0</v>
      </c>
      <c r="K52" s="33">
        <v>0</v>
      </c>
    </row>
    <row r="53" spans="1:11" s="59" customFormat="1" ht="15">
      <c r="A53" s="8" t="s">
        <v>21</v>
      </c>
      <c r="B53" s="8">
        <v>46</v>
      </c>
      <c r="C53" s="45" t="s">
        <v>122</v>
      </c>
      <c r="D53" s="8">
        <f>1+2+1</f>
        <v>4</v>
      </c>
      <c r="E53" s="36">
        <f>0.015+0.03+0.1</f>
        <v>0.14500000000000002</v>
      </c>
      <c r="F53" s="8">
        <v>0</v>
      </c>
      <c r="G53" s="36">
        <v>0</v>
      </c>
      <c r="H53" s="8">
        <f>1+2+1</f>
        <v>4</v>
      </c>
      <c r="I53" s="33">
        <f>0.099+0.0225+0.007</f>
        <v>0.1285</v>
      </c>
      <c r="J53" s="8">
        <v>0</v>
      </c>
      <c r="K53" s="33">
        <v>0</v>
      </c>
    </row>
    <row r="54" spans="1:11" s="59" customFormat="1" ht="15">
      <c r="A54" s="8" t="s">
        <v>21</v>
      </c>
      <c r="B54" s="8">
        <v>47</v>
      </c>
      <c r="C54" s="45" t="s">
        <v>123</v>
      </c>
      <c r="D54" s="8">
        <v>1</v>
      </c>
      <c r="E54" s="36">
        <v>0.003</v>
      </c>
      <c r="F54" s="8">
        <v>1</v>
      </c>
      <c r="G54" s="36">
        <v>0.003</v>
      </c>
      <c r="H54" s="8">
        <v>1</v>
      </c>
      <c r="I54" s="33">
        <v>0.005</v>
      </c>
      <c r="J54" s="8">
        <v>0</v>
      </c>
      <c r="K54" s="33">
        <v>0</v>
      </c>
    </row>
    <row r="55" spans="1:11" s="59" customFormat="1" ht="15">
      <c r="A55" s="8" t="s">
        <v>21</v>
      </c>
      <c r="B55" s="8">
        <v>48</v>
      </c>
      <c r="C55" s="45" t="s">
        <v>124</v>
      </c>
      <c r="D55" s="8">
        <v>0</v>
      </c>
      <c r="E55" s="36">
        <v>0</v>
      </c>
      <c r="F55" s="8">
        <v>0</v>
      </c>
      <c r="G55" s="36">
        <v>0</v>
      </c>
      <c r="H55" s="8">
        <v>2</v>
      </c>
      <c r="I55" s="33">
        <v>0.075</v>
      </c>
      <c r="J55" s="8">
        <v>0</v>
      </c>
      <c r="K55" s="33">
        <v>0</v>
      </c>
    </row>
    <row r="56" spans="1:11" s="59" customFormat="1" ht="15">
      <c r="A56" s="8" t="s">
        <v>21</v>
      </c>
      <c r="B56" s="8">
        <v>49</v>
      </c>
      <c r="C56" s="45" t="s">
        <v>125</v>
      </c>
      <c r="D56" s="8">
        <v>0</v>
      </c>
      <c r="E56" s="36">
        <v>0</v>
      </c>
      <c r="F56" s="8">
        <v>0</v>
      </c>
      <c r="G56" s="36">
        <v>0</v>
      </c>
      <c r="H56" s="8">
        <v>2</v>
      </c>
      <c r="I56" s="33">
        <v>0.03</v>
      </c>
      <c r="J56" s="8">
        <v>0</v>
      </c>
      <c r="K56" s="33">
        <v>0</v>
      </c>
    </row>
    <row r="57" spans="1:11" s="59" customFormat="1" ht="15">
      <c r="A57" s="8" t="s">
        <v>21</v>
      </c>
      <c r="B57" s="8">
        <v>50</v>
      </c>
      <c r="C57" s="45" t="s">
        <v>126</v>
      </c>
      <c r="D57" s="8">
        <v>1</v>
      </c>
      <c r="E57" s="36">
        <v>0.015</v>
      </c>
      <c r="F57" s="8">
        <v>1</v>
      </c>
      <c r="G57" s="36">
        <v>0.015</v>
      </c>
      <c r="H57" s="8">
        <v>0</v>
      </c>
      <c r="I57" s="33">
        <v>0</v>
      </c>
      <c r="J57" s="8">
        <v>0</v>
      </c>
      <c r="K57" s="33">
        <v>0</v>
      </c>
    </row>
    <row r="58" spans="1:11" s="59" customFormat="1" ht="15">
      <c r="A58" s="8" t="s">
        <v>21</v>
      </c>
      <c r="B58" s="8">
        <v>51</v>
      </c>
      <c r="C58" s="45" t="s">
        <v>127</v>
      </c>
      <c r="D58" s="8">
        <v>1</v>
      </c>
      <c r="E58" s="36">
        <v>0.012</v>
      </c>
      <c r="F58" s="8">
        <v>1</v>
      </c>
      <c r="G58" s="36">
        <v>0.012</v>
      </c>
      <c r="H58" s="8">
        <v>0</v>
      </c>
      <c r="I58" s="33">
        <v>0</v>
      </c>
      <c r="J58" s="8">
        <v>0</v>
      </c>
      <c r="K58" s="33">
        <v>0</v>
      </c>
    </row>
    <row r="59" spans="1:11" s="59" customFormat="1" ht="15">
      <c r="A59" s="8" t="s">
        <v>21</v>
      </c>
      <c r="B59" s="8">
        <v>52</v>
      </c>
      <c r="C59" s="45" t="s">
        <v>128</v>
      </c>
      <c r="D59" s="8">
        <v>1</v>
      </c>
      <c r="E59" s="36">
        <v>0.01</v>
      </c>
      <c r="F59" s="8">
        <v>0</v>
      </c>
      <c r="G59" s="36">
        <v>0</v>
      </c>
      <c r="H59" s="8">
        <v>2</v>
      </c>
      <c r="I59" s="33">
        <v>0.027</v>
      </c>
      <c r="J59" s="8">
        <v>1</v>
      </c>
      <c r="K59" s="33">
        <v>0.01</v>
      </c>
    </row>
    <row r="60" spans="1:11" s="59" customFormat="1" ht="15">
      <c r="A60" s="8" t="s">
        <v>21</v>
      </c>
      <c r="B60" s="8">
        <v>53</v>
      </c>
      <c r="C60" s="45" t="s">
        <v>129</v>
      </c>
      <c r="D60" s="8">
        <v>1</v>
      </c>
      <c r="E60" s="36">
        <v>0.015</v>
      </c>
      <c r="F60" s="8">
        <v>1</v>
      </c>
      <c r="G60" s="36">
        <v>0.015</v>
      </c>
      <c r="H60" s="8">
        <v>0</v>
      </c>
      <c r="I60" s="33">
        <v>0</v>
      </c>
      <c r="J60" s="8">
        <v>0</v>
      </c>
      <c r="K60" s="33">
        <v>0</v>
      </c>
    </row>
    <row r="61" spans="1:11" s="59" customFormat="1" ht="15">
      <c r="A61" s="8" t="s">
        <v>21</v>
      </c>
      <c r="B61" s="8">
        <v>54</v>
      </c>
      <c r="C61" s="45" t="s">
        <v>132</v>
      </c>
      <c r="D61" s="8">
        <v>0</v>
      </c>
      <c r="E61" s="36">
        <v>0</v>
      </c>
      <c r="F61" s="8">
        <v>1</v>
      </c>
      <c r="G61" s="36">
        <v>2E-06</v>
      </c>
      <c r="H61" s="8">
        <v>0</v>
      </c>
      <c r="I61" s="33">
        <v>0</v>
      </c>
      <c r="J61" s="8">
        <v>0</v>
      </c>
      <c r="K61" s="33">
        <v>0</v>
      </c>
    </row>
    <row r="62" spans="1:11" s="59" customFormat="1" ht="15">
      <c r="A62" s="8" t="s">
        <v>21</v>
      </c>
      <c r="B62" s="8">
        <v>55</v>
      </c>
      <c r="C62" s="45" t="s">
        <v>133</v>
      </c>
      <c r="D62" s="8">
        <v>0</v>
      </c>
      <c r="E62" s="36">
        <v>0</v>
      </c>
      <c r="F62" s="8">
        <v>0</v>
      </c>
      <c r="G62" s="36">
        <v>0</v>
      </c>
      <c r="H62" s="8">
        <v>0</v>
      </c>
      <c r="I62" s="33">
        <v>0</v>
      </c>
      <c r="J62" s="8">
        <v>1</v>
      </c>
      <c r="K62" s="33">
        <v>0.015</v>
      </c>
    </row>
    <row r="63" spans="1:11" s="59" customFormat="1" ht="15">
      <c r="A63" s="8" t="s">
        <v>21</v>
      </c>
      <c r="B63" s="8">
        <v>56</v>
      </c>
      <c r="C63" s="45" t="s">
        <v>134</v>
      </c>
      <c r="D63" s="8">
        <v>1</v>
      </c>
      <c r="E63" s="36">
        <v>0.01</v>
      </c>
      <c r="F63" s="8">
        <v>0</v>
      </c>
      <c r="G63" s="36">
        <v>0</v>
      </c>
      <c r="H63" s="8">
        <v>0</v>
      </c>
      <c r="I63" s="33">
        <v>0</v>
      </c>
      <c r="J63" s="8">
        <v>0</v>
      </c>
      <c r="K63" s="33">
        <v>0</v>
      </c>
    </row>
    <row r="64" spans="1:11" s="59" customFormat="1" ht="15">
      <c r="A64" s="8" t="s">
        <v>21</v>
      </c>
      <c r="B64" s="8">
        <v>57</v>
      </c>
      <c r="C64" s="45" t="s">
        <v>135</v>
      </c>
      <c r="D64" s="8">
        <v>1</v>
      </c>
      <c r="E64" s="36">
        <v>0.015</v>
      </c>
      <c r="F64" s="8">
        <v>1</v>
      </c>
      <c r="G64" s="36">
        <v>0.015</v>
      </c>
      <c r="H64" s="8">
        <v>0</v>
      </c>
      <c r="I64" s="33">
        <v>0</v>
      </c>
      <c r="J64" s="8">
        <v>0</v>
      </c>
      <c r="K64" s="33">
        <v>0</v>
      </c>
    </row>
    <row r="65" spans="1:11" s="60" customFormat="1" ht="15">
      <c r="A65" s="8" t="s">
        <v>21</v>
      </c>
      <c r="B65" s="8">
        <v>58</v>
      </c>
      <c r="C65" s="45" t="s">
        <v>138</v>
      </c>
      <c r="D65" s="8">
        <v>0</v>
      </c>
      <c r="E65" s="36">
        <v>0</v>
      </c>
      <c r="F65" s="8">
        <v>0</v>
      </c>
      <c r="G65" s="36">
        <v>0</v>
      </c>
      <c r="H65" s="8">
        <v>2</v>
      </c>
      <c r="I65" s="33">
        <v>0.0205</v>
      </c>
      <c r="J65" s="8">
        <v>0</v>
      </c>
      <c r="K65" s="33">
        <v>0</v>
      </c>
    </row>
    <row r="66" spans="1:11" s="60" customFormat="1" ht="15">
      <c r="A66" s="8" t="s">
        <v>21</v>
      </c>
      <c r="B66" s="8">
        <v>59</v>
      </c>
      <c r="C66" s="45" t="s">
        <v>139</v>
      </c>
      <c r="D66" s="8">
        <v>3</v>
      </c>
      <c r="E66" s="36">
        <v>0.085</v>
      </c>
      <c r="F66" s="8">
        <v>1</v>
      </c>
      <c r="G66" s="36">
        <v>0.015</v>
      </c>
      <c r="H66" s="8">
        <v>0</v>
      </c>
      <c r="I66" s="33">
        <v>0</v>
      </c>
      <c r="J66" s="8">
        <v>0</v>
      </c>
      <c r="K66" s="33">
        <v>0</v>
      </c>
    </row>
    <row r="67" spans="1:11" s="60" customFormat="1" ht="15">
      <c r="A67" s="8" t="s">
        <v>21</v>
      </c>
      <c r="B67" s="8">
        <v>60</v>
      </c>
      <c r="C67" s="45" t="s">
        <v>140</v>
      </c>
      <c r="D67" s="8">
        <v>1</v>
      </c>
      <c r="E67" s="36">
        <v>0.014</v>
      </c>
      <c r="F67" s="8">
        <v>1</v>
      </c>
      <c r="G67" s="36">
        <v>0.014</v>
      </c>
      <c r="H67" s="8">
        <v>0</v>
      </c>
      <c r="I67" s="33">
        <v>0</v>
      </c>
      <c r="J67" s="8">
        <v>0</v>
      </c>
      <c r="K67" s="33">
        <v>0</v>
      </c>
    </row>
    <row r="68" spans="1:11" s="60" customFormat="1" ht="15">
      <c r="A68" s="8" t="s">
        <v>21</v>
      </c>
      <c r="B68" s="8">
        <v>61</v>
      </c>
      <c r="C68" s="45" t="s">
        <v>145</v>
      </c>
      <c r="D68" s="8">
        <v>1</v>
      </c>
      <c r="E68" s="36">
        <v>0.014</v>
      </c>
      <c r="F68" s="8">
        <v>1</v>
      </c>
      <c r="G68" s="36">
        <v>0.014</v>
      </c>
      <c r="H68" s="8">
        <v>1</v>
      </c>
      <c r="I68" s="33">
        <v>0.003</v>
      </c>
      <c r="J68" s="8">
        <v>0</v>
      </c>
      <c r="K68" s="33">
        <v>0</v>
      </c>
    </row>
    <row r="69" spans="1:11" s="59" customFormat="1" ht="15">
      <c r="A69" s="8" t="s">
        <v>21</v>
      </c>
      <c r="B69" s="8">
        <v>62</v>
      </c>
      <c r="C69" s="45" t="s">
        <v>146</v>
      </c>
      <c r="D69" s="8">
        <v>0</v>
      </c>
      <c r="E69" s="36">
        <v>0</v>
      </c>
      <c r="F69" s="8">
        <v>0</v>
      </c>
      <c r="G69" s="36">
        <v>0</v>
      </c>
      <c r="H69" s="8">
        <v>1</v>
      </c>
      <c r="I69" s="33">
        <v>0.007</v>
      </c>
      <c r="J69" s="8">
        <v>0</v>
      </c>
      <c r="K69" s="33">
        <v>0</v>
      </c>
    </row>
    <row r="70" spans="1:11" s="60" customFormat="1" ht="15">
      <c r="A70" s="8" t="s">
        <v>21</v>
      </c>
      <c r="B70" s="8">
        <v>63</v>
      </c>
      <c r="C70" s="45" t="s">
        <v>111</v>
      </c>
      <c r="D70" s="8">
        <v>0</v>
      </c>
      <c r="E70" s="36">
        <v>0</v>
      </c>
      <c r="F70" s="8">
        <v>0</v>
      </c>
      <c r="G70" s="36">
        <v>0</v>
      </c>
      <c r="H70" s="8">
        <v>1</v>
      </c>
      <c r="I70" s="33">
        <v>0.0072</v>
      </c>
      <c r="J70" s="8">
        <v>0</v>
      </c>
      <c r="K70" s="33">
        <v>0</v>
      </c>
    </row>
    <row r="71" spans="1:11" s="60" customFormat="1" ht="15">
      <c r="A71" s="8" t="s">
        <v>21</v>
      </c>
      <c r="B71" s="8">
        <v>64</v>
      </c>
      <c r="C71" s="45" t="s">
        <v>151</v>
      </c>
      <c r="D71" s="8">
        <v>0</v>
      </c>
      <c r="E71" s="36">
        <v>0</v>
      </c>
      <c r="F71" s="8">
        <v>0</v>
      </c>
      <c r="G71" s="36">
        <v>0</v>
      </c>
      <c r="H71" s="8">
        <v>0</v>
      </c>
      <c r="I71" s="33">
        <v>0</v>
      </c>
      <c r="J71" s="8">
        <v>1</v>
      </c>
      <c r="K71" s="33">
        <v>0.75</v>
      </c>
    </row>
    <row r="72" spans="1:11" s="60" customFormat="1" ht="15">
      <c r="A72" s="8" t="s">
        <v>21</v>
      </c>
      <c r="B72" s="8">
        <v>65</v>
      </c>
      <c r="C72" s="45" t="s">
        <v>150</v>
      </c>
      <c r="D72" s="8">
        <v>1</v>
      </c>
      <c r="E72" s="36">
        <v>1.171</v>
      </c>
      <c r="F72" s="8">
        <v>0</v>
      </c>
      <c r="G72" s="36">
        <v>0</v>
      </c>
      <c r="H72" s="8">
        <v>0</v>
      </c>
      <c r="I72" s="33">
        <v>0</v>
      </c>
      <c r="J72" s="8">
        <v>0</v>
      </c>
      <c r="K72" s="33">
        <v>0</v>
      </c>
    </row>
    <row r="73" spans="1:11" s="59" customFormat="1" ht="15">
      <c r="A73" s="8" t="s">
        <v>21</v>
      </c>
      <c r="B73" s="8">
        <v>66</v>
      </c>
      <c r="C73" s="45" t="s">
        <v>147</v>
      </c>
      <c r="D73" s="8">
        <v>0</v>
      </c>
      <c r="E73" s="36">
        <v>0</v>
      </c>
      <c r="F73" s="8">
        <v>1</v>
      </c>
      <c r="G73" s="36">
        <v>0.0045</v>
      </c>
      <c r="H73" s="8">
        <v>0</v>
      </c>
      <c r="I73" s="33">
        <v>0</v>
      </c>
      <c r="J73" s="8">
        <v>0</v>
      </c>
      <c r="K73" s="33">
        <v>0</v>
      </c>
    </row>
    <row r="74" spans="1:11" ht="15">
      <c r="A74" s="27"/>
      <c r="B74" s="27"/>
      <c r="C74" s="28" t="s">
        <v>18</v>
      </c>
      <c r="D74" s="35">
        <f aca="true" t="shared" si="1" ref="D74:K74">SUM(D75:D137)</f>
        <v>181</v>
      </c>
      <c r="E74" s="58">
        <f t="shared" si="1"/>
        <v>6.434029999999998</v>
      </c>
      <c r="F74" s="35">
        <f t="shared" si="1"/>
        <v>154</v>
      </c>
      <c r="G74" s="58">
        <f t="shared" si="1"/>
        <v>4.9556799999999965</v>
      </c>
      <c r="H74" s="35">
        <f t="shared" si="1"/>
        <v>174</v>
      </c>
      <c r="I74" s="77">
        <f t="shared" si="1"/>
        <v>3.701459999999999</v>
      </c>
      <c r="J74" s="35">
        <f t="shared" si="1"/>
        <v>37</v>
      </c>
      <c r="K74" s="58">
        <f t="shared" si="1"/>
        <v>4.04325</v>
      </c>
    </row>
    <row r="75" spans="1:11" ht="15">
      <c r="A75" s="8" t="s">
        <v>21</v>
      </c>
      <c r="B75" s="8">
        <v>1</v>
      </c>
      <c r="C75" s="11" t="s">
        <v>23</v>
      </c>
      <c r="D75" s="10">
        <v>3</v>
      </c>
      <c r="E75" s="33">
        <v>0.113</v>
      </c>
      <c r="F75" s="10">
        <v>3</v>
      </c>
      <c r="G75" s="33">
        <v>0.063</v>
      </c>
      <c r="H75" s="70">
        <v>2</v>
      </c>
      <c r="I75" s="71">
        <v>0.023</v>
      </c>
      <c r="J75" s="72">
        <v>2</v>
      </c>
      <c r="K75" s="33">
        <v>0.34</v>
      </c>
    </row>
    <row r="76" spans="1:11" ht="15">
      <c r="A76" s="8" t="s">
        <v>21</v>
      </c>
      <c r="B76" s="8">
        <v>2</v>
      </c>
      <c r="C76" s="14" t="s">
        <v>40</v>
      </c>
      <c r="D76" s="8">
        <v>6</v>
      </c>
      <c r="E76" s="36">
        <v>0.53</v>
      </c>
      <c r="F76" s="8">
        <v>3</v>
      </c>
      <c r="G76" s="33">
        <v>0.039</v>
      </c>
      <c r="H76" s="8">
        <v>7</v>
      </c>
      <c r="I76" s="33">
        <v>0.0775</v>
      </c>
      <c r="J76" s="8">
        <v>2</v>
      </c>
      <c r="K76" s="33">
        <v>0.23</v>
      </c>
    </row>
    <row r="77" spans="1:11" ht="15">
      <c r="A77" s="8" t="s">
        <v>21</v>
      </c>
      <c r="B77" s="8">
        <v>3</v>
      </c>
      <c r="C77" s="20" t="s">
        <v>41</v>
      </c>
      <c r="D77" s="10">
        <f>1+4</f>
        <v>5</v>
      </c>
      <c r="E77" s="33">
        <f>0.5+0.135</f>
        <v>0.635</v>
      </c>
      <c r="F77" s="10">
        <v>4</v>
      </c>
      <c r="G77" s="33">
        <v>0.2961</v>
      </c>
      <c r="H77" s="10">
        <v>6</v>
      </c>
      <c r="I77" s="33">
        <v>0.102</v>
      </c>
      <c r="J77" s="10">
        <v>1</v>
      </c>
      <c r="K77" s="33">
        <v>0.2375</v>
      </c>
    </row>
    <row r="78" spans="1:11" ht="15">
      <c r="A78" s="8" t="s">
        <v>21</v>
      </c>
      <c r="B78" s="8">
        <v>4</v>
      </c>
      <c r="C78" s="19" t="s">
        <v>42</v>
      </c>
      <c r="D78" s="10">
        <v>2</v>
      </c>
      <c r="E78" s="33">
        <v>0.022</v>
      </c>
      <c r="F78" s="10">
        <v>4</v>
      </c>
      <c r="G78" s="33">
        <v>0.053</v>
      </c>
      <c r="H78" s="10">
        <v>5</v>
      </c>
      <c r="I78" s="33">
        <v>0.1335</v>
      </c>
      <c r="J78" s="10">
        <v>1</v>
      </c>
      <c r="K78" s="33">
        <v>2</v>
      </c>
    </row>
    <row r="79" spans="1:11" ht="15">
      <c r="A79" s="8" t="s">
        <v>21</v>
      </c>
      <c r="B79" s="8">
        <v>5</v>
      </c>
      <c r="C79" s="11" t="s">
        <v>43</v>
      </c>
      <c r="D79" s="10">
        <f>1+10</f>
        <v>11</v>
      </c>
      <c r="E79" s="33">
        <f>0.3+0.185</f>
        <v>0.485</v>
      </c>
      <c r="F79" s="10">
        <v>22</v>
      </c>
      <c r="G79" s="33">
        <f>0.183-0.002+0.001+0.008</f>
        <v>0.19</v>
      </c>
      <c r="H79" s="10">
        <v>2</v>
      </c>
      <c r="I79" s="33">
        <v>0.024</v>
      </c>
      <c r="J79" s="10">
        <v>0</v>
      </c>
      <c r="K79" s="33">
        <v>0</v>
      </c>
    </row>
    <row r="80" spans="1:11" ht="15">
      <c r="A80" s="8" t="s">
        <v>21</v>
      </c>
      <c r="B80" s="8">
        <v>6</v>
      </c>
      <c r="C80" s="13" t="s">
        <v>44</v>
      </c>
      <c r="D80" s="8">
        <v>1</v>
      </c>
      <c r="E80" s="33">
        <v>0.015</v>
      </c>
      <c r="F80" s="8">
        <v>2</v>
      </c>
      <c r="G80" s="36">
        <v>0.02</v>
      </c>
      <c r="H80" s="8">
        <v>4</v>
      </c>
      <c r="I80" s="33">
        <v>0.09</v>
      </c>
      <c r="J80" s="8">
        <v>0</v>
      </c>
      <c r="K80" s="33">
        <v>0</v>
      </c>
    </row>
    <row r="81" spans="1:11" ht="15">
      <c r="A81" s="8" t="s">
        <v>21</v>
      </c>
      <c r="B81" s="8">
        <v>7</v>
      </c>
      <c r="C81" s="13" t="s">
        <v>45</v>
      </c>
      <c r="D81" s="10">
        <v>1</v>
      </c>
      <c r="E81" s="33">
        <v>0.015</v>
      </c>
      <c r="F81" s="10">
        <v>1</v>
      </c>
      <c r="G81" s="33">
        <v>0.015</v>
      </c>
      <c r="H81" s="72">
        <v>4</v>
      </c>
      <c r="I81" s="34">
        <v>0.05</v>
      </c>
      <c r="J81" s="72">
        <v>0</v>
      </c>
      <c r="K81" s="34">
        <v>0</v>
      </c>
    </row>
    <row r="82" spans="1:11" ht="15">
      <c r="A82" s="8" t="s">
        <v>21</v>
      </c>
      <c r="B82" s="8">
        <v>8</v>
      </c>
      <c r="C82" s="13" t="s">
        <v>46</v>
      </c>
      <c r="D82" s="8">
        <v>2</v>
      </c>
      <c r="E82" s="33">
        <v>0.0286</v>
      </c>
      <c r="F82" s="8">
        <v>3</v>
      </c>
      <c r="G82" s="36">
        <v>0.043</v>
      </c>
      <c r="H82" s="8">
        <v>0</v>
      </c>
      <c r="I82" s="33">
        <v>0</v>
      </c>
      <c r="J82" s="8">
        <v>0</v>
      </c>
      <c r="K82" s="33">
        <v>0</v>
      </c>
    </row>
    <row r="83" spans="1:11" ht="15">
      <c r="A83" s="8" t="s">
        <v>21</v>
      </c>
      <c r="B83" s="8">
        <v>9</v>
      </c>
      <c r="C83" s="12" t="s">
        <v>47</v>
      </c>
      <c r="D83" s="10">
        <v>3</v>
      </c>
      <c r="E83" s="33">
        <v>0.021</v>
      </c>
      <c r="F83" s="10">
        <v>4</v>
      </c>
      <c r="G83" s="33">
        <v>0.071</v>
      </c>
      <c r="H83" s="10">
        <v>0</v>
      </c>
      <c r="I83" s="33">
        <v>0</v>
      </c>
      <c r="J83" s="10">
        <v>0</v>
      </c>
      <c r="K83" s="33">
        <v>0</v>
      </c>
    </row>
    <row r="84" spans="1:11" ht="15">
      <c r="A84" s="8" t="s">
        <v>21</v>
      </c>
      <c r="B84" s="8">
        <v>10</v>
      </c>
      <c r="C84" s="11" t="s">
        <v>48</v>
      </c>
      <c r="D84" s="10">
        <v>9</v>
      </c>
      <c r="E84" s="33">
        <v>0.096</v>
      </c>
      <c r="F84" s="10">
        <f>1+9</f>
        <v>10</v>
      </c>
      <c r="G84" s="33">
        <f>0.55+0.19</f>
        <v>0.74</v>
      </c>
      <c r="H84" s="72">
        <v>17</v>
      </c>
      <c r="I84" s="34">
        <v>0.223</v>
      </c>
      <c r="J84" s="72">
        <v>0</v>
      </c>
      <c r="K84" s="34">
        <v>0</v>
      </c>
    </row>
    <row r="85" spans="1:11" ht="15">
      <c r="A85" s="8" t="s">
        <v>21</v>
      </c>
      <c r="B85" s="8">
        <v>11</v>
      </c>
      <c r="C85" s="13" t="s">
        <v>49</v>
      </c>
      <c r="D85" s="10">
        <v>5</v>
      </c>
      <c r="E85" s="33">
        <v>0.075</v>
      </c>
      <c r="F85" s="10">
        <v>2</v>
      </c>
      <c r="G85" s="33">
        <v>0.03</v>
      </c>
      <c r="H85" s="72">
        <v>6</v>
      </c>
      <c r="I85" s="34">
        <v>0.061</v>
      </c>
      <c r="J85" s="72">
        <v>0</v>
      </c>
      <c r="K85" s="34">
        <v>0</v>
      </c>
    </row>
    <row r="86" spans="1:11" ht="15">
      <c r="A86" s="8" t="s">
        <v>21</v>
      </c>
      <c r="B86" s="8">
        <v>12</v>
      </c>
      <c r="C86" s="11" t="s">
        <v>50</v>
      </c>
      <c r="D86" s="10">
        <v>0</v>
      </c>
      <c r="E86" s="33">
        <v>0</v>
      </c>
      <c r="F86" s="10">
        <v>0</v>
      </c>
      <c r="G86" s="33">
        <v>0</v>
      </c>
      <c r="H86" s="72">
        <v>8</v>
      </c>
      <c r="I86" s="34">
        <v>0.1123</v>
      </c>
      <c r="J86" s="72">
        <v>0</v>
      </c>
      <c r="K86" s="34">
        <v>0</v>
      </c>
    </row>
    <row r="87" spans="1:11" ht="15">
      <c r="A87" s="8" t="s">
        <v>21</v>
      </c>
      <c r="B87" s="8">
        <v>13</v>
      </c>
      <c r="C87" s="11" t="s">
        <v>51</v>
      </c>
      <c r="D87" s="10">
        <f>2+2</f>
        <v>4</v>
      </c>
      <c r="E87" s="33">
        <f>0.105+0.023</f>
        <v>0.128</v>
      </c>
      <c r="F87" s="10">
        <f>1+2</f>
        <v>3</v>
      </c>
      <c r="G87" s="33">
        <f>0.015+0.029</f>
        <v>0.044</v>
      </c>
      <c r="H87" s="72">
        <f>2+3</f>
        <v>5</v>
      </c>
      <c r="I87" s="34">
        <f>0.03+0.042</f>
        <v>0.07200000000000001</v>
      </c>
      <c r="J87" s="10">
        <v>0</v>
      </c>
      <c r="K87" s="33">
        <v>0</v>
      </c>
    </row>
    <row r="88" spans="1:11" ht="15">
      <c r="A88" s="8" t="s">
        <v>21</v>
      </c>
      <c r="B88" s="8">
        <v>14</v>
      </c>
      <c r="C88" s="12" t="s">
        <v>52</v>
      </c>
      <c r="D88" s="10">
        <v>0</v>
      </c>
      <c r="E88" s="33">
        <v>0</v>
      </c>
      <c r="F88" s="10">
        <v>1</v>
      </c>
      <c r="G88" s="33">
        <v>0.59</v>
      </c>
      <c r="H88" s="10">
        <v>4</v>
      </c>
      <c r="I88" s="33">
        <v>0.035</v>
      </c>
      <c r="J88" s="10">
        <v>0</v>
      </c>
      <c r="K88" s="33">
        <v>0</v>
      </c>
    </row>
    <row r="89" spans="1:11" ht="15">
      <c r="A89" s="8" t="s">
        <v>21</v>
      </c>
      <c r="B89" s="8">
        <v>15</v>
      </c>
      <c r="C89" s="13" t="s">
        <v>53</v>
      </c>
      <c r="D89" s="10">
        <f>1+3</f>
        <v>4</v>
      </c>
      <c r="E89" s="33">
        <f>0.685+0.015</f>
        <v>0.7000000000000001</v>
      </c>
      <c r="F89" s="10">
        <f>1+2</f>
        <v>3</v>
      </c>
      <c r="G89" s="33">
        <f>0.5+0.01</f>
        <v>0.51</v>
      </c>
      <c r="H89" s="72">
        <v>6</v>
      </c>
      <c r="I89" s="34">
        <v>0.0519</v>
      </c>
      <c r="J89" s="72">
        <v>1</v>
      </c>
      <c r="K89" s="34">
        <v>0.4</v>
      </c>
    </row>
    <row r="90" spans="1:11" ht="15">
      <c r="A90" s="8" t="s">
        <v>21</v>
      </c>
      <c r="B90" s="8">
        <v>16</v>
      </c>
      <c r="C90" s="11" t="s">
        <v>54</v>
      </c>
      <c r="D90" s="10">
        <v>4</v>
      </c>
      <c r="E90" s="33">
        <v>0.059</v>
      </c>
      <c r="F90" s="10">
        <v>2</v>
      </c>
      <c r="G90" s="33">
        <f>0.03-0.001</f>
        <v>0.028999999999999998</v>
      </c>
      <c r="H90" s="72">
        <v>2</v>
      </c>
      <c r="I90" s="68">
        <v>0.029</v>
      </c>
      <c r="J90" s="10">
        <v>0</v>
      </c>
      <c r="K90" s="33">
        <v>0</v>
      </c>
    </row>
    <row r="91" spans="1:11" ht="15">
      <c r="A91" s="8" t="s">
        <v>21</v>
      </c>
      <c r="B91" s="8">
        <v>17</v>
      </c>
      <c r="C91" s="11" t="s">
        <v>55</v>
      </c>
      <c r="D91" s="10">
        <v>1</v>
      </c>
      <c r="E91" s="33">
        <v>0.014</v>
      </c>
      <c r="F91" s="10">
        <v>3</v>
      </c>
      <c r="G91" s="33">
        <v>0.038</v>
      </c>
      <c r="H91" s="10">
        <v>0</v>
      </c>
      <c r="I91" s="33">
        <v>0</v>
      </c>
      <c r="J91" s="10">
        <v>0</v>
      </c>
      <c r="K91" s="34">
        <v>0</v>
      </c>
    </row>
    <row r="92" spans="1:11" ht="15">
      <c r="A92" s="8" t="s">
        <v>21</v>
      </c>
      <c r="B92" s="8">
        <v>18</v>
      </c>
      <c r="C92" s="12" t="s">
        <v>56</v>
      </c>
      <c r="D92" s="10">
        <v>1</v>
      </c>
      <c r="E92" s="33">
        <v>0.005</v>
      </c>
      <c r="F92" s="10">
        <v>0</v>
      </c>
      <c r="G92" s="33">
        <v>0</v>
      </c>
      <c r="H92" s="10">
        <v>0</v>
      </c>
      <c r="I92" s="33">
        <v>0</v>
      </c>
      <c r="J92" s="10">
        <v>0</v>
      </c>
      <c r="K92" s="33">
        <v>0</v>
      </c>
    </row>
    <row r="93" spans="1:11" ht="15">
      <c r="A93" s="8" t="s">
        <v>21</v>
      </c>
      <c r="B93" s="8">
        <v>19</v>
      </c>
      <c r="C93" s="12" t="s">
        <v>57</v>
      </c>
      <c r="D93" s="10">
        <v>1</v>
      </c>
      <c r="E93" s="33">
        <v>0.0149</v>
      </c>
      <c r="F93" s="10">
        <v>3</v>
      </c>
      <c r="G93" s="33">
        <v>0.0359</v>
      </c>
      <c r="H93" s="10">
        <v>1</v>
      </c>
      <c r="I93" s="33">
        <v>0.0149</v>
      </c>
      <c r="J93" s="10">
        <v>0</v>
      </c>
      <c r="K93" s="33">
        <v>0</v>
      </c>
    </row>
    <row r="94" spans="1:11" ht="15">
      <c r="A94" s="8" t="s">
        <v>21</v>
      </c>
      <c r="B94" s="8">
        <v>20</v>
      </c>
      <c r="C94" s="12" t="s">
        <v>58</v>
      </c>
      <c r="D94" s="10">
        <f>1+4</f>
        <v>5</v>
      </c>
      <c r="E94" s="33">
        <f>0.32+0.0569</f>
        <v>0.3769</v>
      </c>
      <c r="F94" s="10">
        <v>1</v>
      </c>
      <c r="G94" s="33">
        <v>0.015</v>
      </c>
      <c r="H94" s="10">
        <v>2</v>
      </c>
      <c r="I94" s="33">
        <v>0.0188</v>
      </c>
      <c r="J94" s="10">
        <v>1</v>
      </c>
      <c r="K94" s="33">
        <v>0.035</v>
      </c>
    </row>
    <row r="95" spans="1:11" ht="15">
      <c r="A95" s="8" t="s">
        <v>21</v>
      </c>
      <c r="B95" s="8">
        <v>21</v>
      </c>
      <c r="C95" s="12" t="s">
        <v>59</v>
      </c>
      <c r="D95" s="10">
        <v>3</v>
      </c>
      <c r="E95" s="33">
        <v>0.038</v>
      </c>
      <c r="F95" s="10">
        <v>2</v>
      </c>
      <c r="G95" s="33">
        <v>0.025</v>
      </c>
      <c r="H95" s="10">
        <v>4</v>
      </c>
      <c r="I95" s="33">
        <v>0.023</v>
      </c>
      <c r="J95" s="10">
        <v>0</v>
      </c>
      <c r="K95" s="33">
        <v>0</v>
      </c>
    </row>
    <row r="96" spans="1:11" ht="15">
      <c r="A96" s="8" t="s">
        <v>21</v>
      </c>
      <c r="B96" s="8">
        <v>22</v>
      </c>
      <c r="C96" s="12" t="s">
        <v>60</v>
      </c>
      <c r="D96" s="10">
        <v>8</v>
      </c>
      <c r="E96" s="33">
        <v>0.3135</v>
      </c>
      <c r="F96" s="10">
        <v>7</v>
      </c>
      <c r="G96" s="33">
        <v>0.093</v>
      </c>
      <c r="H96" s="10">
        <v>6</v>
      </c>
      <c r="I96" s="33">
        <v>0.0565</v>
      </c>
      <c r="J96" s="10">
        <v>3</v>
      </c>
      <c r="K96" s="33">
        <v>0.1031</v>
      </c>
    </row>
    <row r="97" spans="1:11" ht="15">
      <c r="A97" s="8" t="s">
        <v>21</v>
      </c>
      <c r="B97" s="8">
        <v>23</v>
      </c>
      <c r="C97" s="12" t="s">
        <v>61</v>
      </c>
      <c r="D97" s="10">
        <f>19+8</f>
        <v>27</v>
      </c>
      <c r="E97" s="33">
        <f>0.234+0.086</f>
        <v>0.32</v>
      </c>
      <c r="F97" s="10">
        <f>7+4+1</f>
        <v>12</v>
      </c>
      <c r="G97" s="33">
        <f>0.1843+0.052+0.859-0.06</f>
        <v>1.0352999999999999</v>
      </c>
      <c r="H97" s="10">
        <f>11+11</f>
        <v>22</v>
      </c>
      <c r="I97" s="33">
        <f>0.10416+0.12</f>
        <v>0.22416</v>
      </c>
      <c r="J97" s="10">
        <v>7</v>
      </c>
      <c r="K97" s="33">
        <v>0.25025</v>
      </c>
    </row>
    <row r="98" spans="1:11" ht="15">
      <c r="A98" s="8" t="s">
        <v>21</v>
      </c>
      <c r="B98" s="8">
        <v>24</v>
      </c>
      <c r="C98" s="12" t="s">
        <v>62</v>
      </c>
      <c r="D98" s="10">
        <v>2</v>
      </c>
      <c r="E98" s="33">
        <v>0.013</v>
      </c>
      <c r="F98" s="10">
        <v>2</v>
      </c>
      <c r="G98" s="33">
        <v>0.013</v>
      </c>
      <c r="H98" s="10">
        <v>2</v>
      </c>
      <c r="I98" s="33">
        <v>0.015</v>
      </c>
      <c r="J98" s="10">
        <v>0</v>
      </c>
      <c r="K98" s="33">
        <v>0</v>
      </c>
    </row>
    <row r="99" spans="1:11" ht="15">
      <c r="A99" s="8" t="s">
        <v>21</v>
      </c>
      <c r="B99" s="8">
        <v>25</v>
      </c>
      <c r="C99" s="12" t="s">
        <v>63</v>
      </c>
      <c r="D99" s="10">
        <v>12</v>
      </c>
      <c r="E99" s="33">
        <v>0.645</v>
      </c>
      <c r="F99" s="10">
        <v>5</v>
      </c>
      <c r="G99" s="33">
        <v>0.178</v>
      </c>
      <c r="H99" s="10">
        <f>5+1</f>
        <v>6</v>
      </c>
      <c r="I99" s="33">
        <f>0.037+0.25</f>
        <v>0.287</v>
      </c>
      <c r="J99" s="10">
        <v>2</v>
      </c>
      <c r="K99" s="33">
        <v>0.016</v>
      </c>
    </row>
    <row r="100" spans="1:11" ht="15">
      <c r="A100" s="8" t="s">
        <v>21</v>
      </c>
      <c r="B100" s="8">
        <v>26</v>
      </c>
      <c r="C100" s="12" t="s">
        <v>64</v>
      </c>
      <c r="D100" s="10">
        <f>15+5</f>
        <v>20</v>
      </c>
      <c r="E100" s="33">
        <f>0.118+0.053</f>
        <v>0.17099999999999999</v>
      </c>
      <c r="F100" s="10">
        <f>17+2</f>
        <v>19</v>
      </c>
      <c r="G100" s="68">
        <f>0.154+0.02</f>
        <v>0.174</v>
      </c>
      <c r="H100" s="10">
        <f>13+5</f>
        <v>18</v>
      </c>
      <c r="I100" s="33">
        <f>0.1335+0.04</f>
        <v>0.17350000000000002</v>
      </c>
      <c r="J100" s="10">
        <f>7+1</f>
        <v>8</v>
      </c>
      <c r="K100" s="33">
        <f>0.0514+0.005</f>
        <v>0.0564</v>
      </c>
    </row>
    <row r="101" spans="1:11" ht="15">
      <c r="A101" s="8" t="s">
        <v>21</v>
      </c>
      <c r="B101" s="8">
        <v>27</v>
      </c>
      <c r="C101" s="13" t="s">
        <v>65</v>
      </c>
      <c r="D101" s="8">
        <v>2</v>
      </c>
      <c r="E101" s="33">
        <v>0.02</v>
      </c>
      <c r="F101" s="8">
        <v>1</v>
      </c>
      <c r="G101" s="36">
        <v>0.01</v>
      </c>
      <c r="H101" s="8">
        <v>2</v>
      </c>
      <c r="I101" s="33">
        <v>0.02</v>
      </c>
      <c r="J101" s="8">
        <v>0</v>
      </c>
      <c r="K101" s="33">
        <v>0</v>
      </c>
    </row>
    <row r="102" spans="1:11" ht="15">
      <c r="A102" s="8" t="s">
        <v>21</v>
      </c>
      <c r="B102" s="8">
        <v>28</v>
      </c>
      <c r="C102" s="12" t="s">
        <v>66</v>
      </c>
      <c r="D102" s="10">
        <f>1+2</f>
        <v>3</v>
      </c>
      <c r="E102" s="33">
        <f>0.47+0.02</f>
        <v>0.49</v>
      </c>
      <c r="F102" s="10">
        <v>7</v>
      </c>
      <c r="G102" s="33">
        <v>0.07</v>
      </c>
      <c r="H102" s="10">
        <f>1+1</f>
        <v>2</v>
      </c>
      <c r="I102" s="33">
        <f>0.35+0.008</f>
        <v>0.358</v>
      </c>
      <c r="J102" s="10">
        <v>3</v>
      </c>
      <c r="K102" s="33">
        <v>0.022</v>
      </c>
    </row>
    <row r="103" spans="1:11" ht="15">
      <c r="A103" s="8" t="s">
        <v>21</v>
      </c>
      <c r="B103" s="8">
        <v>29</v>
      </c>
      <c r="C103" s="13" t="s">
        <v>67</v>
      </c>
      <c r="D103" s="8">
        <v>2</v>
      </c>
      <c r="E103" s="36">
        <v>0.04843</v>
      </c>
      <c r="F103" s="8">
        <v>1</v>
      </c>
      <c r="G103" s="33">
        <v>0.00843</v>
      </c>
      <c r="H103" s="8">
        <v>0</v>
      </c>
      <c r="I103" s="33">
        <v>0</v>
      </c>
      <c r="J103" s="8">
        <v>1</v>
      </c>
      <c r="K103" s="33">
        <v>0.02</v>
      </c>
    </row>
    <row r="104" spans="1:11" s="7" customFormat="1" ht="15">
      <c r="A104" s="8" t="s">
        <v>21</v>
      </c>
      <c r="B104" s="8">
        <v>30</v>
      </c>
      <c r="C104" s="13" t="s">
        <v>71</v>
      </c>
      <c r="D104" s="10">
        <v>1</v>
      </c>
      <c r="E104" s="33">
        <v>0.01</v>
      </c>
      <c r="F104" s="10">
        <v>2</v>
      </c>
      <c r="G104" s="33">
        <v>0.018</v>
      </c>
      <c r="H104" s="72">
        <v>0</v>
      </c>
      <c r="I104" s="34">
        <v>0</v>
      </c>
      <c r="J104" s="72">
        <v>0</v>
      </c>
      <c r="K104" s="34">
        <v>0</v>
      </c>
    </row>
    <row r="105" spans="1:11" s="7" customFormat="1" ht="15">
      <c r="A105" s="8" t="s">
        <v>21</v>
      </c>
      <c r="B105" s="8">
        <v>31</v>
      </c>
      <c r="C105" s="13" t="s">
        <v>72</v>
      </c>
      <c r="D105" s="10">
        <v>1</v>
      </c>
      <c r="E105" s="33">
        <v>0.007</v>
      </c>
      <c r="F105" s="10">
        <v>1</v>
      </c>
      <c r="G105" s="33">
        <v>0.007</v>
      </c>
      <c r="H105" s="72">
        <v>5</v>
      </c>
      <c r="I105" s="34">
        <v>0.064</v>
      </c>
      <c r="J105" s="72">
        <v>0</v>
      </c>
      <c r="K105" s="34">
        <v>0</v>
      </c>
    </row>
    <row r="106" spans="1:11" s="7" customFormat="1" ht="15">
      <c r="A106" s="8" t="s">
        <v>21</v>
      </c>
      <c r="B106" s="8">
        <v>32</v>
      </c>
      <c r="C106" s="13" t="s">
        <v>73</v>
      </c>
      <c r="D106" s="10">
        <v>2</v>
      </c>
      <c r="E106" s="33">
        <v>0.0227</v>
      </c>
      <c r="F106" s="10">
        <f>1+1</f>
        <v>2</v>
      </c>
      <c r="G106" s="33">
        <f>0.31+0.00305</f>
        <v>0.31305</v>
      </c>
      <c r="H106" s="72">
        <v>1</v>
      </c>
      <c r="I106" s="34">
        <v>0.01</v>
      </c>
      <c r="J106" s="72">
        <v>0</v>
      </c>
      <c r="K106" s="34">
        <v>0</v>
      </c>
    </row>
    <row r="107" spans="1:11" s="7" customFormat="1" ht="15">
      <c r="A107" s="8" t="s">
        <v>21</v>
      </c>
      <c r="B107" s="8">
        <v>33</v>
      </c>
      <c r="C107" s="18" t="s">
        <v>96</v>
      </c>
      <c r="D107" s="10">
        <v>0</v>
      </c>
      <c r="E107" s="33">
        <v>0</v>
      </c>
      <c r="F107" s="10">
        <v>1</v>
      </c>
      <c r="G107" s="33">
        <v>0.015</v>
      </c>
      <c r="H107" s="10">
        <v>1</v>
      </c>
      <c r="I107" s="33">
        <v>1</v>
      </c>
      <c r="J107" s="10">
        <v>0</v>
      </c>
      <c r="K107" s="33">
        <v>0</v>
      </c>
    </row>
    <row r="108" spans="1:11" s="7" customFormat="1" ht="15">
      <c r="A108" s="8" t="s">
        <v>21</v>
      </c>
      <c r="B108" s="8">
        <v>34</v>
      </c>
      <c r="C108" s="11" t="s">
        <v>97</v>
      </c>
      <c r="D108" s="10">
        <v>0</v>
      </c>
      <c r="E108" s="33">
        <v>0</v>
      </c>
      <c r="F108" s="10">
        <v>0</v>
      </c>
      <c r="G108" s="33">
        <v>0</v>
      </c>
      <c r="H108" s="10">
        <v>1</v>
      </c>
      <c r="I108" s="33">
        <v>0.005</v>
      </c>
      <c r="J108" s="10">
        <v>0</v>
      </c>
      <c r="K108" s="33">
        <v>0</v>
      </c>
    </row>
    <row r="109" spans="1:11" s="7" customFormat="1" ht="15">
      <c r="A109" s="8" t="s">
        <v>21</v>
      </c>
      <c r="B109" s="8">
        <v>35</v>
      </c>
      <c r="C109" s="11" t="s">
        <v>98</v>
      </c>
      <c r="D109" s="10">
        <f>1+1</f>
        <v>2</v>
      </c>
      <c r="E109" s="33">
        <f>0.4+0.008</f>
        <v>0.40800000000000003</v>
      </c>
      <c r="F109" s="10">
        <v>1</v>
      </c>
      <c r="G109" s="33">
        <v>0.008</v>
      </c>
      <c r="H109" s="10">
        <v>1</v>
      </c>
      <c r="I109" s="33">
        <v>0.008</v>
      </c>
      <c r="J109" s="10">
        <v>0</v>
      </c>
      <c r="K109" s="33">
        <v>0</v>
      </c>
    </row>
    <row r="110" spans="1:11" s="7" customFormat="1" ht="15">
      <c r="A110" s="8" t="s">
        <v>21</v>
      </c>
      <c r="B110" s="8">
        <v>36</v>
      </c>
      <c r="C110" s="46" t="s">
        <v>69</v>
      </c>
      <c r="D110" s="8">
        <v>3</v>
      </c>
      <c r="E110" s="33">
        <v>0.08</v>
      </c>
      <c r="F110" s="8">
        <v>2</v>
      </c>
      <c r="G110" s="36">
        <v>0.016</v>
      </c>
      <c r="H110" s="8">
        <v>0</v>
      </c>
      <c r="I110" s="33">
        <v>0</v>
      </c>
      <c r="J110" s="8">
        <v>1</v>
      </c>
      <c r="K110" s="33">
        <v>0.01</v>
      </c>
    </row>
    <row r="111" spans="1:11" s="7" customFormat="1" ht="15">
      <c r="A111" s="8" t="s">
        <v>21</v>
      </c>
      <c r="B111" s="8">
        <v>37</v>
      </c>
      <c r="C111" s="46" t="s">
        <v>70</v>
      </c>
      <c r="D111" s="8">
        <v>1</v>
      </c>
      <c r="E111" s="33">
        <v>0.005</v>
      </c>
      <c r="F111" s="8">
        <v>1</v>
      </c>
      <c r="G111" s="36">
        <v>0.005</v>
      </c>
      <c r="H111" s="73">
        <v>0</v>
      </c>
      <c r="I111" s="74">
        <v>0</v>
      </c>
      <c r="J111" s="8">
        <v>0</v>
      </c>
      <c r="K111" s="33">
        <v>0</v>
      </c>
    </row>
    <row r="112" spans="1:11" s="26" customFormat="1" ht="15">
      <c r="A112" s="8" t="s">
        <v>21</v>
      </c>
      <c r="B112" s="8">
        <v>38</v>
      </c>
      <c r="C112" s="46" t="s">
        <v>74</v>
      </c>
      <c r="D112" s="8">
        <v>6</v>
      </c>
      <c r="E112" s="36">
        <v>0.08</v>
      </c>
      <c r="F112" s="8">
        <v>1</v>
      </c>
      <c r="G112" s="36">
        <v>0.005</v>
      </c>
      <c r="H112" s="73">
        <v>0</v>
      </c>
      <c r="I112" s="74">
        <v>0</v>
      </c>
      <c r="J112" s="8">
        <v>2</v>
      </c>
      <c r="K112" s="33">
        <v>0.013</v>
      </c>
    </row>
    <row r="113" spans="1:11" s="29" customFormat="1" ht="15">
      <c r="A113" s="8" t="s">
        <v>21</v>
      </c>
      <c r="B113" s="8">
        <v>39</v>
      </c>
      <c r="C113" s="11" t="s">
        <v>75</v>
      </c>
      <c r="D113" s="8">
        <v>2</v>
      </c>
      <c r="E113" s="36">
        <v>0.045</v>
      </c>
      <c r="F113" s="8">
        <v>0</v>
      </c>
      <c r="G113" s="36">
        <v>0</v>
      </c>
      <c r="H113" s="8">
        <v>1</v>
      </c>
      <c r="I113" s="33">
        <v>0.008</v>
      </c>
      <c r="J113" s="8">
        <v>0</v>
      </c>
      <c r="K113" s="33">
        <v>0</v>
      </c>
    </row>
    <row r="114" spans="1:11" s="31" customFormat="1" ht="15">
      <c r="A114" s="8" t="s">
        <v>21</v>
      </c>
      <c r="B114" s="8">
        <v>40</v>
      </c>
      <c r="C114" s="11" t="s">
        <v>76</v>
      </c>
      <c r="D114" s="8">
        <v>2</v>
      </c>
      <c r="E114" s="36">
        <v>0.015</v>
      </c>
      <c r="F114" s="8">
        <v>3</v>
      </c>
      <c r="G114" s="36">
        <v>0.03</v>
      </c>
      <c r="H114" s="8">
        <v>0</v>
      </c>
      <c r="I114" s="33">
        <v>0</v>
      </c>
      <c r="J114" s="8">
        <v>0</v>
      </c>
      <c r="K114" s="33">
        <v>0</v>
      </c>
    </row>
    <row r="115" spans="1:11" s="38" customFormat="1" ht="15">
      <c r="A115" s="8" t="s">
        <v>21</v>
      </c>
      <c r="B115" s="8">
        <v>41</v>
      </c>
      <c r="C115" s="11" t="s">
        <v>78</v>
      </c>
      <c r="D115" s="8">
        <v>0</v>
      </c>
      <c r="E115" s="36">
        <v>0</v>
      </c>
      <c r="F115" s="8">
        <v>0</v>
      </c>
      <c r="G115" s="36">
        <v>0</v>
      </c>
      <c r="H115" s="8">
        <v>0</v>
      </c>
      <c r="I115" s="33">
        <v>0</v>
      </c>
      <c r="J115" s="8">
        <v>0</v>
      </c>
      <c r="K115" s="33">
        <v>0</v>
      </c>
    </row>
    <row r="116" spans="1:11" s="38" customFormat="1" ht="15">
      <c r="A116" s="8" t="s">
        <v>21</v>
      </c>
      <c r="B116" s="8">
        <v>42</v>
      </c>
      <c r="C116" s="13" t="s">
        <v>84</v>
      </c>
      <c r="D116" s="8">
        <v>1</v>
      </c>
      <c r="E116" s="36">
        <v>0.2</v>
      </c>
      <c r="F116" s="8">
        <v>1</v>
      </c>
      <c r="G116" s="36">
        <v>0.004</v>
      </c>
      <c r="H116" s="8">
        <v>0</v>
      </c>
      <c r="I116" s="33">
        <v>0</v>
      </c>
      <c r="J116" s="8">
        <v>0</v>
      </c>
      <c r="K116" s="33">
        <v>0</v>
      </c>
    </row>
    <row r="117" spans="1:11" s="38" customFormat="1" ht="15">
      <c r="A117" s="8" t="s">
        <v>21</v>
      </c>
      <c r="B117" s="8">
        <v>43</v>
      </c>
      <c r="C117" s="13" t="s">
        <v>85</v>
      </c>
      <c r="D117" s="8">
        <v>1</v>
      </c>
      <c r="E117" s="36">
        <v>0.015</v>
      </c>
      <c r="F117" s="8">
        <v>1</v>
      </c>
      <c r="G117" s="36">
        <v>0.005</v>
      </c>
      <c r="H117" s="8">
        <v>2</v>
      </c>
      <c r="I117" s="33">
        <v>0.03</v>
      </c>
      <c r="J117" s="8">
        <v>0</v>
      </c>
      <c r="K117" s="33">
        <v>0</v>
      </c>
    </row>
    <row r="118" spans="1:11" s="38" customFormat="1" ht="15">
      <c r="A118" s="8" t="s">
        <v>21</v>
      </c>
      <c r="B118" s="8">
        <v>44</v>
      </c>
      <c r="C118" s="13" t="s">
        <v>80</v>
      </c>
      <c r="D118" s="8">
        <v>0</v>
      </c>
      <c r="E118" s="36">
        <v>0</v>
      </c>
      <c r="F118" s="8">
        <v>1</v>
      </c>
      <c r="G118" s="36">
        <v>0.015</v>
      </c>
      <c r="H118" s="8">
        <v>3</v>
      </c>
      <c r="I118" s="33">
        <v>0.045</v>
      </c>
      <c r="J118" s="8">
        <v>0</v>
      </c>
      <c r="K118" s="33">
        <v>0</v>
      </c>
    </row>
    <row r="119" spans="1:11" s="51" customFormat="1" ht="15">
      <c r="A119" s="8" t="s">
        <v>21</v>
      </c>
      <c r="B119" s="8">
        <v>45</v>
      </c>
      <c r="C119" s="47" t="s">
        <v>99</v>
      </c>
      <c r="D119" s="48">
        <v>0</v>
      </c>
      <c r="E119" s="50">
        <v>0</v>
      </c>
      <c r="F119" s="48">
        <v>0</v>
      </c>
      <c r="G119" s="75">
        <v>0</v>
      </c>
      <c r="H119" s="76">
        <v>1</v>
      </c>
      <c r="I119" s="75">
        <v>0.003</v>
      </c>
      <c r="J119" s="48">
        <v>0</v>
      </c>
      <c r="K119" s="75">
        <v>0</v>
      </c>
    </row>
    <row r="120" spans="1:11" s="51" customFormat="1" ht="15">
      <c r="A120" s="8" t="s">
        <v>21</v>
      </c>
      <c r="B120" s="8">
        <v>46</v>
      </c>
      <c r="C120" s="47" t="s">
        <v>101</v>
      </c>
      <c r="D120" s="48">
        <v>0</v>
      </c>
      <c r="E120" s="50">
        <v>0</v>
      </c>
      <c r="F120" s="48">
        <v>0</v>
      </c>
      <c r="G120" s="75">
        <v>0</v>
      </c>
      <c r="H120" s="76">
        <v>1</v>
      </c>
      <c r="I120" s="75">
        <v>0.0145</v>
      </c>
      <c r="J120" s="48">
        <v>0</v>
      </c>
      <c r="K120" s="75">
        <v>0</v>
      </c>
    </row>
    <row r="121" spans="1:11" s="54" customFormat="1" ht="15">
      <c r="A121" s="8" t="s">
        <v>21</v>
      </c>
      <c r="B121" s="8">
        <v>47</v>
      </c>
      <c r="C121" s="47" t="s">
        <v>103</v>
      </c>
      <c r="D121" s="48">
        <v>1</v>
      </c>
      <c r="E121" s="50">
        <v>0.014</v>
      </c>
      <c r="F121" s="48">
        <v>1</v>
      </c>
      <c r="G121" s="75">
        <v>0.0149</v>
      </c>
      <c r="H121" s="76">
        <v>1</v>
      </c>
      <c r="I121" s="75">
        <v>0.0089</v>
      </c>
      <c r="J121" s="48">
        <v>0</v>
      </c>
      <c r="K121" s="75">
        <v>0</v>
      </c>
    </row>
    <row r="122" spans="1:11" s="54" customFormat="1" ht="15">
      <c r="A122" s="8" t="s">
        <v>21</v>
      </c>
      <c r="B122" s="8">
        <v>48</v>
      </c>
      <c r="C122" s="47" t="s">
        <v>104</v>
      </c>
      <c r="D122" s="48">
        <v>0</v>
      </c>
      <c r="E122" s="50">
        <v>0</v>
      </c>
      <c r="F122" s="48">
        <v>0</v>
      </c>
      <c r="G122" s="75">
        <v>0</v>
      </c>
      <c r="H122" s="76">
        <v>3</v>
      </c>
      <c r="I122" s="75">
        <v>0.122</v>
      </c>
      <c r="J122" s="48">
        <v>1</v>
      </c>
      <c r="K122" s="75">
        <v>0.26</v>
      </c>
    </row>
    <row r="123" spans="1:11" s="55" customFormat="1" ht="15">
      <c r="A123" s="8" t="s">
        <v>21</v>
      </c>
      <c r="B123" s="8">
        <v>49</v>
      </c>
      <c r="C123" s="47" t="s">
        <v>107</v>
      </c>
      <c r="D123" s="48">
        <v>0</v>
      </c>
      <c r="E123" s="50">
        <v>0</v>
      </c>
      <c r="F123" s="48">
        <v>1</v>
      </c>
      <c r="G123" s="75">
        <v>0.015</v>
      </c>
      <c r="H123" s="76">
        <v>0</v>
      </c>
      <c r="I123" s="75">
        <v>0</v>
      </c>
      <c r="J123" s="48">
        <v>1</v>
      </c>
      <c r="K123" s="75">
        <v>0.05</v>
      </c>
    </row>
    <row r="124" spans="1:11" s="56" customFormat="1" ht="15">
      <c r="A124" s="8" t="s">
        <v>21</v>
      </c>
      <c r="B124" s="8">
        <v>50</v>
      </c>
      <c r="C124" s="47" t="s">
        <v>109</v>
      </c>
      <c r="D124" s="48">
        <v>2</v>
      </c>
      <c r="E124" s="50">
        <v>0.023</v>
      </c>
      <c r="F124" s="48">
        <v>0</v>
      </c>
      <c r="G124" s="75">
        <v>0</v>
      </c>
      <c r="H124" s="76">
        <v>0</v>
      </c>
      <c r="I124" s="75">
        <v>0</v>
      </c>
      <c r="J124" s="48">
        <v>0</v>
      </c>
      <c r="K124" s="75">
        <v>0</v>
      </c>
    </row>
    <row r="125" spans="1:11" s="56" customFormat="1" ht="15">
      <c r="A125" s="8" t="s">
        <v>21</v>
      </c>
      <c r="B125" s="8">
        <v>51</v>
      </c>
      <c r="C125" s="47" t="s">
        <v>110</v>
      </c>
      <c r="D125" s="48">
        <v>1</v>
      </c>
      <c r="E125" s="50">
        <v>0.015</v>
      </c>
      <c r="F125" s="48">
        <v>2</v>
      </c>
      <c r="G125" s="75">
        <v>0.03</v>
      </c>
      <c r="H125" s="76">
        <v>1</v>
      </c>
      <c r="I125" s="75">
        <v>0.011</v>
      </c>
      <c r="J125" s="48">
        <v>0</v>
      </c>
      <c r="K125" s="75">
        <v>0</v>
      </c>
    </row>
    <row r="126" spans="1:11" s="57" customFormat="1" ht="15">
      <c r="A126" s="8" t="s">
        <v>21</v>
      </c>
      <c r="B126" s="8">
        <v>52</v>
      </c>
      <c r="C126" s="47" t="s">
        <v>116</v>
      </c>
      <c r="D126" s="48">
        <v>0</v>
      </c>
      <c r="E126" s="50">
        <v>0</v>
      </c>
      <c r="F126" s="48">
        <v>1</v>
      </c>
      <c r="G126" s="75">
        <v>0.015</v>
      </c>
      <c r="H126" s="76">
        <v>0</v>
      </c>
      <c r="I126" s="75">
        <v>0</v>
      </c>
      <c r="J126" s="48">
        <v>0</v>
      </c>
      <c r="K126" s="75">
        <v>0</v>
      </c>
    </row>
    <row r="127" spans="1:11" s="59" customFormat="1" ht="15">
      <c r="A127" s="8" t="s">
        <v>21</v>
      </c>
      <c r="B127" s="8">
        <v>53</v>
      </c>
      <c r="C127" s="47" t="s">
        <v>130</v>
      </c>
      <c r="D127" s="48">
        <v>1</v>
      </c>
      <c r="E127" s="50">
        <v>0.007</v>
      </c>
      <c r="F127" s="48">
        <v>1</v>
      </c>
      <c r="G127" s="75">
        <v>0.007</v>
      </c>
      <c r="H127" s="76">
        <v>0</v>
      </c>
      <c r="I127" s="75">
        <v>0</v>
      </c>
      <c r="J127" s="48">
        <v>0</v>
      </c>
      <c r="K127" s="75">
        <v>0</v>
      </c>
    </row>
    <row r="128" spans="1:11" s="59" customFormat="1" ht="15">
      <c r="A128" s="8" t="s">
        <v>21</v>
      </c>
      <c r="B128" s="8">
        <v>54</v>
      </c>
      <c r="C128" s="47" t="s">
        <v>131</v>
      </c>
      <c r="D128" s="48">
        <v>1</v>
      </c>
      <c r="E128" s="50">
        <v>0.006</v>
      </c>
      <c r="F128" s="48">
        <v>0</v>
      </c>
      <c r="G128" s="75">
        <v>0</v>
      </c>
      <c r="H128" s="76">
        <v>2</v>
      </c>
      <c r="I128" s="75">
        <v>0.022</v>
      </c>
      <c r="J128" s="48">
        <v>0</v>
      </c>
      <c r="K128" s="75">
        <v>0</v>
      </c>
    </row>
    <row r="129" spans="1:11" s="59" customFormat="1" ht="15">
      <c r="A129" s="8" t="s">
        <v>21</v>
      </c>
      <c r="B129" s="8">
        <v>55</v>
      </c>
      <c r="C129" s="47" t="s">
        <v>136</v>
      </c>
      <c r="D129" s="48">
        <v>1</v>
      </c>
      <c r="E129" s="50">
        <v>0.015</v>
      </c>
      <c r="F129" s="48">
        <v>0</v>
      </c>
      <c r="G129" s="75">
        <v>0</v>
      </c>
      <c r="H129" s="76">
        <v>0</v>
      </c>
      <c r="I129" s="75">
        <v>0</v>
      </c>
      <c r="J129" s="48">
        <v>0</v>
      </c>
      <c r="K129" s="75">
        <v>0</v>
      </c>
    </row>
    <row r="130" spans="1:11" s="59" customFormat="1" ht="15">
      <c r="A130" s="8" t="s">
        <v>21</v>
      </c>
      <c r="B130" s="8">
        <v>56</v>
      </c>
      <c r="C130" s="47" t="s">
        <v>137</v>
      </c>
      <c r="D130" s="48">
        <v>1</v>
      </c>
      <c r="E130" s="50">
        <v>0.04</v>
      </c>
      <c r="F130" s="48">
        <v>0</v>
      </c>
      <c r="G130" s="75">
        <v>0</v>
      </c>
      <c r="H130" s="76">
        <v>3</v>
      </c>
      <c r="I130" s="75">
        <v>0.035</v>
      </c>
      <c r="J130" s="48">
        <v>0</v>
      </c>
      <c r="K130" s="75">
        <v>0</v>
      </c>
    </row>
    <row r="131" spans="1:11" s="60" customFormat="1" ht="15">
      <c r="A131" s="8" t="s">
        <v>21</v>
      </c>
      <c r="B131" s="8">
        <v>57</v>
      </c>
      <c r="C131" s="47" t="s">
        <v>141</v>
      </c>
      <c r="D131" s="48">
        <v>1</v>
      </c>
      <c r="E131" s="50">
        <v>0.008</v>
      </c>
      <c r="F131" s="48">
        <v>0</v>
      </c>
      <c r="G131" s="75">
        <v>0</v>
      </c>
      <c r="H131" s="76">
        <v>0</v>
      </c>
      <c r="I131" s="75">
        <v>0</v>
      </c>
      <c r="J131" s="48">
        <v>0</v>
      </c>
      <c r="K131" s="75">
        <v>0</v>
      </c>
    </row>
    <row r="132" spans="1:11" s="60" customFormat="1" ht="15">
      <c r="A132" s="8" t="s">
        <v>21</v>
      </c>
      <c r="B132" s="8">
        <v>58</v>
      </c>
      <c r="C132" s="47" t="s">
        <v>142</v>
      </c>
      <c r="D132" s="48">
        <v>0</v>
      </c>
      <c r="E132" s="50">
        <v>0</v>
      </c>
      <c r="F132" s="48">
        <v>0</v>
      </c>
      <c r="G132" s="75">
        <v>0</v>
      </c>
      <c r="H132" s="76">
        <v>1</v>
      </c>
      <c r="I132" s="75">
        <v>0.015</v>
      </c>
      <c r="J132" s="48">
        <v>0</v>
      </c>
      <c r="K132" s="75">
        <v>0</v>
      </c>
    </row>
    <row r="133" spans="1:11" s="60" customFormat="1" ht="15">
      <c r="A133" s="8" t="s">
        <v>21</v>
      </c>
      <c r="B133" s="8">
        <v>59</v>
      </c>
      <c r="C133" s="47" t="s">
        <v>143</v>
      </c>
      <c r="D133" s="48">
        <v>0</v>
      </c>
      <c r="E133" s="50">
        <v>0</v>
      </c>
      <c r="F133" s="48">
        <v>0</v>
      </c>
      <c r="G133" s="75">
        <v>0</v>
      </c>
      <c r="H133" s="76">
        <v>1</v>
      </c>
      <c r="I133" s="75">
        <v>0.004</v>
      </c>
      <c r="J133" s="48">
        <v>0</v>
      </c>
      <c r="K133" s="75">
        <v>0</v>
      </c>
    </row>
    <row r="134" spans="1:11" s="59" customFormat="1" ht="15.75" customHeight="1">
      <c r="A134" s="8" t="s">
        <v>21</v>
      </c>
      <c r="B134" s="8">
        <v>60</v>
      </c>
      <c r="C134" s="47" t="s">
        <v>144</v>
      </c>
      <c r="D134" s="48">
        <v>1</v>
      </c>
      <c r="E134" s="50">
        <v>0.004</v>
      </c>
      <c r="F134" s="48">
        <v>1</v>
      </c>
      <c r="G134" s="75">
        <v>0.004</v>
      </c>
      <c r="H134" s="76">
        <v>0</v>
      </c>
      <c r="I134" s="75">
        <v>0</v>
      </c>
      <c r="J134" s="48">
        <v>0</v>
      </c>
      <c r="K134" s="75">
        <v>0</v>
      </c>
    </row>
    <row r="135" spans="1:11" s="59" customFormat="1" ht="15">
      <c r="A135" s="8" t="s">
        <v>21</v>
      </c>
      <c r="B135" s="8">
        <v>61</v>
      </c>
      <c r="C135" s="47" t="s">
        <v>148</v>
      </c>
      <c r="D135" s="48">
        <v>1</v>
      </c>
      <c r="E135" s="50">
        <v>0.007</v>
      </c>
      <c r="F135" s="48">
        <v>0</v>
      </c>
      <c r="G135" s="75">
        <v>0</v>
      </c>
      <c r="H135" s="76">
        <v>0</v>
      </c>
      <c r="I135" s="75">
        <v>0</v>
      </c>
      <c r="J135" s="48">
        <v>0</v>
      </c>
      <c r="K135" s="75">
        <v>0</v>
      </c>
    </row>
    <row r="136" spans="1:11" s="59" customFormat="1" ht="15">
      <c r="A136" s="8" t="s">
        <v>21</v>
      </c>
      <c r="B136" s="8">
        <v>62</v>
      </c>
      <c r="C136" s="47" t="s">
        <v>149</v>
      </c>
      <c r="D136" s="48">
        <v>1</v>
      </c>
      <c r="E136" s="50">
        <v>0.015</v>
      </c>
      <c r="F136" s="48">
        <v>0</v>
      </c>
      <c r="G136" s="75">
        <v>0</v>
      </c>
      <c r="H136" s="76">
        <v>1</v>
      </c>
      <c r="I136" s="75">
        <v>0.007</v>
      </c>
      <c r="J136" s="48">
        <v>0</v>
      </c>
      <c r="K136" s="75">
        <v>0</v>
      </c>
    </row>
    <row r="137" spans="1:11" s="57" customFormat="1" ht="15">
      <c r="A137" s="8" t="s">
        <v>21</v>
      </c>
      <c r="B137" s="8">
        <v>63</v>
      </c>
      <c r="C137" s="47" t="s">
        <v>120</v>
      </c>
      <c r="D137" s="48">
        <v>0</v>
      </c>
      <c r="E137" s="50">
        <v>0</v>
      </c>
      <c r="F137" s="48">
        <v>0</v>
      </c>
      <c r="G137" s="75">
        <v>0</v>
      </c>
      <c r="H137" s="76">
        <v>1</v>
      </c>
      <c r="I137" s="75">
        <v>0.014</v>
      </c>
      <c r="J137" s="48">
        <v>0</v>
      </c>
      <c r="K137" s="75">
        <v>0</v>
      </c>
    </row>
    <row r="138" spans="1:11" s="6" customFormat="1" ht="15">
      <c r="A138" s="2"/>
      <c r="B138" s="2"/>
      <c r="C138" s="2"/>
      <c r="D138" s="2"/>
      <c r="E138" s="2"/>
      <c r="F138" s="40"/>
      <c r="G138" s="40"/>
      <c r="H138" s="41"/>
      <c r="I138" s="64"/>
      <c r="J138" s="40"/>
      <c r="K138" s="42"/>
    </row>
    <row r="139" spans="6:11" ht="15">
      <c r="F139" s="43"/>
      <c r="G139" s="43"/>
      <c r="H139" s="43"/>
      <c r="I139" s="65"/>
      <c r="J139" s="43"/>
      <c r="K139" s="43"/>
    </row>
    <row r="140" spans="6:11" ht="15">
      <c r="F140" s="43"/>
      <c r="G140" s="43"/>
      <c r="H140" s="43"/>
      <c r="I140" s="65"/>
      <c r="J140" s="43"/>
      <c r="K140" s="43"/>
    </row>
    <row r="141" spans="6:11" ht="15">
      <c r="F141" s="43"/>
      <c r="G141" s="43"/>
      <c r="H141" s="43"/>
      <c r="I141" s="65"/>
      <c r="J141" s="43"/>
      <c r="K141" s="43"/>
    </row>
    <row r="142" spans="6:11" ht="15">
      <c r="F142" s="43"/>
      <c r="G142" s="43"/>
      <c r="H142" s="43"/>
      <c r="I142" s="65"/>
      <c r="J142" s="43"/>
      <c r="K142" s="43"/>
    </row>
    <row r="143" spans="6:11" ht="15">
      <c r="F143" s="43"/>
      <c r="G143" s="52"/>
      <c r="H143" s="43"/>
      <c r="I143" s="66"/>
      <c r="J143" s="43"/>
      <c r="K143" s="43"/>
    </row>
    <row r="144" spans="3:11" ht="15">
      <c r="C144" s="39"/>
      <c r="F144" s="43"/>
      <c r="G144" s="43"/>
      <c r="H144" s="43"/>
      <c r="I144" s="65"/>
      <c r="J144" s="43"/>
      <c r="K144" s="43"/>
    </row>
    <row r="145" spans="3:11" ht="15">
      <c r="C145" s="39"/>
      <c r="F145" s="43"/>
      <c r="G145" s="43"/>
      <c r="H145" s="43"/>
      <c r="I145" s="65"/>
      <c r="J145" s="43"/>
      <c r="K145" s="43"/>
    </row>
    <row r="146" spans="3:11" ht="15">
      <c r="C146" s="39"/>
      <c r="F146" s="43"/>
      <c r="G146" s="43"/>
      <c r="H146" s="43"/>
      <c r="I146" s="65"/>
      <c r="J146" s="43"/>
      <c r="K146" s="43"/>
    </row>
    <row r="147" spans="3:11" ht="15">
      <c r="C147" s="39"/>
      <c r="F147" s="43"/>
      <c r="G147" s="43"/>
      <c r="H147" s="43"/>
      <c r="I147" s="65"/>
      <c r="J147" s="43"/>
      <c r="K147" s="43"/>
    </row>
    <row r="148" spans="3:11" ht="15">
      <c r="C148" s="39"/>
      <c r="F148" s="43"/>
      <c r="G148" s="43"/>
      <c r="H148" s="43"/>
      <c r="I148" s="65"/>
      <c r="J148" s="43"/>
      <c r="K148" s="43"/>
    </row>
    <row r="149" spans="3:11" ht="15">
      <c r="C149" s="39"/>
      <c r="F149" s="43"/>
      <c r="G149" s="43"/>
      <c r="H149" s="43"/>
      <c r="I149" s="65"/>
      <c r="J149" s="43"/>
      <c r="K149" s="43"/>
    </row>
    <row r="150" spans="6:11" ht="15">
      <c r="F150" s="43"/>
      <c r="G150" s="43"/>
      <c r="H150" s="43"/>
      <c r="I150" s="65"/>
      <c r="J150" s="43"/>
      <c r="K150" s="43"/>
    </row>
  </sheetData>
  <sheetProtection/>
  <autoFilter ref="A7:K137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tabSelected="1" zoomScalePageLayoutView="0" workbookViewId="0" topLeftCell="A1">
      <pane ySplit="3" topLeftCell="A198" activePane="bottomLeft" state="frozen"/>
      <selection pane="topLeft" activeCell="A1" sqref="A1"/>
      <selection pane="bottomLeft" activeCell="J207" sqref="J207"/>
    </sheetView>
  </sheetViews>
  <sheetFormatPr defaultColWidth="9.140625" defaultRowHeight="15"/>
  <cols>
    <col min="1" max="1" width="16.28125" style="83" customWidth="1"/>
    <col min="2" max="2" width="7.57421875" style="83" customWidth="1"/>
    <col min="3" max="3" width="11.8515625" style="83" customWidth="1"/>
    <col min="4" max="5" width="12.140625" style="83" customWidth="1"/>
    <col min="6" max="6" width="10.57421875" style="83" customWidth="1"/>
    <col min="7" max="7" width="16.00390625" style="83" customWidth="1"/>
    <col min="8" max="8" width="22.7109375" style="108" customWidth="1"/>
    <col min="9" max="16384" width="9.140625" style="83" customWidth="1"/>
  </cols>
  <sheetData>
    <row r="1" spans="1:8" ht="30" customHeight="1">
      <c r="A1" s="78"/>
      <c r="B1" s="79" t="s">
        <v>523</v>
      </c>
      <c r="C1" s="80"/>
      <c r="D1" s="81"/>
      <c r="E1" s="80"/>
      <c r="F1" s="80"/>
      <c r="G1" s="80"/>
      <c r="H1" s="82" t="s">
        <v>20</v>
      </c>
    </row>
    <row r="2" spans="1:8" ht="63.75" customHeight="1">
      <c r="A2" s="84" t="s">
        <v>0</v>
      </c>
      <c r="B2" s="84" t="s">
        <v>1</v>
      </c>
      <c r="C2" s="84" t="s">
        <v>9</v>
      </c>
      <c r="D2" s="84" t="s">
        <v>10</v>
      </c>
      <c r="E2" s="84" t="s">
        <v>11</v>
      </c>
      <c r="F2" s="84" t="s">
        <v>12</v>
      </c>
      <c r="G2" s="84" t="s">
        <v>13</v>
      </c>
      <c r="H2" s="84" t="s">
        <v>14</v>
      </c>
    </row>
    <row r="3" spans="1:8" ht="30" customHeight="1">
      <c r="A3" s="78"/>
      <c r="B3" s="85">
        <v>1</v>
      </c>
      <c r="C3" s="85">
        <v>2</v>
      </c>
      <c r="D3" s="85">
        <v>3</v>
      </c>
      <c r="E3" s="85">
        <v>4</v>
      </c>
      <c r="F3" s="85">
        <v>5</v>
      </c>
      <c r="G3" s="85">
        <v>6</v>
      </c>
      <c r="H3" s="86">
        <v>7</v>
      </c>
    </row>
    <row r="4" spans="1:8" ht="33.75" customHeight="1">
      <c r="A4" s="87" t="s">
        <v>21</v>
      </c>
      <c r="B4" s="87">
        <v>1</v>
      </c>
      <c r="C4" s="88">
        <v>40488416</v>
      </c>
      <c r="D4" s="89">
        <v>40942</v>
      </c>
      <c r="E4" s="90" t="s">
        <v>152</v>
      </c>
      <c r="F4" s="91">
        <v>130</v>
      </c>
      <c r="G4" s="92">
        <v>480575.7</v>
      </c>
      <c r="H4" s="93" t="s">
        <v>153</v>
      </c>
    </row>
    <row r="5" spans="1:8" ht="22.5" customHeight="1">
      <c r="A5" s="87" t="s">
        <v>21</v>
      </c>
      <c r="B5" s="87">
        <v>2</v>
      </c>
      <c r="C5" s="88" t="s">
        <v>154</v>
      </c>
      <c r="D5" s="89">
        <v>40948</v>
      </c>
      <c r="E5" s="90" t="s">
        <v>155</v>
      </c>
      <c r="F5" s="91">
        <v>8</v>
      </c>
      <c r="G5" s="92">
        <v>466.1</v>
      </c>
      <c r="H5" s="93" t="s">
        <v>156</v>
      </c>
    </row>
    <row r="6" spans="1:8" ht="22.5" customHeight="1">
      <c r="A6" s="87" t="s">
        <v>21</v>
      </c>
      <c r="B6" s="87">
        <v>3</v>
      </c>
      <c r="C6" s="88" t="s">
        <v>157</v>
      </c>
      <c r="D6" s="89">
        <v>40947</v>
      </c>
      <c r="E6" s="90" t="s">
        <v>155</v>
      </c>
      <c r="F6" s="91">
        <v>5</v>
      </c>
      <c r="G6" s="92">
        <v>466.1</v>
      </c>
      <c r="H6" s="93" t="s">
        <v>158</v>
      </c>
    </row>
    <row r="7" spans="1:8" ht="22.5" customHeight="1">
      <c r="A7" s="87" t="s">
        <v>21</v>
      </c>
      <c r="B7" s="87">
        <v>4</v>
      </c>
      <c r="C7" s="88" t="s">
        <v>159</v>
      </c>
      <c r="D7" s="89">
        <v>40954</v>
      </c>
      <c r="E7" s="90" t="s">
        <v>155</v>
      </c>
      <c r="F7" s="91">
        <v>5</v>
      </c>
      <c r="G7" s="92">
        <v>466.1</v>
      </c>
      <c r="H7" s="93" t="s">
        <v>160</v>
      </c>
    </row>
    <row r="8" spans="1:8" ht="22.5" customHeight="1">
      <c r="A8" s="87" t="s">
        <v>21</v>
      </c>
      <c r="B8" s="87">
        <v>5</v>
      </c>
      <c r="C8" s="94" t="s">
        <v>161</v>
      </c>
      <c r="D8" s="89">
        <v>40948</v>
      </c>
      <c r="E8" s="87" t="s">
        <v>155</v>
      </c>
      <c r="F8" s="91">
        <v>15</v>
      </c>
      <c r="G8" s="95">
        <v>466.1</v>
      </c>
      <c r="H8" s="93" t="s">
        <v>162</v>
      </c>
    </row>
    <row r="9" spans="1:8" ht="22.5" customHeight="1">
      <c r="A9" s="87" t="s">
        <v>21</v>
      </c>
      <c r="B9" s="87">
        <v>6</v>
      </c>
      <c r="C9" s="94" t="s">
        <v>163</v>
      </c>
      <c r="D9" s="89">
        <v>40941</v>
      </c>
      <c r="E9" s="87" t="s">
        <v>155</v>
      </c>
      <c r="F9" s="91">
        <v>5</v>
      </c>
      <c r="G9" s="95">
        <v>466.1</v>
      </c>
      <c r="H9" s="93" t="s">
        <v>164</v>
      </c>
    </row>
    <row r="10" spans="1:8" ht="22.5" customHeight="1">
      <c r="A10" s="87" t="s">
        <v>21</v>
      </c>
      <c r="B10" s="87">
        <v>7</v>
      </c>
      <c r="C10" s="94" t="s">
        <v>165</v>
      </c>
      <c r="D10" s="89">
        <v>40940</v>
      </c>
      <c r="E10" s="87" t="s">
        <v>155</v>
      </c>
      <c r="F10" s="91">
        <v>15</v>
      </c>
      <c r="G10" s="95">
        <v>466.1</v>
      </c>
      <c r="H10" s="93" t="s">
        <v>166</v>
      </c>
    </row>
    <row r="11" spans="1:8" ht="22.5" customHeight="1">
      <c r="A11" s="87" t="s">
        <v>21</v>
      </c>
      <c r="B11" s="87">
        <v>8</v>
      </c>
      <c r="C11" s="94" t="s">
        <v>167</v>
      </c>
      <c r="D11" s="89">
        <v>40966</v>
      </c>
      <c r="E11" s="87" t="s">
        <v>155</v>
      </c>
      <c r="F11" s="91">
        <v>5</v>
      </c>
      <c r="G11" s="95">
        <v>466.1</v>
      </c>
      <c r="H11" s="93" t="s">
        <v>168</v>
      </c>
    </row>
    <row r="12" spans="1:8" ht="22.5" customHeight="1">
      <c r="A12" s="87" t="s">
        <v>21</v>
      </c>
      <c r="B12" s="87">
        <v>9</v>
      </c>
      <c r="C12" s="94" t="s">
        <v>169</v>
      </c>
      <c r="D12" s="89">
        <v>40960</v>
      </c>
      <c r="E12" s="87" t="s">
        <v>155</v>
      </c>
      <c r="F12" s="91">
        <v>10</v>
      </c>
      <c r="G12" s="95">
        <v>466.1</v>
      </c>
      <c r="H12" s="93" t="s">
        <v>168</v>
      </c>
    </row>
    <row r="13" spans="1:8" ht="22.5" customHeight="1">
      <c r="A13" s="87" t="s">
        <v>21</v>
      </c>
      <c r="B13" s="87">
        <v>10</v>
      </c>
      <c r="C13" s="94" t="s">
        <v>170</v>
      </c>
      <c r="D13" s="89">
        <v>40953</v>
      </c>
      <c r="E13" s="87" t="s">
        <v>155</v>
      </c>
      <c r="F13" s="91">
        <v>5</v>
      </c>
      <c r="G13" s="95">
        <v>466.1</v>
      </c>
      <c r="H13" s="93" t="s">
        <v>171</v>
      </c>
    </row>
    <row r="14" spans="1:8" ht="22.5" customHeight="1">
      <c r="A14" s="87" t="s">
        <v>21</v>
      </c>
      <c r="B14" s="87">
        <v>11</v>
      </c>
      <c r="C14" s="94" t="s">
        <v>172</v>
      </c>
      <c r="D14" s="89">
        <v>40953</v>
      </c>
      <c r="E14" s="87" t="s">
        <v>155</v>
      </c>
      <c r="F14" s="91">
        <v>5</v>
      </c>
      <c r="G14" s="95">
        <v>466.1</v>
      </c>
      <c r="H14" s="93" t="s">
        <v>173</v>
      </c>
    </row>
    <row r="15" spans="1:8" ht="22.5" customHeight="1">
      <c r="A15" s="87" t="s">
        <v>21</v>
      </c>
      <c r="B15" s="87">
        <v>12</v>
      </c>
      <c r="C15" s="94" t="s">
        <v>174</v>
      </c>
      <c r="D15" s="89">
        <v>40952</v>
      </c>
      <c r="E15" s="87" t="s">
        <v>155</v>
      </c>
      <c r="F15" s="91">
        <v>15</v>
      </c>
      <c r="G15" s="95">
        <v>466.1</v>
      </c>
      <c r="H15" s="93" t="s">
        <v>175</v>
      </c>
    </row>
    <row r="16" spans="1:8" ht="22.5" customHeight="1">
      <c r="A16" s="87" t="s">
        <v>21</v>
      </c>
      <c r="B16" s="87">
        <v>13</v>
      </c>
      <c r="C16" s="94" t="s">
        <v>176</v>
      </c>
      <c r="D16" s="89">
        <v>40952</v>
      </c>
      <c r="E16" s="87" t="s">
        <v>155</v>
      </c>
      <c r="F16" s="91">
        <v>15</v>
      </c>
      <c r="G16" s="95">
        <v>466.1</v>
      </c>
      <c r="H16" s="93" t="s">
        <v>175</v>
      </c>
    </row>
    <row r="17" spans="1:8" ht="22.5" customHeight="1">
      <c r="A17" s="87" t="s">
        <v>21</v>
      </c>
      <c r="B17" s="87">
        <v>14</v>
      </c>
      <c r="C17" s="94" t="s">
        <v>177</v>
      </c>
      <c r="D17" s="89">
        <v>40940</v>
      </c>
      <c r="E17" s="87" t="s">
        <v>155</v>
      </c>
      <c r="F17" s="91">
        <v>10</v>
      </c>
      <c r="G17" s="95">
        <v>466.1</v>
      </c>
      <c r="H17" s="93" t="s">
        <v>178</v>
      </c>
    </row>
    <row r="18" spans="1:8" ht="22.5" customHeight="1">
      <c r="A18" s="87" t="s">
        <v>21</v>
      </c>
      <c r="B18" s="87">
        <v>15</v>
      </c>
      <c r="C18" s="94" t="s">
        <v>179</v>
      </c>
      <c r="D18" s="89">
        <v>40956</v>
      </c>
      <c r="E18" s="87" t="s">
        <v>155</v>
      </c>
      <c r="F18" s="91">
        <v>5</v>
      </c>
      <c r="G18" s="95">
        <v>466.1</v>
      </c>
      <c r="H18" s="93" t="s">
        <v>158</v>
      </c>
    </row>
    <row r="19" spans="1:8" ht="22.5" customHeight="1">
      <c r="A19" s="87" t="s">
        <v>21</v>
      </c>
      <c r="B19" s="87">
        <v>16</v>
      </c>
      <c r="C19" s="94" t="s">
        <v>180</v>
      </c>
      <c r="D19" s="89">
        <v>40940</v>
      </c>
      <c r="E19" s="87" t="s">
        <v>155</v>
      </c>
      <c r="F19" s="91">
        <v>15</v>
      </c>
      <c r="G19" s="95">
        <v>466.1</v>
      </c>
      <c r="H19" s="93" t="s">
        <v>168</v>
      </c>
    </row>
    <row r="20" spans="1:8" ht="22.5" customHeight="1">
      <c r="A20" s="87" t="s">
        <v>21</v>
      </c>
      <c r="B20" s="87">
        <v>17</v>
      </c>
      <c r="C20" s="94" t="s">
        <v>181</v>
      </c>
      <c r="D20" s="89">
        <v>40940</v>
      </c>
      <c r="E20" s="87" t="s">
        <v>155</v>
      </c>
      <c r="F20" s="91">
        <v>5</v>
      </c>
      <c r="G20" s="95">
        <v>466.1</v>
      </c>
      <c r="H20" s="93" t="s">
        <v>182</v>
      </c>
    </row>
    <row r="21" spans="1:8" ht="22.5" customHeight="1">
      <c r="A21" s="87" t="s">
        <v>21</v>
      </c>
      <c r="B21" s="87">
        <v>18</v>
      </c>
      <c r="C21" s="94" t="s">
        <v>183</v>
      </c>
      <c r="D21" s="89">
        <v>40955</v>
      </c>
      <c r="E21" s="87" t="s">
        <v>155</v>
      </c>
      <c r="F21" s="91">
        <v>15</v>
      </c>
      <c r="G21" s="95">
        <v>466.1</v>
      </c>
      <c r="H21" s="93" t="s">
        <v>184</v>
      </c>
    </row>
    <row r="22" spans="1:8" ht="22.5" customHeight="1">
      <c r="A22" s="87" t="s">
        <v>21</v>
      </c>
      <c r="B22" s="87">
        <v>19</v>
      </c>
      <c r="C22" s="94" t="s">
        <v>185</v>
      </c>
      <c r="D22" s="89">
        <v>40942</v>
      </c>
      <c r="E22" s="87" t="s">
        <v>155</v>
      </c>
      <c r="F22" s="91">
        <v>7</v>
      </c>
      <c r="G22" s="95">
        <v>466.1</v>
      </c>
      <c r="H22" s="93" t="s">
        <v>186</v>
      </c>
    </row>
    <row r="23" spans="1:8" ht="22.5" customHeight="1">
      <c r="A23" s="87" t="s">
        <v>21</v>
      </c>
      <c r="B23" s="87">
        <v>20</v>
      </c>
      <c r="C23" s="94" t="s">
        <v>187</v>
      </c>
      <c r="D23" s="89">
        <v>40945</v>
      </c>
      <c r="E23" s="87" t="s">
        <v>155</v>
      </c>
      <c r="F23" s="91">
        <v>15</v>
      </c>
      <c r="G23" s="95">
        <v>466.1</v>
      </c>
      <c r="H23" s="93" t="s">
        <v>188</v>
      </c>
    </row>
    <row r="24" spans="1:8" ht="22.5" customHeight="1">
      <c r="A24" s="87" t="s">
        <v>21</v>
      </c>
      <c r="B24" s="87">
        <v>21</v>
      </c>
      <c r="C24" s="94">
        <v>40491800</v>
      </c>
      <c r="D24" s="89">
        <v>40949</v>
      </c>
      <c r="E24" s="87" t="s">
        <v>152</v>
      </c>
      <c r="F24" s="91">
        <v>200</v>
      </c>
      <c r="G24" s="95">
        <v>11000</v>
      </c>
      <c r="H24" s="93" t="s">
        <v>189</v>
      </c>
    </row>
    <row r="25" spans="1:8" ht="22.5" customHeight="1">
      <c r="A25" s="87" t="s">
        <v>21</v>
      </c>
      <c r="B25" s="87">
        <v>23</v>
      </c>
      <c r="C25" s="94" t="s">
        <v>190</v>
      </c>
      <c r="D25" s="89">
        <v>40949</v>
      </c>
      <c r="E25" s="87" t="s">
        <v>155</v>
      </c>
      <c r="F25" s="91">
        <v>13</v>
      </c>
      <c r="G25" s="95">
        <v>466.1</v>
      </c>
      <c r="H25" s="93" t="s">
        <v>191</v>
      </c>
    </row>
    <row r="26" spans="1:8" ht="22.5" customHeight="1">
      <c r="A26" s="87" t="s">
        <v>21</v>
      </c>
      <c r="B26" s="87">
        <v>24</v>
      </c>
      <c r="C26" s="94" t="s">
        <v>192</v>
      </c>
      <c r="D26" s="89">
        <v>40952</v>
      </c>
      <c r="E26" s="87" t="s">
        <v>155</v>
      </c>
      <c r="F26" s="91">
        <v>15</v>
      </c>
      <c r="G26" s="95">
        <v>466.1</v>
      </c>
      <c r="H26" s="93" t="s">
        <v>193</v>
      </c>
    </row>
    <row r="27" spans="1:8" ht="22.5" customHeight="1">
      <c r="A27" s="87" t="s">
        <v>21</v>
      </c>
      <c r="B27" s="87">
        <v>25</v>
      </c>
      <c r="C27" s="94" t="s">
        <v>194</v>
      </c>
      <c r="D27" s="89">
        <v>40952</v>
      </c>
      <c r="E27" s="87" t="s">
        <v>155</v>
      </c>
      <c r="F27" s="91">
        <v>15</v>
      </c>
      <c r="G27" s="95">
        <v>466.1</v>
      </c>
      <c r="H27" s="93" t="s">
        <v>195</v>
      </c>
    </row>
    <row r="28" spans="1:8" ht="21" customHeight="1">
      <c r="A28" s="87" t="s">
        <v>21</v>
      </c>
      <c r="B28" s="87">
        <v>26</v>
      </c>
      <c r="C28" s="94">
        <v>40491861</v>
      </c>
      <c r="D28" s="89">
        <v>40949</v>
      </c>
      <c r="E28" s="87" t="s">
        <v>152</v>
      </c>
      <c r="F28" s="91">
        <v>268</v>
      </c>
      <c r="G28" s="95">
        <v>14740</v>
      </c>
      <c r="H28" s="93" t="s">
        <v>196</v>
      </c>
    </row>
    <row r="29" spans="1:8" ht="22.5" customHeight="1">
      <c r="A29" s="87" t="s">
        <v>21</v>
      </c>
      <c r="B29" s="87">
        <v>27</v>
      </c>
      <c r="C29" s="94" t="s">
        <v>197</v>
      </c>
      <c r="D29" s="89">
        <v>40947</v>
      </c>
      <c r="E29" s="87" t="s">
        <v>155</v>
      </c>
      <c r="F29" s="91">
        <v>14</v>
      </c>
      <c r="G29" s="95">
        <v>466.1</v>
      </c>
      <c r="H29" s="93" t="s">
        <v>198</v>
      </c>
    </row>
    <row r="30" spans="1:8" ht="22.5" customHeight="1">
      <c r="A30" s="87" t="s">
        <v>21</v>
      </c>
      <c r="B30" s="87">
        <v>28</v>
      </c>
      <c r="C30" s="94" t="s">
        <v>199</v>
      </c>
      <c r="D30" s="89">
        <v>40956</v>
      </c>
      <c r="E30" s="87" t="s">
        <v>155</v>
      </c>
      <c r="F30" s="91">
        <v>12</v>
      </c>
      <c r="G30" s="95">
        <v>466.1</v>
      </c>
      <c r="H30" s="93" t="s">
        <v>200</v>
      </c>
    </row>
    <row r="31" spans="1:8" ht="22.5" customHeight="1">
      <c r="A31" s="87" t="s">
        <v>21</v>
      </c>
      <c r="B31" s="87">
        <v>29</v>
      </c>
      <c r="C31" s="94" t="s">
        <v>201</v>
      </c>
      <c r="D31" s="89">
        <v>40952</v>
      </c>
      <c r="E31" s="87" t="s">
        <v>155</v>
      </c>
      <c r="F31" s="91">
        <v>5</v>
      </c>
      <c r="G31" s="95">
        <v>466.1</v>
      </c>
      <c r="H31" s="93" t="s">
        <v>202</v>
      </c>
    </row>
    <row r="32" spans="1:8" ht="22.5" customHeight="1">
      <c r="A32" s="87" t="s">
        <v>21</v>
      </c>
      <c r="B32" s="87">
        <v>30</v>
      </c>
      <c r="C32" s="94" t="s">
        <v>203</v>
      </c>
      <c r="D32" s="89">
        <v>40946</v>
      </c>
      <c r="E32" s="87" t="s">
        <v>155</v>
      </c>
      <c r="F32" s="91">
        <v>10</v>
      </c>
      <c r="G32" s="95">
        <v>466.1</v>
      </c>
      <c r="H32" s="93" t="s">
        <v>204</v>
      </c>
    </row>
    <row r="33" spans="1:8" ht="22.5" customHeight="1">
      <c r="A33" s="87" t="s">
        <v>21</v>
      </c>
      <c r="B33" s="87">
        <v>32</v>
      </c>
      <c r="C33" s="94" t="s">
        <v>205</v>
      </c>
      <c r="D33" s="89">
        <v>40946</v>
      </c>
      <c r="E33" s="87" t="s">
        <v>155</v>
      </c>
      <c r="F33" s="91">
        <v>8</v>
      </c>
      <c r="G33" s="95">
        <v>466.1</v>
      </c>
      <c r="H33" s="93" t="s">
        <v>206</v>
      </c>
    </row>
    <row r="34" spans="1:8" ht="22.5" customHeight="1">
      <c r="A34" s="87" t="s">
        <v>21</v>
      </c>
      <c r="B34" s="87">
        <v>33</v>
      </c>
      <c r="C34" s="94" t="s">
        <v>207</v>
      </c>
      <c r="D34" s="89">
        <v>40955</v>
      </c>
      <c r="E34" s="87" t="s">
        <v>155</v>
      </c>
      <c r="F34" s="91">
        <v>10</v>
      </c>
      <c r="G34" s="95">
        <v>466.1</v>
      </c>
      <c r="H34" s="93" t="s">
        <v>208</v>
      </c>
    </row>
    <row r="35" spans="1:8" ht="22.5" customHeight="1">
      <c r="A35" s="87" t="s">
        <v>21</v>
      </c>
      <c r="B35" s="87">
        <v>34</v>
      </c>
      <c r="C35" s="94" t="s">
        <v>209</v>
      </c>
      <c r="D35" s="89">
        <v>40967</v>
      </c>
      <c r="E35" s="87" t="s">
        <v>155</v>
      </c>
      <c r="F35" s="91">
        <v>15</v>
      </c>
      <c r="G35" s="95">
        <v>466.1</v>
      </c>
      <c r="H35" s="93" t="s">
        <v>210</v>
      </c>
    </row>
    <row r="36" spans="1:8" ht="22.5" customHeight="1">
      <c r="A36" s="87" t="s">
        <v>21</v>
      </c>
      <c r="B36" s="87">
        <v>35</v>
      </c>
      <c r="C36" s="94" t="s">
        <v>211</v>
      </c>
      <c r="D36" s="89">
        <v>40960</v>
      </c>
      <c r="E36" s="87" t="s">
        <v>155</v>
      </c>
      <c r="F36" s="91">
        <v>5</v>
      </c>
      <c r="G36" s="95">
        <v>466.1</v>
      </c>
      <c r="H36" s="93" t="s">
        <v>212</v>
      </c>
    </row>
    <row r="37" spans="1:8" ht="22.5" customHeight="1">
      <c r="A37" s="87" t="s">
        <v>21</v>
      </c>
      <c r="B37" s="87">
        <v>36</v>
      </c>
      <c r="C37" s="94" t="s">
        <v>213</v>
      </c>
      <c r="D37" s="89">
        <v>40947</v>
      </c>
      <c r="E37" s="87" t="s">
        <v>155</v>
      </c>
      <c r="F37" s="91">
        <v>15</v>
      </c>
      <c r="G37" s="95">
        <v>466.1</v>
      </c>
      <c r="H37" s="93" t="s">
        <v>214</v>
      </c>
    </row>
    <row r="38" spans="1:8" ht="22.5" customHeight="1">
      <c r="A38" s="87" t="s">
        <v>21</v>
      </c>
      <c r="B38" s="87">
        <v>37</v>
      </c>
      <c r="C38" s="94" t="s">
        <v>215</v>
      </c>
      <c r="D38" s="89">
        <v>40960</v>
      </c>
      <c r="E38" s="87" t="s">
        <v>155</v>
      </c>
      <c r="F38" s="91">
        <v>5</v>
      </c>
      <c r="G38" s="95">
        <v>466.1</v>
      </c>
      <c r="H38" s="93" t="s">
        <v>168</v>
      </c>
    </row>
    <row r="39" spans="1:8" ht="22.5" customHeight="1">
      <c r="A39" s="87" t="s">
        <v>21</v>
      </c>
      <c r="B39" s="87">
        <v>38</v>
      </c>
      <c r="C39" s="94" t="s">
        <v>216</v>
      </c>
      <c r="D39" s="89">
        <v>40960</v>
      </c>
      <c r="E39" s="87" t="s">
        <v>155</v>
      </c>
      <c r="F39" s="91">
        <v>5</v>
      </c>
      <c r="G39" s="95">
        <v>466.1</v>
      </c>
      <c r="H39" s="93" t="s">
        <v>168</v>
      </c>
    </row>
    <row r="40" spans="1:8" ht="22.5" customHeight="1">
      <c r="A40" s="87" t="s">
        <v>21</v>
      </c>
      <c r="B40" s="87">
        <v>39</v>
      </c>
      <c r="C40" s="94" t="s">
        <v>217</v>
      </c>
      <c r="D40" s="89">
        <v>40952</v>
      </c>
      <c r="E40" s="87" t="s">
        <v>155</v>
      </c>
      <c r="F40" s="91">
        <v>8</v>
      </c>
      <c r="G40" s="95">
        <v>466.1</v>
      </c>
      <c r="H40" s="93" t="s">
        <v>218</v>
      </c>
    </row>
    <row r="41" spans="1:8" ht="22.5" customHeight="1">
      <c r="A41" s="87" t="s">
        <v>21</v>
      </c>
      <c r="B41" s="87">
        <v>40</v>
      </c>
      <c r="C41" s="94" t="s">
        <v>219</v>
      </c>
      <c r="D41" s="89">
        <v>40966</v>
      </c>
      <c r="E41" s="87" t="s">
        <v>155</v>
      </c>
      <c r="F41" s="91">
        <v>8</v>
      </c>
      <c r="G41" s="95">
        <v>466.1</v>
      </c>
      <c r="H41" s="93" t="s">
        <v>220</v>
      </c>
    </row>
    <row r="42" spans="1:8" ht="22.5" customHeight="1">
      <c r="A42" s="87" t="s">
        <v>21</v>
      </c>
      <c r="B42" s="87">
        <v>41</v>
      </c>
      <c r="C42" s="94" t="s">
        <v>221</v>
      </c>
      <c r="D42" s="89">
        <v>40955</v>
      </c>
      <c r="E42" s="87" t="s">
        <v>155</v>
      </c>
      <c r="F42" s="91">
        <v>8</v>
      </c>
      <c r="G42" s="95">
        <v>466.1</v>
      </c>
      <c r="H42" s="93" t="s">
        <v>222</v>
      </c>
    </row>
    <row r="43" spans="1:8" ht="22.5" customHeight="1">
      <c r="A43" s="87" t="s">
        <v>21</v>
      </c>
      <c r="B43" s="87">
        <v>42</v>
      </c>
      <c r="C43" s="94" t="s">
        <v>223</v>
      </c>
      <c r="D43" s="89">
        <v>40968</v>
      </c>
      <c r="E43" s="87" t="s">
        <v>155</v>
      </c>
      <c r="F43" s="91">
        <v>15</v>
      </c>
      <c r="G43" s="95">
        <v>466.1</v>
      </c>
      <c r="H43" s="93" t="s">
        <v>224</v>
      </c>
    </row>
    <row r="44" spans="1:8" ht="22.5" customHeight="1">
      <c r="A44" s="87" t="s">
        <v>21</v>
      </c>
      <c r="B44" s="87">
        <v>44</v>
      </c>
      <c r="C44" s="94" t="s">
        <v>225</v>
      </c>
      <c r="D44" s="89">
        <v>40960</v>
      </c>
      <c r="E44" s="87" t="s">
        <v>155</v>
      </c>
      <c r="F44" s="91">
        <v>15</v>
      </c>
      <c r="G44" s="95">
        <v>466.1</v>
      </c>
      <c r="H44" s="93" t="s">
        <v>226</v>
      </c>
    </row>
    <row r="45" spans="1:8" ht="29.25" customHeight="1">
      <c r="A45" s="87" t="s">
        <v>21</v>
      </c>
      <c r="B45" s="87">
        <v>45</v>
      </c>
      <c r="C45" s="94">
        <v>40503044</v>
      </c>
      <c r="D45" s="89">
        <v>40959</v>
      </c>
      <c r="E45" s="87" t="s">
        <v>152</v>
      </c>
      <c r="F45" s="91">
        <v>49.5</v>
      </c>
      <c r="G45" s="95">
        <v>5940</v>
      </c>
      <c r="H45" s="93" t="s">
        <v>227</v>
      </c>
    </row>
    <row r="46" spans="1:8" ht="22.5" customHeight="1">
      <c r="A46" s="87" t="s">
        <v>21</v>
      </c>
      <c r="B46" s="87">
        <v>46</v>
      </c>
      <c r="C46" s="94" t="s">
        <v>228</v>
      </c>
      <c r="D46" s="89">
        <v>40960</v>
      </c>
      <c r="E46" s="87" t="s">
        <v>155</v>
      </c>
      <c r="F46" s="91">
        <v>8</v>
      </c>
      <c r="G46" s="95">
        <v>466.1</v>
      </c>
      <c r="H46" s="93" t="s">
        <v>224</v>
      </c>
    </row>
    <row r="47" spans="1:8" ht="22.5" customHeight="1">
      <c r="A47" s="87" t="s">
        <v>21</v>
      </c>
      <c r="B47" s="87">
        <v>47</v>
      </c>
      <c r="C47" s="94">
        <v>40504171</v>
      </c>
      <c r="D47" s="89">
        <v>40952</v>
      </c>
      <c r="E47" s="87" t="s">
        <v>155</v>
      </c>
      <c r="F47" s="91">
        <v>8</v>
      </c>
      <c r="G47" s="95">
        <v>466.1</v>
      </c>
      <c r="H47" s="93" t="s">
        <v>229</v>
      </c>
    </row>
    <row r="48" spans="1:8" ht="22.5" customHeight="1">
      <c r="A48" s="87" t="s">
        <v>21</v>
      </c>
      <c r="B48" s="87">
        <v>48</v>
      </c>
      <c r="C48" s="94" t="s">
        <v>230</v>
      </c>
      <c r="D48" s="89">
        <v>40963</v>
      </c>
      <c r="E48" s="87" t="s">
        <v>155</v>
      </c>
      <c r="F48" s="91">
        <v>8</v>
      </c>
      <c r="G48" s="95">
        <v>466.1</v>
      </c>
      <c r="H48" s="93" t="s">
        <v>231</v>
      </c>
    </row>
    <row r="49" spans="1:8" ht="22.5" customHeight="1">
      <c r="A49" s="87" t="s">
        <v>21</v>
      </c>
      <c r="B49" s="87">
        <v>49</v>
      </c>
      <c r="C49" s="94" t="s">
        <v>232</v>
      </c>
      <c r="D49" s="89">
        <v>40960</v>
      </c>
      <c r="E49" s="87" t="s">
        <v>155</v>
      </c>
      <c r="F49" s="91">
        <v>1.1</v>
      </c>
      <c r="G49" s="95">
        <v>466.1</v>
      </c>
      <c r="H49" s="93" t="s">
        <v>233</v>
      </c>
    </row>
    <row r="50" spans="1:8" ht="21.75" customHeight="1">
      <c r="A50" s="87" t="s">
        <v>21</v>
      </c>
      <c r="B50" s="87">
        <v>50</v>
      </c>
      <c r="C50" s="94" t="s">
        <v>234</v>
      </c>
      <c r="D50" s="89">
        <v>40949</v>
      </c>
      <c r="E50" s="87" t="s">
        <v>155</v>
      </c>
      <c r="F50" s="91">
        <v>15</v>
      </c>
      <c r="G50" s="95">
        <v>466.1</v>
      </c>
      <c r="H50" s="93" t="s">
        <v>235</v>
      </c>
    </row>
    <row r="51" spans="1:8" ht="56.25" customHeight="1">
      <c r="A51" s="87" t="s">
        <v>21</v>
      </c>
      <c r="B51" s="87">
        <v>51</v>
      </c>
      <c r="C51" s="94">
        <v>40505439</v>
      </c>
      <c r="D51" s="89">
        <v>40956</v>
      </c>
      <c r="E51" s="87" t="s">
        <v>152</v>
      </c>
      <c r="F51" s="91">
        <v>6.8</v>
      </c>
      <c r="G51" s="95">
        <v>816</v>
      </c>
      <c r="H51" s="93" t="s">
        <v>236</v>
      </c>
    </row>
    <row r="52" spans="1:8" ht="22.5" customHeight="1">
      <c r="A52" s="87" t="s">
        <v>21</v>
      </c>
      <c r="B52" s="87">
        <v>52</v>
      </c>
      <c r="C52" s="94">
        <v>40506623</v>
      </c>
      <c r="D52" s="89">
        <v>40955</v>
      </c>
      <c r="E52" s="87" t="s">
        <v>152</v>
      </c>
      <c r="F52" s="91">
        <v>150</v>
      </c>
      <c r="G52" s="95">
        <v>8250</v>
      </c>
      <c r="H52" s="93" t="s">
        <v>237</v>
      </c>
    </row>
    <row r="53" spans="1:8" ht="22.5" customHeight="1">
      <c r="A53" s="87" t="s">
        <v>21</v>
      </c>
      <c r="B53" s="87">
        <v>53</v>
      </c>
      <c r="C53" s="94">
        <v>40503869</v>
      </c>
      <c r="D53" s="89">
        <v>40952</v>
      </c>
      <c r="E53" s="87" t="s">
        <v>155</v>
      </c>
      <c r="F53" s="91">
        <v>40</v>
      </c>
      <c r="G53" s="95">
        <v>4800</v>
      </c>
      <c r="H53" s="93" t="s">
        <v>238</v>
      </c>
    </row>
    <row r="54" spans="1:8" ht="22.5" customHeight="1">
      <c r="A54" s="87" t="s">
        <v>21</v>
      </c>
      <c r="B54" s="87">
        <v>54</v>
      </c>
      <c r="C54" s="94" t="s">
        <v>239</v>
      </c>
      <c r="D54" s="89">
        <v>40960</v>
      </c>
      <c r="E54" s="87" t="s">
        <v>155</v>
      </c>
      <c r="F54" s="91">
        <v>5</v>
      </c>
      <c r="G54" s="95">
        <v>466.1</v>
      </c>
      <c r="H54" s="93" t="s">
        <v>240</v>
      </c>
    </row>
    <row r="55" spans="1:8" ht="22.5" customHeight="1">
      <c r="A55" s="87" t="s">
        <v>21</v>
      </c>
      <c r="B55" s="87">
        <v>55</v>
      </c>
      <c r="C55" s="94" t="s">
        <v>241</v>
      </c>
      <c r="D55" s="89">
        <v>40949</v>
      </c>
      <c r="E55" s="87" t="s">
        <v>155</v>
      </c>
      <c r="F55" s="91">
        <v>15</v>
      </c>
      <c r="G55" s="95">
        <v>466.1</v>
      </c>
      <c r="H55" s="93" t="s">
        <v>242</v>
      </c>
    </row>
    <row r="56" spans="1:8" ht="22.5" customHeight="1">
      <c r="A56" s="87" t="s">
        <v>21</v>
      </c>
      <c r="B56" s="87">
        <v>56</v>
      </c>
      <c r="C56" s="94" t="s">
        <v>243</v>
      </c>
      <c r="D56" s="89">
        <v>40953</v>
      </c>
      <c r="E56" s="87" t="s">
        <v>155</v>
      </c>
      <c r="F56" s="91">
        <v>15</v>
      </c>
      <c r="G56" s="95">
        <v>466.1</v>
      </c>
      <c r="H56" s="93" t="s">
        <v>244</v>
      </c>
    </row>
    <row r="57" spans="1:8" ht="22.5" customHeight="1">
      <c r="A57" s="87" t="s">
        <v>21</v>
      </c>
      <c r="B57" s="87">
        <v>57</v>
      </c>
      <c r="C57" s="94" t="s">
        <v>245</v>
      </c>
      <c r="D57" s="89">
        <v>40967</v>
      </c>
      <c r="E57" s="87" t="s">
        <v>155</v>
      </c>
      <c r="F57" s="91">
        <v>5</v>
      </c>
      <c r="G57" s="95">
        <v>466.1</v>
      </c>
      <c r="H57" s="93" t="s">
        <v>246</v>
      </c>
    </row>
    <row r="58" spans="1:8" ht="22.5" customHeight="1">
      <c r="A58" s="87" t="s">
        <v>21</v>
      </c>
      <c r="B58" s="87">
        <v>58</v>
      </c>
      <c r="C58" s="94" t="s">
        <v>247</v>
      </c>
      <c r="D58" s="89">
        <v>40961</v>
      </c>
      <c r="E58" s="87" t="s">
        <v>155</v>
      </c>
      <c r="F58" s="91">
        <v>10</v>
      </c>
      <c r="G58" s="95">
        <v>466.1</v>
      </c>
      <c r="H58" s="93" t="s">
        <v>248</v>
      </c>
    </row>
    <row r="59" spans="1:8" ht="22.5" customHeight="1">
      <c r="A59" s="87" t="s">
        <v>21</v>
      </c>
      <c r="B59" s="87">
        <v>59</v>
      </c>
      <c r="C59" s="94">
        <v>40507668</v>
      </c>
      <c r="D59" s="89">
        <v>40966</v>
      </c>
      <c r="E59" s="87" t="s">
        <v>152</v>
      </c>
      <c r="F59" s="91">
        <v>15</v>
      </c>
      <c r="G59" s="95">
        <v>229742.89</v>
      </c>
      <c r="H59" s="93" t="s">
        <v>249</v>
      </c>
    </row>
    <row r="60" spans="1:8" ht="22.5" customHeight="1">
      <c r="A60" s="87" t="s">
        <v>21</v>
      </c>
      <c r="B60" s="87">
        <v>60</v>
      </c>
      <c r="C60" s="94" t="s">
        <v>250</v>
      </c>
      <c r="D60" s="89">
        <v>40963</v>
      </c>
      <c r="E60" s="87" t="s">
        <v>155</v>
      </c>
      <c r="F60" s="91">
        <v>15</v>
      </c>
      <c r="G60" s="95">
        <v>466.1</v>
      </c>
      <c r="H60" s="93" t="s">
        <v>162</v>
      </c>
    </row>
    <row r="61" spans="1:8" ht="22.5" customHeight="1">
      <c r="A61" s="87" t="s">
        <v>21</v>
      </c>
      <c r="B61" s="87">
        <v>61</v>
      </c>
      <c r="C61" s="94" t="s">
        <v>251</v>
      </c>
      <c r="D61" s="89">
        <v>40966</v>
      </c>
      <c r="E61" s="87" t="s">
        <v>155</v>
      </c>
      <c r="F61" s="91">
        <v>8</v>
      </c>
      <c r="G61" s="95">
        <v>466.1</v>
      </c>
      <c r="H61" s="93" t="s">
        <v>252</v>
      </c>
    </row>
    <row r="62" spans="1:8" ht="22.5" customHeight="1">
      <c r="A62" s="87" t="s">
        <v>21</v>
      </c>
      <c r="B62" s="87">
        <v>62</v>
      </c>
      <c r="C62" s="94" t="s">
        <v>253</v>
      </c>
      <c r="D62" s="89">
        <v>40966</v>
      </c>
      <c r="E62" s="96" t="s">
        <v>155</v>
      </c>
      <c r="F62" s="91">
        <v>8</v>
      </c>
      <c r="G62" s="97">
        <v>466.1</v>
      </c>
      <c r="H62" s="93" t="s">
        <v>254</v>
      </c>
    </row>
    <row r="63" spans="1:8" ht="22.5" customHeight="1">
      <c r="A63" s="87" t="s">
        <v>21</v>
      </c>
      <c r="B63" s="87">
        <v>63</v>
      </c>
      <c r="C63" s="94" t="s">
        <v>255</v>
      </c>
      <c r="D63" s="89">
        <v>40966</v>
      </c>
      <c r="E63" s="96" t="s">
        <v>155</v>
      </c>
      <c r="F63" s="91">
        <v>8</v>
      </c>
      <c r="G63" s="97">
        <v>466.1</v>
      </c>
      <c r="H63" s="93" t="s">
        <v>254</v>
      </c>
    </row>
    <row r="64" spans="1:8" ht="22.5" customHeight="1">
      <c r="A64" s="87" t="s">
        <v>21</v>
      </c>
      <c r="B64" s="87">
        <v>64</v>
      </c>
      <c r="C64" s="94" t="s">
        <v>256</v>
      </c>
      <c r="D64" s="89">
        <v>40968</v>
      </c>
      <c r="E64" s="96" t="s">
        <v>155</v>
      </c>
      <c r="F64" s="91">
        <v>5</v>
      </c>
      <c r="G64" s="97">
        <v>466.1</v>
      </c>
      <c r="H64" s="93" t="s">
        <v>257</v>
      </c>
    </row>
    <row r="65" spans="1:8" ht="22.5" customHeight="1">
      <c r="A65" s="87" t="s">
        <v>21</v>
      </c>
      <c r="B65" s="87">
        <v>65</v>
      </c>
      <c r="C65" s="94" t="s">
        <v>258</v>
      </c>
      <c r="D65" s="89">
        <v>40968</v>
      </c>
      <c r="E65" s="96" t="s">
        <v>155</v>
      </c>
      <c r="F65" s="91">
        <v>8</v>
      </c>
      <c r="G65" s="97">
        <v>466.1</v>
      </c>
      <c r="H65" s="93" t="s">
        <v>254</v>
      </c>
    </row>
    <row r="66" spans="1:8" ht="22.5" customHeight="1">
      <c r="A66" s="87" t="s">
        <v>21</v>
      </c>
      <c r="B66" s="87">
        <v>66</v>
      </c>
      <c r="C66" s="94" t="s">
        <v>259</v>
      </c>
      <c r="D66" s="89">
        <v>40960</v>
      </c>
      <c r="E66" s="96" t="s">
        <v>155</v>
      </c>
      <c r="F66" s="91">
        <v>8</v>
      </c>
      <c r="G66" s="97">
        <v>466.1</v>
      </c>
      <c r="H66" s="93" t="s">
        <v>254</v>
      </c>
    </row>
    <row r="67" spans="1:8" ht="22.5" customHeight="1">
      <c r="A67" s="87" t="s">
        <v>21</v>
      </c>
      <c r="B67" s="87">
        <v>67</v>
      </c>
      <c r="C67" s="94" t="s">
        <v>260</v>
      </c>
      <c r="D67" s="89">
        <v>40963</v>
      </c>
      <c r="E67" s="96" t="s">
        <v>155</v>
      </c>
      <c r="F67" s="91">
        <v>8</v>
      </c>
      <c r="G67" s="97">
        <v>466.1</v>
      </c>
      <c r="H67" s="93" t="s">
        <v>261</v>
      </c>
    </row>
    <row r="68" spans="1:8" ht="22.5" customHeight="1">
      <c r="A68" s="87" t="s">
        <v>21</v>
      </c>
      <c r="B68" s="87">
        <v>68</v>
      </c>
      <c r="C68" s="94" t="s">
        <v>262</v>
      </c>
      <c r="D68" s="89">
        <v>40966</v>
      </c>
      <c r="E68" s="96" t="s">
        <v>155</v>
      </c>
      <c r="F68" s="91">
        <v>8</v>
      </c>
      <c r="G68" s="97">
        <v>466.1</v>
      </c>
      <c r="H68" s="93" t="s">
        <v>263</v>
      </c>
    </row>
    <row r="69" spans="1:8" ht="22.5" customHeight="1">
      <c r="A69" s="87" t="s">
        <v>21</v>
      </c>
      <c r="B69" s="87">
        <v>69</v>
      </c>
      <c r="C69" s="94" t="s">
        <v>264</v>
      </c>
      <c r="D69" s="89">
        <v>40968</v>
      </c>
      <c r="E69" s="96" t="s">
        <v>155</v>
      </c>
      <c r="F69" s="91">
        <v>15</v>
      </c>
      <c r="G69" s="97">
        <v>466.1</v>
      </c>
      <c r="H69" s="93" t="s">
        <v>265</v>
      </c>
    </row>
    <row r="70" spans="1:8" ht="22.5" customHeight="1">
      <c r="A70" s="87" t="s">
        <v>21</v>
      </c>
      <c r="B70" s="87">
        <v>71</v>
      </c>
      <c r="C70" s="94" t="s">
        <v>266</v>
      </c>
      <c r="D70" s="89">
        <v>40968</v>
      </c>
      <c r="E70" s="96" t="s">
        <v>155</v>
      </c>
      <c r="F70" s="91">
        <v>15</v>
      </c>
      <c r="G70" s="97">
        <v>466.1</v>
      </c>
      <c r="H70" s="93" t="s">
        <v>265</v>
      </c>
    </row>
    <row r="71" spans="1:8" ht="22.5" customHeight="1">
      <c r="A71" s="87" t="s">
        <v>21</v>
      </c>
      <c r="B71" s="87">
        <v>72</v>
      </c>
      <c r="C71" s="94" t="s">
        <v>267</v>
      </c>
      <c r="D71" s="89">
        <v>40968</v>
      </c>
      <c r="E71" s="96" t="s">
        <v>155</v>
      </c>
      <c r="F71" s="91">
        <v>12</v>
      </c>
      <c r="G71" s="97">
        <v>466.1</v>
      </c>
      <c r="H71" s="93" t="s">
        <v>268</v>
      </c>
    </row>
    <row r="72" spans="1:8" ht="22.5" customHeight="1">
      <c r="A72" s="87" t="s">
        <v>21</v>
      </c>
      <c r="B72" s="87">
        <v>73</v>
      </c>
      <c r="C72" s="94">
        <v>40509291</v>
      </c>
      <c r="D72" s="89">
        <v>40960</v>
      </c>
      <c r="E72" s="96" t="s">
        <v>152</v>
      </c>
      <c r="F72" s="91">
        <v>124</v>
      </c>
      <c r="G72" s="97">
        <v>6820</v>
      </c>
      <c r="H72" s="93" t="s">
        <v>269</v>
      </c>
    </row>
    <row r="73" spans="1:8" ht="22.5" customHeight="1">
      <c r="A73" s="87" t="s">
        <v>21</v>
      </c>
      <c r="B73" s="87">
        <v>74</v>
      </c>
      <c r="C73" s="94" t="s">
        <v>270</v>
      </c>
      <c r="D73" s="89">
        <v>40941</v>
      </c>
      <c r="E73" s="96" t="s">
        <v>155</v>
      </c>
      <c r="F73" s="91">
        <v>15</v>
      </c>
      <c r="G73" s="97">
        <v>466.1</v>
      </c>
      <c r="H73" s="93" t="s">
        <v>271</v>
      </c>
    </row>
    <row r="74" spans="1:8" ht="22.5" customHeight="1">
      <c r="A74" s="87" t="s">
        <v>21</v>
      </c>
      <c r="B74" s="87">
        <v>75</v>
      </c>
      <c r="C74" s="94" t="s">
        <v>272</v>
      </c>
      <c r="D74" s="89">
        <v>40955</v>
      </c>
      <c r="E74" s="96" t="s">
        <v>155</v>
      </c>
      <c r="F74" s="91">
        <v>15</v>
      </c>
      <c r="G74" s="97">
        <v>466.1</v>
      </c>
      <c r="H74" s="93" t="s">
        <v>273</v>
      </c>
    </row>
    <row r="75" spans="1:8" ht="22.5" customHeight="1">
      <c r="A75" s="87" t="s">
        <v>21</v>
      </c>
      <c r="B75" s="87">
        <v>76</v>
      </c>
      <c r="C75" s="94" t="s">
        <v>274</v>
      </c>
      <c r="D75" s="89">
        <v>40955</v>
      </c>
      <c r="E75" s="96" t="s">
        <v>155</v>
      </c>
      <c r="F75" s="91">
        <v>8</v>
      </c>
      <c r="G75" s="97">
        <v>466.1</v>
      </c>
      <c r="H75" s="93" t="s">
        <v>275</v>
      </c>
    </row>
    <row r="76" spans="1:8" ht="22.5" customHeight="1">
      <c r="A76" s="87" t="s">
        <v>21</v>
      </c>
      <c r="B76" s="87">
        <v>77</v>
      </c>
      <c r="C76" s="94" t="s">
        <v>276</v>
      </c>
      <c r="D76" s="89">
        <v>40967</v>
      </c>
      <c r="E76" s="96" t="s">
        <v>155</v>
      </c>
      <c r="F76" s="91">
        <v>15</v>
      </c>
      <c r="G76" s="97">
        <v>466.1</v>
      </c>
      <c r="H76" s="93" t="s">
        <v>277</v>
      </c>
    </row>
    <row r="77" spans="1:8" ht="52.5" customHeight="1">
      <c r="A77" s="87" t="s">
        <v>21</v>
      </c>
      <c r="B77" s="87">
        <v>78</v>
      </c>
      <c r="C77" s="94">
        <v>40488925</v>
      </c>
      <c r="D77" s="89">
        <v>40952</v>
      </c>
      <c r="E77" s="96" t="s">
        <v>155</v>
      </c>
      <c r="F77" s="91">
        <v>99</v>
      </c>
      <c r="G77" s="97">
        <v>11652.54</v>
      </c>
      <c r="H77" s="93" t="s">
        <v>278</v>
      </c>
    </row>
    <row r="78" spans="1:8" ht="22.5" customHeight="1">
      <c r="A78" s="87" t="s">
        <v>21</v>
      </c>
      <c r="B78" s="87">
        <v>79</v>
      </c>
      <c r="C78" s="94" t="s">
        <v>279</v>
      </c>
      <c r="D78" s="89">
        <v>40940</v>
      </c>
      <c r="E78" s="96" t="s">
        <v>155</v>
      </c>
      <c r="F78" s="91">
        <v>7</v>
      </c>
      <c r="G78" s="97">
        <v>466.1</v>
      </c>
      <c r="H78" s="93" t="s">
        <v>280</v>
      </c>
    </row>
    <row r="79" spans="1:8" ht="22.5" customHeight="1">
      <c r="A79" s="87" t="s">
        <v>21</v>
      </c>
      <c r="B79" s="87">
        <v>80</v>
      </c>
      <c r="C79" s="94" t="s">
        <v>281</v>
      </c>
      <c r="D79" s="89">
        <v>40952</v>
      </c>
      <c r="E79" s="96" t="s">
        <v>155</v>
      </c>
      <c r="F79" s="91">
        <v>8</v>
      </c>
      <c r="G79" s="97">
        <v>466.1</v>
      </c>
      <c r="H79" s="93" t="s">
        <v>282</v>
      </c>
    </row>
    <row r="80" spans="1:8" ht="22.5" customHeight="1">
      <c r="A80" s="87" t="s">
        <v>21</v>
      </c>
      <c r="B80" s="87">
        <v>81</v>
      </c>
      <c r="C80" s="94" t="s">
        <v>283</v>
      </c>
      <c r="D80" s="89">
        <v>40941</v>
      </c>
      <c r="E80" s="96" t="s">
        <v>155</v>
      </c>
      <c r="F80" s="91">
        <v>7</v>
      </c>
      <c r="G80" s="97">
        <v>466.1</v>
      </c>
      <c r="H80" s="93" t="s">
        <v>284</v>
      </c>
    </row>
    <row r="81" spans="1:8" ht="57" customHeight="1">
      <c r="A81" s="87" t="s">
        <v>21</v>
      </c>
      <c r="B81" s="87">
        <v>82</v>
      </c>
      <c r="C81" s="94">
        <v>40502924</v>
      </c>
      <c r="D81" s="89">
        <v>40949</v>
      </c>
      <c r="E81" s="96" t="s">
        <v>152</v>
      </c>
      <c r="F81" s="91">
        <v>90</v>
      </c>
      <c r="G81" s="97">
        <v>10800</v>
      </c>
      <c r="H81" s="93" t="s">
        <v>285</v>
      </c>
    </row>
    <row r="82" spans="1:8" ht="22.5" customHeight="1">
      <c r="A82" s="87" t="s">
        <v>21</v>
      </c>
      <c r="B82" s="87">
        <v>83</v>
      </c>
      <c r="C82" s="94" t="s">
        <v>286</v>
      </c>
      <c r="D82" s="89">
        <v>40952</v>
      </c>
      <c r="E82" s="96" t="s">
        <v>155</v>
      </c>
      <c r="F82" s="91">
        <v>5</v>
      </c>
      <c r="G82" s="97">
        <v>466.1</v>
      </c>
      <c r="H82" s="93" t="s">
        <v>287</v>
      </c>
    </row>
    <row r="83" spans="1:8" ht="22.5" customHeight="1">
      <c r="A83" s="87" t="s">
        <v>21</v>
      </c>
      <c r="B83" s="87">
        <v>84</v>
      </c>
      <c r="C83" s="94" t="s">
        <v>288</v>
      </c>
      <c r="D83" s="89">
        <v>40952</v>
      </c>
      <c r="E83" s="90" t="s">
        <v>155</v>
      </c>
      <c r="F83" s="91">
        <v>7</v>
      </c>
      <c r="G83" s="97">
        <v>466.1</v>
      </c>
      <c r="H83" s="93" t="s">
        <v>289</v>
      </c>
    </row>
    <row r="84" spans="1:8" ht="22.5" customHeight="1">
      <c r="A84" s="87" t="s">
        <v>21</v>
      </c>
      <c r="B84" s="87">
        <v>85</v>
      </c>
      <c r="C84" s="94" t="s">
        <v>290</v>
      </c>
      <c r="D84" s="89">
        <v>40941</v>
      </c>
      <c r="E84" s="90" t="s">
        <v>155</v>
      </c>
      <c r="F84" s="91">
        <v>8</v>
      </c>
      <c r="G84" s="97">
        <v>466.1</v>
      </c>
      <c r="H84" s="93" t="s">
        <v>291</v>
      </c>
    </row>
    <row r="85" spans="1:8" ht="22.5" customHeight="1">
      <c r="A85" s="87" t="s">
        <v>21</v>
      </c>
      <c r="B85" s="87">
        <v>86</v>
      </c>
      <c r="C85" s="94" t="s">
        <v>292</v>
      </c>
      <c r="D85" s="89">
        <v>40942</v>
      </c>
      <c r="E85" s="90" t="s">
        <v>152</v>
      </c>
      <c r="F85" s="91">
        <v>225</v>
      </c>
      <c r="G85" s="97">
        <v>12375</v>
      </c>
      <c r="H85" s="93" t="s">
        <v>293</v>
      </c>
    </row>
    <row r="86" spans="1:8" ht="22.5" customHeight="1">
      <c r="A86" s="87" t="s">
        <v>21</v>
      </c>
      <c r="B86" s="87">
        <v>87</v>
      </c>
      <c r="C86" s="94" t="s">
        <v>294</v>
      </c>
      <c r="D86" s="89">
        <v>40953</v>
      </c>
      <c r="E86" s="90" t="s">
        <v>155</v>
      </c>
      <c r="F86" s="91">
        <v>8</v>
      </c>
      <c r="G86" s="97">
        <v>466.1</v>
      </c>
      <c r="H86" s="93" t="s">
        <v>295</v>
      </c>
    </row>
    <row r="87" spans="1:8" ht="22.5" customHeight="1">
      <c r="A87" s="87" t="s">
        <v>21</v>
      </c>
      <c r="B87" s="87">
        <v>88</v>
      </c>
      <c r="C87" s="94" t="s">
        <v>296</v>
      </c>
      <c r="D87" s="89">
        <v>40966</v>
      </c>
      <c r="E87" s="90" t="s">
        <v>155</v>
      </c>
      <c r="F87" s="91">
        <v>15</v>
      </c>
      <c r="G87" s="97">
        <v>466.1</v>
      </c>
      <c r="H87" s="93" t="s">
        <v>297</v>
      </c>
    </row>
    <row r="88" spans="1:8" ht="22.5" customHeight="1">
      <c r="A88" s="87" t="s">
        <v>21</v>
      </c>
      <c r="B88" s="87">
        <v>89</v>
      </c>
      <c r="C88" s="94" t="s">
        <v>298</v>
      </c>
      <c r="D88" s="89">
        <v>40941</v>
      </c>
      <c r="E88" s="90" t="s">
        <v>155</v>
      </c>
      <c r="F88" s="91">
        <v>15</v>
      </c>
      <c r="G88" s="97">
        <v>466.1</v>
      </c>
      <c r="H88" s="93" t="s">
        <v>299</v>
      </c>
    </row>
    <row r="89" spans="1:8" ht="22.5" customHeight="1">
      <c r="A89" s="87" t="s">
        <v>21</v>
      </c>
      <c r="B89" s="87">
        <v>90</v>
      </c>
      <c r="C89" s="94" t="s">
        <v>300</v>
      </c>
      <c r="D89" s="89">
        <v>40942</v>
      </c>
      <c r="E89" s="90" t="s">
        <v>155</v>
      </c>
      <c r="F89" s="91">
        <v>15</v>
      </c>
      <c r="G89" s="97">
        <v>466.1</v>
      </c>
      <c r="H89" s="93" t="s">
        <v>301</v>
      </c>
    </row>
    <row r="90" spans="1:8" ht="22.5" customHeight="1">
      <c r="A90" s="87" t="s">
        <v>21</v>
      </c>
      <c r="B90" s="87">
        <v>91</v>
      </c>
      <c r="C90" s="94" t="s">
        <v>302</v>
      </c>
      <c r="D90" s="89">
        <v>40941</v>
      </c>
      <c r="E90" s="90" t="s">
        <v>155</v>
      </c>
      <c r="F90" s="91">
        <v>3.0500000000000003</v>
      </c>
      <c r="G90" s="97">
        <v>466.1</v>
      </c>
      <c r="H90" s="93" t="s">
        <v>303</v>
      </c>
    </row>
    <row r="91" spans="1:8" ht="22.5" customHeight="1">
      <c r="A91" s="87" t="s">
        <v>21</v>
      </c>
      <c r="B91" s="87">
        <v>92</v>
      </c>
      <c r="C91" s="94" t="s">
        <v>304</v>
      </c>
      <c r="D91" s="89">
        <v>40945</v>
      </c>
      <c r="E91" s="90" t="s">
        <v>155</v>
      </c>
      <c r="F91" s="91">
        <v>8</v>
      </c>
      <c r="G91" s="97">
        <v>466.1</v>
      </c>
      <c r="H91" s="93" t="s">
        <v>305</v>
      </c>
    </row>
    <row r="92" spans="1:8" ht="22.5" customHeight="1">
      <c r="A92" s="87" t="s">
        <v>21</v>
      </c>
      <c r="B92" s="87">
        <v>93</v>
      </c>
      <c r="C92" s="94" t="s">
        <v>306</v>
      </c>
      <c r="D92" s="89">
        <v>40960</v>
      </c>
      <c r="E92" s="90" t="s">
        <v>155</v>
      </c>
      <c r="F92" s="91">
        <v>10</v>
      </c>
      <c r="G92" s="97">
        <v>466.1</v>
      </c>
      <c r="H92" s="93" t="s">
        <v>307</v>
      </c>
    </row>
    <row r="93" spans="1:8" ht="22.5" customHeight="1">
      <c r="A93" s="87" t="s">
        <v>21</v>
      </c>
      <c r="B93" s="87">
        <v>94</v>
      </c>
      <c r="C93" s="94" t="s">
        <v>308</v>
      </c>
      <c r="D93" s="89">
        <v>40940</v>
      </c>
      <c r="E93" s="90" t="s">
        <v>155</v>
      </c>
      <c r="F93" s="91">
        <v>15</v>
      </c>
      <c r="G93" s="97">
        <v>466.1</v>
      </c>
      <c r="H93" s="93" t="s">
        <v>309</v>
      </c>
    </row>
    <row r="94" spans="1:8" ht="22.5" customHeight="1">
      <c r="A94" s="87" t="s">
        <v>21</v>
      </c>
      <c r="B94" s="87">
        <v>95</v>
      </c>
      <c r="C94" s="94" t="s">
        <v>310</v>
      </c>
      <c r="D94" s="89">
        <v>40940</v>
      </c>
      <c r="E94" s="90" t="s">
        <v>155</v>
      </c>
      <c r="F94" s="91">
        <v>15</v>
      </c>
      <c r="G94" s="97">
        <v>466.1</v>
      </c>
      <c r="H94" s="93" t="s">
        <v>311</v>
      </c>
    </row>
    <row r="95" spans="1:8" ht="22.5" customHeight="1">
      <c r="A95" s="87" t="s">
        <v>21</v>
      </c>
      <c r="B95" s="87">
        <v>96</v>
      </c>
      <c r="C95" s="94" t="s">
        <v>312</v>
      </c>
      <c r="D95" s="89">
        <v>40947</v>
      </c>
      <c r="E95" s="90" t="s">
        <v>155</v>
      </c>
      <c r="F95" s="98">
        <v>15</v>
      </c>
      <c r="G95" s="97">
        <v>466.1</v>
      </c>
      <c r="H95" s="93" t="s">
        <v>313</v>
      </c>
    </row>
    <row r="96" spans="1:8" ht="22.5" customHeight="1">
      <c r="A96" s="87" t="s">
        <v>21</v>
      </c>
      <c r="B96" s="87">
        <v>97</v>
      </c>
      <c r="C96" s="94" t="s">
        <v>314</v>
      </c>
      <c r="D96" s="89">
        <v>40941</v>
      </c>
      <c r="E96" s="90" t="s">
        <v>155</v>
      </c>
      <c r="F96" s="91">
        <v>14</v>
      </c>
      <c r="G96" s="97">
        <v>466.1</v>
      </c>
      <c r="H96" s="93" t="s">
        <v>315</v>
      </c>
    </row>
    <row r="97" spans="1:8" ht="22.5" customHeight="1">
      <c r="A97" s="87" t="s">
        <v>21</v>
      </c>
      <c r="B97" s="87">
        <v>98</v>
      </c>
      <c r="C97" s="94" t="s">
        <v>316</v>
      </c>
      <c r="D97" s="89">
        <v>40946</v>
      </c>
      <c r="E97" s="90" t="s">
        <v>155</v>
      </c>
      <c r="F97" s="91">
        <v>8</v>
      </c>
      <c r="G97" s="97">
        <v>466.1</v>
      </c>
      <c r="H97" s="93" t="s">
        <v>317</v>
      </c>
    </row>
    <row r="98" spans="1:8" ht="22.5" customHeight="1">
      <c r="A98" s="87" t="s">
        <v>21</v>
      </c>
      <c r="B98" s="87">
        <v>99</v>
      </c>
      <c r="C98" s="94" t="s">
        <v>318</v>
      </c>
      <c r="D98" s="89">
        <v>40953</v>
      </c>
      <c r="E98" s="90" t="s">
        <v>155</v>
      </c>
      <c r="F98" s="91">
        <v>5</v>
      </c>
      <c r="G98" s="97">
        <v>466.1</v>
      </c>
      <c r="H98" s="93" t="s">
        <v>319</v>
      </c>
    </row>
    <row r="99" spans="1:8" ht="22.5" customHeight="1">
      <c r="A99" s="87" t="s">
        <v>21</v>
      </c>
      <c r="B99" s="87">
        <v>100</v>
      </c>
      <c r="C99" s="94" t="s">
        <v>320</v>
      </c>
      <c r="D99" s="89">
        <v>40945</v>
      </c>
      <c r="E99" s="90" t="s">
        <v>155</v>
      </c>
      <c r="F99" s="91">
        <v>8</v>
      </c>
      <c r="G99" s="97">
        <v>466.1</v>
      </c>
      <c r="H99" s="93" t="s">
        <v>321</v>
      </c>
    </row>
    <row r="100" spans="1:8" ht="22.5" customHeight="1">
      <c r="A100" s="87" t="s">
        <v>21</v>
      </c>
      <c r="B100" s="87">
        <v>101</v>
      </c>
      <c r="C100" s="94" t="s">
        <v>322</v>
      </c>
      <c r="D100" s="89">
        <v>40947</v>
      </c>
      <c r="E100" s="90" t="s">
        <v>155</v>
      </c>
      <c r="F100" s="91">
        <v>4</v>
      </c>
      <c r="G100" s="97">
        <v>466.1</v>
      </c>
      <c r="H100" s="93" t="s">
        <v>323</v>
      </c>
    </row>
    <row r="101" spans="1:8" ht="22.5" customHeight="1">
      <c r="A101" s="87" t="s">
        <v>21</v>
      </c>
      <c r="B101" s="87">
        <v>102</v>
      </c>
      <c r="C101" s="94" t="s">
        <v>324</v>
      </c>
      <c r="D101" s="89">
        <v>40946</v>
      </c>
      <c r="E101" s="90" t="s">
        <v>155</v>
      </c>
      <c r="F101" s="91">
        <v>8</v>
      </c>
      <c r="G101" s="97">
        <v>466.1</v>
      </c>
      <c r="H101" s="93" t="s">
        <v>325</v>
      </c>
    </row>
    <row r="102" spans="1:8" ht="22.5" customHeight="1">
      <c r="A102" s="87" t="s">
        <v>21</v>
      </c>
      <c r="B102" s="87">
        <v>103</v>
      </c>
      <c r="C102" s="94" t="s">
        <v>326</v>
      </c>
      <c r="D102" s="89">
        <v>40949</v>
      </c>
      <c r="E102" s="90" t="s">
        <v>155</v>
      </c>
      <c r="F102" s="91">
        <v>10</v>
      </c>
      <c r="G102" s="97">
        <v>466.1</v>
      </c>
      <c r="H102" s="93" t="s">
        <v>327</v>
      </c>
    </row>
    <row r="103" spans="1:8" ht="22.5" customHeight="1">
      <c r="A103" s="87" t="s">
        <v>21</v>
      </c>
      <c r="B103" s="87">
        <v>104</v>
      </c>
      <c r="C103" s="94" t="s">
        <v>328</v>
      </c>
      <c r="D103" s="89">
        <v>40948</v>
      </c>
      <c r="E103" s="90" t="s">
        <v>155</v>
      </c>
      <c r="F103" s="91">
        <v>15</v>
      </c>
      <c r="G103" s="97">
        <v>466.1</v>
      </c>
      <c r="H103" s="93" t="s">
        <v>329</v>
      </c>
    </row>
    <row r="104" spans="1:8" ht="22.5" customHeight="1">
      <c r="A104" s="87" t="s">
        <v>21</v>
      </c>
      <c r="B104" s="87">
        <v>105</v>
      </c>
      <c r="C104" s="94" t="s">
        <v>330</v>
      </c>
      <c r="D104" s="89">
        <v>40968</v>
      </c>
      <c r="E104" s="90" t="s">
        <v>155</v>
      </c>
      <c r="F104" s="91">
        <v>10</v>
      </c>
      <c r="G104" s="97">
        <v>466.1</v>
      </c>
      <c r="H104" s="93" t="s">
        <v>331</v>
      </c>
    </row>
    <row r="105" spans="1:8" ht="22.5" customHeight="1">
      <c r="A105" s="87" t="s">
        <v>21</v>
      </c>
      <c r="B105" s="87">
        <v>106</v>
      </c>
      <c r="C105" s="94" t="s">
        <v>332</v>
      </c>
      <c r="D105" s="89">
        <v>40947</v>
      </c>
      <c r="E105" s="90" t="s">
        <v>155</v>
      </c>
      <c r="F105" s="91">
        <v>15</v>
      </c>
      <c r="G105" s="97">
        <v>466.1</v>
      </c>
      <c r="H105" s="93" t="s">
        <v>333</v>
      </c>
    </row>
    <row r="106" spans="1:8" ht="22.5" customHeight="1">
      <c r="A106" s="87" t="s">
        <v>21</v>
      </c>
      <c r="B106" s="87">
        <v>107</v>
      </c>
      <c r="C106" s="94" t="s">
        <v>334</v>
      </c>
      <c r="D106" s="89">
        <v>40947</v>
      </c>
      <c r="E106" s="90" t="s">
        <v>155</v>
      </c>
      <c r="F106" s="91">
        <v>15</v>
      </c>
      <c r="G106" s="97">
        <v>466.1</v>
      </c>
      <c r="H106" s="93" t="s">
        <v>335</v>
      </c>
    </row>
    <row r="107" spans="1:8" ht="22.5" customHeight="1">
      <c r="A107" s="87" t="s">
        <v>21</v>
      </c>
      <c r="B107" s="87">
        <v>108</v>
      </c>
      <c r="C107" s="94" t="s">
        <v>336</v>
      </c>
      <c r="D107" s="89">
        <v>40948</v>
      </c>
      <c r="E107" s="90" t="s">
        <v>155</v>
      </c>
      <c r="F107" s="91">
        <v>15</v>
      </c>
      <c r="G107" s="97">
        <v>466.1</v>
      </c>
      <c r="H107" s="93" t="s">
        <v>337</v>
      </c>
    </row>
    <row r="108" spans="1:8" ht="22.5" customHeight="1">
      <c r="A108" s="87" t="s">
        <v>21</v>
      </c>
      <c r="B108" s="87">
        <v>109</v>
      </c>
      <c r="C108" s="94" t="s">
        <v>338</v>
      </c>
      <c r="D108" s="89">
        <v>40948</v>
      </c>
      <c r="E108" s="90" t="s">
        <v>155</v>
      </c>
      <c r="F108" s="91">
        <v>14</v>
      </c>
      <c r="G108" s="97">
        <v>466.1</v>
      </c>
      <c r="H108" s="93" t="s">
        <v>339</v>
      </c>
    </row>
    <row r="109" spans="1:8" ht="22.5" customHeight="1">
      <c r="A109" s="87" t="s">
        <v>21</v>
      </c>
      <c r="B109" s="87">
        <v>110</v>
      </c>
      <c r="C109" s="94" t="s">
        <v>340</v>
      </c>
      <c r="D109" s="89">
        <v>40948</v>
      </c>
      <c r="E109" s="90" t="s">
        <v>155</v>
      </c>
      <c r="F109" s="91">
        <v>15</v>
      </c>
      <c r="G109" s="97">
        <v>466.1</v>
      </c>
      <c r="H109" s="93" t="s">
        <v>341</v>
      </c>
    </row>
    <row r="110" spans="1:8" ht="22.5" customHeight="1">
      <c r="A110" s="87" t="s">
        <v>21</v>
      </c>
      <c r="B110" s="87">
        <v>111</v>
      </c>
      <c r="C110" s="94" t="s">
        <v>342</v>
      </c>
      <c r="D110" s="89">
        <v>40959</v>
      </c>
      <c r="E110" s="90" t="s">
        <v>155</v>
      </c>
      <c r="F110" s="91">
        <v>8</v>
      </c>
      <c r="G110" s="97">
        <v>466.1</v>
      </c>
      <c r="H110" s="93" t="s">
        <v>343</v>
      </c>
    </row>
    <row r="111" spans="1:8" ht="22.5" customHeight="1">
      <c r="A111" s="96" t="s">
        <v>21</v>
      </c>
      <c r="B111" s="87">
        <v>112</v>
      </c>
      <c r="C111" s="94" t="s">
        <v>344</v>
      </c>
      <c r="D111" s="89">
        <v>40953</v>
      </c>
      <c r="E111" s="90" t="s">
        <v>155</v>
      </c>
      <c r="F111" s="91">
        <v>10</v>
      </c>
      <c r="G111" s="97">
        <v>466.1</v>
      </c>
      <c r="H111" s="93" t="s">
        <v>345</v>
      </c>
    </row>
    <row r="112" spans="1:8" ht="22.5" customHeight="1">
      <c r="A112" s="96" t="s">
        <v>21</v>
      </c>
      <c r="B112" s="87">
        <v>113</v>
      </c>
      <c r="C112" s="94" t="s">
        <v>346</v>
      </c>
      <c r="D112" s="89">
        <v>40959</v>
      </c>
      <c r="E112" s="90" t="s">
        <v>155</v>
      </c>
      <c r="F112" s="91">
        <v>10</v>
      </c>
      <c r="G112" s="97">
        <v>466.1</v>
      </c>
      <c r="H112" s="93" t="s">
        <v>347</v>
      </c>
    </row>
    <row r="113" spans="1:8" ht="22.5" customHeight="1">
      <c r="A113" s="96" t="s">
        <v>21</v>
      </c>
      <c r="B113" s="87">
        <v>114</v>
      </c>
      <c r="C113" s="94" t="s">
        <v>348</v>
      </c>
      <c r="D113" s="89">
        <v>40952</v>
      </c>
      <c r="E113" s="90" t="s">
        <v>155</v>
      </c>
      <c r="F113" s="91">
        <v>7</v>
      </c>
      <c r="G113" s="97">
        <v>466.1</v>
      </c>
      <c r="H113" s="93" t="s">
        <v>349</v>
      </c>
    </row>
    <row r="114" spans="1:8" ht="22.5" customHeight="1">
      <c r="A114" s="96" t="s">
        <v>21</v>
      </c>
      <c r="B114" s="87">
        <v>115</v>
      </c>
      <c r="C114" s="94" t="s">
        <v>350</v>
      </c>
      <c r="D114" s="89">
        <v>40953</v>
      </c>
      <c r="E114" s="90" t="s">
        <v>155</v>
      </c>
      <c r="F114" s="91">
        <v>15</v>
      </c>
      <c r="G114" s="97">
        <v>466.1</v>
      </c>
      <c r="H114" s="93" t="s">
        <v>351</v>
      </c>
    </row>
    <row r="115" spans="1:8" ht="22.5" customHeight="1">
      <c r="A115" s="96" t="s">
        <v>21</v>
      </c>
      <c r="B115" s="87">
        <v>116</v>
      </c>
      <c r="C115" s="94" t="s">
        <v>352</v>
      </c>
      <c r="D115" s="89">
        <v>40952</v>
      </c>
      <c r="E115" s="90" t="s">
        <v>155</v>
      </c>
      <c r="F115" s="91">
        <v>15</v>
      </c>
      <c r="G115" s="97">
        <v>466.1</v>
      </c>
      <c r="H115" s="93" t="s">
        <v>353</v>
      </c>
    </row>
    <row r="116" spans="1:8" ht="22.5" customHeight="1">
      <c r="A116" s="96" t="s">
        <v>21</v>
      </c>
      <c r="B116" s="87">
        <v>117</v>
      </c>
      <c r="C116" s="94" t="s">
        <v>354</v>
      </c>
      <c r="D116" s="89">
        <v>40967</v>
      </c>
      <c r="E116" s="90" t="s">
        <v>155</v>
      </c>
      <c r="F116" s="91">
        <v>15</v>
      </c>
      <c r="G116" s="97">
        <v>466.1</v>
      </c>
      <c r="H116" s="93" t="s">
        <v>355</v>
      </c>
    </row>
    <row r="117" spans="1:8" ht="22.5" customHeight="1">
      <c r="A117" s="96" t="s">
        <v>21</v>
      </c>
      <c r="B117" s="87">
        <v>118</v>
      </c>
      <c r="C117" s="94" t="s">
        <v>356</v>
      </c>
      <c r="D117" s="89">
        <v>40953</v>
      </c>
      <c r="E117" s="90" t="s">
        <v>155</v>
      </c>
      <c r="F117" s="91">
        <v>7</v>
      </c>
      <c r="G117" s="97">
        <v>466.1</v>
      </c>
      <c r="H117" s="93" t="s">
        <v>291</v>
      </c>
    </row>
    <row r="118" spans="1:8" ht="22.5" customHeight="1">
      <c r="A118" s="96" t="s">
        <v>21</v>
      </c>
      <c r="B118" s="87">
        <v>119</v>
      </c>
      <c r="C118" s="94" t="s">
        <v>357</v>
      </c>
      <c r="D118" s="89">
        <v>40955</v>
      </c>
      <c r="E118" s="90" t="s">
        <v>155</v>
      </c>
      <c r="F118" s="91">
        <v>15</v>
      </c>
      <c r="G118" s="97">
        <v>466.1</v>
      </c>
      <c r="H118" s="93" t="s">
        <v>358</v>
      </c>
    </row>
    <row r="119" spans="1:8" ht="22.5" customHeight="1">
      <c r="A119" s="96" t="s">
        <v>21</v>
      </c>
      <c r="B119" s="87">
        <v>120</v>
      </c>
      <c r="C119" s="94" t="s">
        <v>359</v>
      </c>
      <c r="D119" s="89">
        <v>40961</v>
      </c>
      <c r="E119" s="90" t="s">
        <v>155</v>
      </c>
      <c r="F119" s="91">
        <v>3</v>
      </c>
      <c r="G119" s="97">
        <v>466.1</v>
      </c>
      <c r="H119" s="93" t="s">
        <v>360</v>
      </c>
    </row>
    <row r="120" spans="1:8" ht="22.5" customHeight="1">
      <c r="A120" s="96" t="s">
        <v>21</v>
      </c>
      <c r="B120" s="87">
        <v>121</v>
      </c>
      <c r="C120" s="94" t="s">
        <v>361</v>
      </c>
      <c r="D120" s="89">
        <v>40949</v>
      </c>
      <c r="E120" s="90" t="s">
        <v>155</v>
      </c>
      <c r="F120" s="91">
        <v>6</v>
      </c>
      <c r="G120" s="97">
        <v>466.1</v>
      </c>
      <c r="H120" s="93" t="s">
        <v>362</v>
      </c>
    </row>
    <row r="121" spans="1:8" ht="22.5" customHeight="1">
      <c r="A121" s="96" t="s">
        <v>21</v>
      </c>
      <c r="B121" s="87">
        <v>122</v>
      </c>
      <c r="C121" s="94" t="s">
        <v>363</v>
      </c>
      <c r="D121" s="89">
        <v>40949</v>
      </c>
      <c r="E121" s="90" t="s">
        <v>155</v>
      </c>
      <c r="F121" s="91">
        <v>10</v>
      </c>
      <c r="G121" s="97">
        <v>466.1</v>
      </c>
      <c r="H121" s="93" t="s">
        <v>364</v>
      </c>
    </row>
    <row r="122" spans="1:8" ht="22.5" customHeight="1">
      <c r="A122" s="96" t="s">
        <v>21</v>
      </c>
      <c r="B122" s="87">
        <v>123</v>
      </c>
      <c r="C122" s="94" t="s">
        <v>365</v>
      </c>
      <c r="D122" s="89">
        <v>40955</v>
      </c>
      <c r="E122" s="90" t="s">
        <v>155</v>
      </c>
      <c r="F122" s="91">
        <v>15</v>
      </c>
      <c r="G122" s="97">
        <v>466.1</v>
      </c>
      <c r="H122" s="93" t="s">
        <v>366</v>
      </c>
    </row>
    <row r="123" spans="1:8" ht="22.5" customHeight="1">
      <c r="A123" s="96" t="s">
        <v>21</v>
      </c>
      <c r="B123" s="87">
        <v>124</v>
      </c>
      <c r="C123" s="94" t="s">
        <v>367</v>
      </c>
      <c r="D123" s="89">
        <v>40959</v>
      </c>
      <c r="E123" s="90" t="s">
        <v>155</v>
      </c>
      <c r="F123" s="91">
        <v>10</v>
      </c>
      <c r="G123" s="97">
        <v>466.1</v>
      </c>
      <c r="H123" s="93" t="s">
        <v>347</v>
      </c>
    </row>
    <row r="124" spans="1:8" ht="22.5" customHeight="1">
      <c r="A124" s="96" t="s">
        <v>21</v>
      </c>
      <c r="B124" s="87">
        <v>125</v>
      </c>
      <c r="C124" s="94" t="s">
        <v>368</v>
      </c>
      <c r="D124" s="89">
        <v>40955</v>
      </c>
      <c r="E124" s="90" t="s">
        <v>155</v>
      </c>
      <c r="F124" s="91">
        <v>15</v>
      </c>
      <c r="G124" s="97">
        <v>466.1</v>
      </c>
      <c r="H124" s="93" t="s">
        <v>369</v>
      </c>
    </row>
    <row r="125" spans="1:8" ht="22.5" customHeight="1">
      <c r="A125" s="87" t="s">
        <v>68</v>
      </c>
      <c r="B125" s="87">
        <v>126</v>
      </c>
      <c r="C125" s="94" t="s">
        <v>370</v>
      </c>
      <c r="D125" s="89">
        <v>40959</v>
      </c>
      <c r="E125" s="90" t="s">
        <v>155</v>
      </c>
      <c r="F125" s="91">
        <v>8</v>
      </c>
      <c r="G125" s="97">
        <v>466.1</v>
      </c>
      <c r="H125" s="93" t="s">
        <v>291</v>
      </c>
    </row>
    <row r="126" spans="1:8" ht="22.5" customHeight="1">
      <c r="A126" s="87" t="s">
        <v>68</v>
      </c>
      <c r="B126" s="87">
        <v>127</v>
      </c>
      <c r="C126" s="94" t="s">
        <v>371</v>
      </c>
      <c r="D126" s="89">
        <v>40959</v>
      </c>
      <c r="E126" s="90" t="s">
        <v>155</v>
      </c>
      <c r="F126" s="91">
        <v>8</v>
      </c>
      <c r="G126" s="97">
        <v>466.1</v>
      </c>
      <c r="H126" s="93" t="s">
        <v>291</v>
      </c>
    </row>
    <row r="127" spans="1:8" ht="22.5" customHeight="1">
      <c r="A127" s="87" t="s">
        <v>68</v>
      </c>
      <c r="B127" s="87">
        <v>128</v>
      </c>
      <c r="C127" s="94" t="s">
        <v>372</v>
      </c>
      <c r="D127" s="89">
        <v>40967</v>
      </c>
      <c r="E127" s="90" t="s">
        <v>155</v>
      </c>
      <c r="F127" s="91">
        <v>8</v>
      </c>
      <c r="G127" s="97">
        <v>466.1</v>
      </c>
      <c r="H127" s="93" t="s">
        <v>373</v>
      </c>
    </row>
    <row r="128" spans="1:8" ht="22.5" customHeight="1">
      <c r="A128" s="87" t="s">
        <v>68</v>
      </c>
      <c r="B128" s="87">
        <v>129</v>
      </c>
      <c r="C128" s="94" t="s">
        <v>374</v>
      </c>
      <c r="D128" s="89">
        <v>40956</v>
      </c>
      <c r="E128" s="90" t="s">
        <v>155</v>
      </c>
      <c r="F128" s="91">
        <v>5</v>
      </c>
      <c r="G128" s="97">
        <v>466.1</v>
      </c>
      <c r="H128" s="93" t="s">
        <v>375</v>
      </c>
    </row>
    <row r="129" spans="1:8" ht="22.5" customHeight="1">
      <c r="A129" s="87" t="s">
        <v>68</v>
      </c>
      <c r="B129" s="87">
        <v>130</v>
      </c>
      <c r="C129" s="94" t="s">
        <v>376</v>
      </c>
      <c r="D129" s="89">
        <v>40960</v>
      </c>
      <c r="E129" s="90" t="s">
        <v>155</v>
      </c>
      <c r="F129" s="91">
        <v>15</v>
      </c>
      <c r="G129" s="97">
        <v>466.1</v>
      </c>
      <c r="H129" s="93" t="s">
        <v>377</v>
      </c>
    </row>
    <row r="130" spans="1:8" ht="22.5" customHeight="1">
      <c r="A130" s="87" t="s">
        <v>68</v>
      </c>
      <c r="B130" s="87">
        <v>131</v>
      </c>
      <c r="C130" s="94" t="s">
        <v>378</v>
      </c>
      <c r="D130" s="89">
        <v>40960</v>
      </c>
      <c r="E130" s="90" t="s">
        <v>155</v>
      </c>
      <c r="F130" s="91">
        <v>15</v>
      </c>
      <c r="G130" s="97">
        <v>466.1</v>
      </c>
      <c r="H130" s="93" t="s">
        <v>377</v>
      </c>
    </row>
    <row r="131" spans="1:8" ht="22.5" customHeight="1">
      <c r="A131" s="87" t="s">
        <v>68</v>
      </c>
      <c r="B131" s="87">
        <v>132</v>
      </c>
      <c r="C131" s="94" t="s">
        <v>379</v>
      </c>
      <c r="D131" s="89">
        <v>40961</v>
      </c>
      <c r="E131" s="90" t="s">
        <v>155</v>
      </c>
      <c r="F131" s="91">
        <v>7</v>
      </c>
      <c r="G131" s="97">
        <v>466.1</v>
      </c>
      <c r="H131" s="93" t="s">
        <v>380</v>
      </c>
    </row>
    <row r="132" spans="1:8" ht="22.5" customHeight="1">
      <c r="A132" s="87" t="s">
        <v>68</v>
      </c>
      <c r="B132" s="87">
        <v>133</v>
      </c>
      <c r="C132" s="90" t="s">
        <v>381</v>
      </c>
      <c r="D132" s="99">
        <v>40963</v>
      </c>
      <c r="E132" s="90" t="s">
        <v>155</v>
      </c>
      <c r="F132" s="100">
        <v>5</v>
      </c>
      <c r="G132" s="101">
        <v>466.1</v>
      </c>
      <c r="H132" s="102" t="s">
        <v>382</v>
      </c>
    </row>
    <row r="133" spans="1:8" ht="22.5" customHeight="1">
      <c r="A133" s="87" t="s">
        <v>68</v>
      </c>
      <c r="B133" s="87">
        <v>134</v>
      </c>
      <c r="C133" s="90" t="s">
        <v>383</v>
      </c>
      <c r="D133" s="99">
        <v>40967</v>
      </c>
      <c r="E133" s="90" t="s">
        <v>155</v>
      </c>
      <c r="F133" s="100">
        <v>11</v>
      </c>
      <c r="G133" s="101">
        <v>466.1</v>
      </c>
      <c r="H133" s="102" t="s">
        <v>384</v>
      </c>
    </row>
    <row r="134" spans="1:8" ht="22.5" customHeight="1">
      <c r="A134" s="87" t="s">
        <v>68</v>
      </c>
      <c r="B134" s="87">
        <v>135</v>
      </c>
      <c r="C134" s="90" t="s">
        <v>385</v>
      </c>
      <c r="D134" s="99">
        <v>40963</v>
      </c>
      <c r="E134" s="90" t="s">
        <v>155</v>
      </c>
      <c r="F134" s="100">
        <v>10</v>
      </c>
      <c r="G134" s="101">
        <v>466.1</v>
      </c>
      <c r="H134" s="102" t="s">
        <v>386</v>
      </c>
    </row>
    <row r="135" spans="1:8" ht="22.5" customHeight="1">
      <c r="A135" s="87" t="s">
        <v>68</v>
      </c>
      <c r="B135" s="87">
        <v>136</v>
      </c>
      <c r="C135" s="90" t="s">
        <v>387</v>
      </c>
      <c r="D135" s="99">
        <v>40967</v>
      </c>
      <c r="E135" s="90" t="s">
        <v>155</v>
      </c>
      <c r="F135" s="100">
        <v>7</v>
      </c>
      <c r="G135" s="101">
        <v>466.1</v>
      </c>
      <c r="H135" s="102" t="s">
        <v>388</v>
      </c>
    </row>
    <row r="136" spans="1:8" ht="22.5" customHeight="1">
      <c r="A136" s="87" t="s">
        <v>68</v>
      </c>
      <c r="B136" s="87">
        <v>137</v>
      </c>
      <c r="C136" s="90" t="s">
        <v>389</v>
      </c>
      <c r="D136" s="99">
        <v>40955</v>
      </c>
      <c r="E136" s="90" t="s">
        <v>155</v>
      </c>
      <c r="F136" s="100">
        <v>7</v>
      </c>
      <c r="G136" s="101">
        <v>466.1</v>
      </c>
      <c r="H136" s="102" t="s">
        <v>390</v>
      </c>
    </row>
    <row r="137" spans="1:8" ht="22.5" customHeight="1">
      <c r="A137" s="87" t="s">
        <v>68</v>
      </c>
      <c r="B137" s="87">
        <v>138</v>
      </c>
      <c r="C137" s="90" t="s">
        <v>391</v>
      </c>
      <c r="D137" s="99">
        <v>40967</v>
      </c>
      <c r="E137" s="90" t="s">
        <v>155</v>
      </c>
      <c r="F137" s="100">
        <v>8</v>
      </c>
      <c r="G137" s="101">
        <v>466.1</v>
      </c>
      <c r="H137" s="102" t="s">
        <v>392</v>
      </c>
    </row>
    <row r="138" spans="1:8" ht="22.5" customHeight="1">
      <c r="A138" s="87" t="s">
        <v>68</v>
      </c>
      <c r="B138" s="87">
        <v>139</v>
      </c>
      <c r="C138" s="90" t="s">
        <v>393</v>
      </c>
      <c r="D138" s="99">
        <v>40966</v>
      </c>
      <c r="E138" s="90" t="s">
        <v>155</v>
      </c>
      <c r="F138" s="100">
        <v>8</v>
      </c>
      <c r="G138" s="101">
        <v>466.1</v>
      </c>
      <c r="H138" s="102" t="s">
        <v>392</v>
      </c>
    </row>
    <row r="139" spans="1:8" ht="22.5" customHeight="1">
      <c r="A139" s="87" t="s">
        <v>68</v>
      </c>
      <c r="B139" s="87">
        <v>140</v>
      </c>
      <c r="C139" s="90" t="s">
        <v>394</v>
      </c>
      <c r="D139" s="99">
        <v>40967</v>
      </c>
      <c r="E139" s="90" t="s">
        <v>155</v>
      </c>
      <c r="F139" s="100">
        <v>8</v>
      </c>
      <c r="G139" s="101">
        <v>466.1</v>
      </c>
      <c r="H139" s="102" t="s">
        <v>395</v>
      </c>
    </row>
    <row r="140" spans="1:8" ht="22.5" customHeight="1">
      <c r="A140" s="87" t="s">
        <v>68</v>
      </c>
      <c r="B140" s="87">
        <v>141</v>
      </c>
      <c r="C140" s="90" t="s">
        <v>396</v>
      </c>
      <c r="D140" s="99">
        <v>40966</v>
      </c>
      <c r="E140" s="90" t="s">
        <v>155</v>
      </c>
      <c r="F140" s="100">
        <v>15</v>
      </c>
      <c r="G140" s="101">
        <v>466.1</v>
      </c>
      <c r="H140" s="102" t="s">
        <v>397</v>
      </c>
    </row>
    <row r="141" spans="1:8" ht="22.5" customHeight="1">
      <c r="A141" s="87" t="s">
        <v>68</v>
      </c>
      <c r="B141" s="87">
        <v>142</v>
      </c>
      <c r="C141" s="90" t="s">
        <v>398</v>
      </c>
      <c r="D141" s="99">
        <v>40967</v>
      </c>
      <c r="E141" s="90" t="s">
        <v>155</v>
      </c>
      <c r="F141" s="100">
        <v>15</v>
      </c>
      <c r="G141" s="101">
        <v>466.1</v>
      </c>
      <c r="H141" s="102" t="s">
        <v>313</v>
      </c>
    </row>
    <row r="142" spans="1:8" ht="22.5" customHeight="1">
      <c r="A142" s="87" t="s">
        <v>68</v>
      </c>
      <c r="B142" s="87">
        <v>143</v>
      </c>
      <c r="C142" s="90" t="s">
        <v>399</v>
      </c>
      <c r="D142" s="99">
        <v>40967</v>
      </c>
      <c r="E142" s="90" t="s">
        <v>155</v>
      </c>
      <c r="F142" s="100">
        <v>5</v>
      </c>
      <c r="G142" s="101">
        <v>466.1</v>
      </c>
      <c r="H142" s="102" t="s">
        <v>400</v>
      </c>
    </row>
    <row r="143" spans="1:8" ht="22.5" customHeight="1">
      <c r="A143" s="87" t="s">
        <v>68</v>
      </c>
      <c r="B143" s="87">
        <v>144</v>
      </c>
      <c r="C143" s="90" t="s">
        <v>401</v>
      </c>
      <c r="D143" s="99">
        <v>40967</v>
      </c>
      <c r="E143" s="90" t="s">
        <v>155</v>
      </c>
      <c r="F143" s="100">
        <v>7</v>
      </c>
      <c r="G143" s="101">
        <v>466.1</v>
      </c>
      <c r="H143" s="102" t="s">
        <v>402</v>
      </c>
    </row>
    <row r="144" spans="1:8" ht="22.5" customHeight="1">
      <c r="A144" s="87" t="s">
        <v>68</v>
      </c>
      <c r="B144" s="87">
        <v>145</v>
      </c>
      <c r="C144" s="90" t="s">
        <v>403</v>
      </c>
      <c r="D144" s="99">
        <v>40961</v>
      </c>
      <c r="E144" s="90" t="s">
        <v>155</v>
      </c>
      <c r="F144" s="100">
        <v>15</v>
      </c>
      <c r="G144" s="101">
        <v>466.1</v>
      </c>
      <c r="H144" s="102" t="s">
        <v>404</v>
      </c>
    </row>
    <row r="145" spans="1:8" ht="22.5" customHeight="1">
      <c r="A145" s="87" t="s">
        <v>68</v>
      </c>
      <c r="B145" s="87">
        <v>146</v>
      </c>
      <c r="C145" s="90" t="s">
        <v>405</v>
      </c>
      <c r="D145" s="99">
        <v>40963</v>
      </c>
      <c r="E145" s="90" t="s">
        <v>155</v>
      </c>
      <c r="F145" s="100">
        <v>15</v>
      </c>
      <c r="G145" s="101">
        <v>466.1</v>
      </c>
      <c r="H145" s="102" t="s">
        <v>406</v>
      </c>
    </row>
    <row r="146" spans="1:8" ht="22.5" customHeight="1">
      <c r="A146" s="87" t="s">
        <v>68</v>
      </c>
      <c r="B146" s="87">
        <v>147</v>
      </c>
      <c r="C146" s="90" t="s">
        <v>407</v>
      </c>
      <c r="D146" s="99">
        <v>40961</v>
      </c>
      <c r="E146" s="90" t="s">
        <v>155</v>
      </c>
      <c r="F146" s="100">
        <v>7</v>
      </c>
      <c r="G146" s="101">
        <v>466.1</v>
      </c>
      <c r="H146" s="102" t="s">
        <v>408</v>
      </c>
    </row>
    <row r="147" spans="1:8" ht="22.5" customHeight="1">
      <c r="A147" s="87" t="s">
        <v>68</v>
      </c>
      <c r="B147" s="87">
        <v>148</v>
      </c>
      <c r="C147" s="90" t="s">
        <v>409</v>
      </c>
      <c r="D147" s="99">
        <v>40966</v>
      </c>
      <c r="E147" s="90" t="s">
        <v>155</v>
      </c>
      <c r="F147" s="100">
        <v>15</v>
      </c>
      <c r="G147" s="101">
        <v>466.1</v>
      </c>
      <c r="H147" s="102" t="s">
        <v>410</v>
      </c>
    </row>
    <row r="148" spans="1:8" ht="22.5" customHeight="1">
      <c r="A148" s="87" t="s">
        <v>68</v>
      </c>
      <c r="B148" s="87">
        <v>149</v>
      </c>
      <c r="C148" s="90" t="s">
        <v>411</v>
      </c>
      <c r="D148" s="99">
        <v>40967</v>
      </c>
      <c r="E148" s="90" t="s">
        <v>155</v>
      </c>
      <c r="F148" s="100">
        <v>8</v>
      </c>
      <c r="G148" s="101">
        <v>466.1</v>
      </c>
      <c r="H148" s="102" t="s">
        <v>412</v>
      </c>
    </row>
    <row r="149" spans="1:8" ht="22.5" customHeight="1">
      <c r="A149" s="87" t="s">
        <v>68</v>
      </c>
      <c r="B149" s="87">
        <v>150</v>
      </c>
      <c r="C149" s="90" t="s">
        <v>413</v>
      </c>
      <c r="D149" s="99">
        <v>40966</v>
      </c>
      <c r="E149" s="90" t="s">
        <v>155</v>
      </c>
      <c r="F149" s="100">
        <v>8</v>
      </c>
      <c r="G149" s="101">
        <v>466.1</v>
      </c>
      <c r="H149" s="102" t="s">
        <v>414</v>
      </c>
    </row>
    <row r="150" spans="1:8" ht="22.5" customHeight="1">
      <c r="A150" s="87" t="s">
        <v>68</v>
      </c>
      <c r="B150" s="87">
        <v>151</v>
      </c>
      <c r="C150" s="90" t="s">
        <v>415</v>
      </c>
      <c r="D150" s="99">
        <v>40968</v>
      </c>
      <c r="E150" s="90" t="s">
        <v>155</v>
      </c>
      <c r="F150" s="100">
        <v>12</v>
      </c>
      <c r="G150" s="101">
        <v>466.1</v>
      </c>
      <c r="H150" s="102" t="s">
        <v>416</v>
      </c>
    </row>
    <row r="151" spans="1:8" ht="22.5" customHeight="1">
      <c r="A151" s="87" t="s">
        <v>68</v>
      </c>
      <c r="B151" s="87">
        <v>152</v>
      </c>
      <c r="C151" s="90" t="s">
        <v>417</v>
      </c>
      <c r="D151" s="99">
        <v>40966</v>
      </c>
      <c r="E151" s="90" t="s">
        <v>155</v>
      </c>
      <c r="F151" s="100">
        <v>15</v>
      </c>
      <c r="G151" s="101">
        <v>466.1</v>
      </c>
      <c r="H151" s="102" t="s">
        <v>418</v>
      </c>
    </row>
    <row r="152" spans="1:8" ht="22.5" customHeight="1">
      <c r="A152" s="87" t="s">
        <v>68</v>
      </c>
      <c r="B152" s="87">
        <v>153</v>
      </c>
      <c r="C152" s="90" t="s">
        <v>419</v>
      </c>
      <c r="D152" s="99">
        <v>40968</v>
      </c>
      <c r="E152" s="90" t="s">
        <v>155</v>
      </c>
      <c r="F152" s="103">
        <v>0.002</v>
      </c>
      <c r="G152" s="101">
        <v>466.1</v>
      </c>
      <c r="H152" s="102" t="s">
        <v>420</v>
      </c>
    </row>
    <row r="153" spans="1:8" ht="22.5" customHeight="1">
      <c r="A153" s="87" t="s">
        <v>68</v>
      </c>
      <c r="B153" s="87">
        <v>154</v>
      </c>
      <c r="C153" s="90" t="s">
        <v>421</v>
      </c>
      <c r="D153" s="99">
        <v>40968</v>
      </c>
      <c r="E153" s="90" t="s">
        <v>155</v>
      </c>
      <c r="F153" s="103">
        <v>0.002</v>
      </c>
      <c r="G153" s="101">
        <v>466.1</v>
      </c>
      <c r="H153" s="102" t="s">
        <v>422</v>
      </c>
    </row>
    <row r="154" spans="1:8" ht="22.5" customHeight="1">
      <c r="A154" s="87" t="s">
        <v>68</v>
      </c>
      <c r="B154" s="87">
        <v>155</v>
      </c>
      <c r="C154" s="90" t="s">
        <v>423</v>
      </c>
      <c r="D154" s="99">
        <v>40967</v>
      </c>
      <c r="E154" s="90" t="s">
        <v>155</v>
      </c>
      <c r="F154" s="100">
        <v>8</v>
      </c>
      <c r="G154" s="101">
        <v>466.1</v>
      </c>
      <c r="H154" s="102" t="s">
        <v>424</v>
      </c>
    </row>
    <row r="155" spans="1:8" ht="22.5" customHeight="1">
      <c r="A155" s="96" t="s">
        <v>21</v>
      </c>
      <c r="B155" s="87">
        <v>156</v>
      </c>
      <c r="C155" s="90" t="s">
        <v>425</v>
      </c>
      <c r="D155" s="99">
        <v>40967</v>
      </c>
      <c r="E155" s="90" t="s">
        <v>155</v>
      </c>
      <c r="F155" s="100">
        <v>8</v>
      </c>
      <c r="G155" s="101">
        <v>466.1</v>
      </c>
      <c r="H155" s="102" t="s">
        <v>426</v>
      </c>
    </row>
    <row r="156" spans="1:8" ht="22.5" customHeight="1">
      <c r="A156" s="96" t="s">
        <v>21</v>
      </c>
      <c r="B156" s="87">
        <v>157</v>
      </c>
      <c r="C156" s="90" t="s">
        <v>427</v>
      </c>
      <c r="D156" s="99">
        <v>40945</v>
      </c>
      <c r="E156" s="90" t="s">
        <v>155</v>
      </c>
      <c r="F156" s="100">
        <v>15</v>
      </c>
      <c r="G156" s="101">
        <v>466.1</v>
      </c>
      <c r="H156" s="102" t="s">
        <v>428</v>
      </c>
    </row>
    <row r="157" spans="1:8" ht="22.5" customHeight="1">
      <c r="A157" s="96" t="s">
        <v>21</v>
      </c>
      <c r="B157" s="87">
        <v>158</v>
      </c>
      <c r="C157" s="90" t="s">
        <v>429</v>
      </c>
      <c r="D157" s="99">
        <v>40940</v>
      </c>
      <c r="E157" s="90" t="s">
        <v>155</v>
      </c>
      <c r="F157" s="100">
        <v>14</v>
      </c>
      <c r="G157" s="101">
        <v>466.1</v>
      </c>
      <c r="H157" s="102" t="s">
        <v>430</v>
      </c>
    </row>
    <row r="158" spans="1:8" ht="22.5" customHeight="1">
      <c r="A158" s="96" t="s">
        <v>21</v>
      </c>
      <c r="B158" s="87">
        <v>159</v>
      </c>
      <c r="C158" s="90" t="s">
        <v>431</v>
      </c>
      <c r="D158" s="99">
        <v>40946</v>
      </c>
      <c r="E158" s="90" t="s">
        <v>155</v>
      </c>
      <c r="F158" s="100">
        <v>15</v>
      </c>
      <c r="G158" s="101">
        <v>466.1</v>
      </c>
      <c r="H158" s="102" t="s">
        <v>432</v>
      </c>
    </row>
    <row r="159" spans="1:8" ht="22.5" customHeight="1">
      <c r="A159" s="96" t="s">
        <v>21</v>
      </c>
      <c r="B159" s="87">
        <v>160</v>
      </c>
      <c r="C159" s="104">
        <v>40502811</v>
      </c>
      <c r="D159" s="99">
        <v>40949</v>
      </c>
      <c r="E159" s="90" t="s">
        <v>155</v>
      </c>
      <c r="F159" s="100">
        <v>10</v>
      </c>
      <c r="G159" s="101">
        <v>466.1</v>
      </c>
      <c r="H159" s="102" t="s">
        <v>433</v>
      </c>
    </row>
    <row r="160" spans="1:8" ht="22.5" customHeight="1">
      <c r="A160" s="96" t="s">
        <v>21</v>
      </c>
      <c r="B160" s="87">
        <v>161</v>
      </c>
      <c r="C160" s="88">
        <v>40502784</v>
      </c>
      <c r="D160" s="89">
        <v>40945</v>
      </c>
      <c r="E160" s="90" t="s">
        <v>155</v>
      </c>
      <c r="F160" s="91">
        <v>14</v>
      </c>
      <c r="G160" s="105">
        <v>466.1</v>
      </c>
      <c r="H160" s="93" t="s">
        <v>434</v>
      </c>
    </row>
    <row r="161" spans="1:8" ht="22.5" customHeight="1">
      <c r="A161" s="96" t="s">
        <v>21</v>
      </c>
      <c r="B161" s="87">
        <v>162</v>
      </c>
      <c r="C161" s="88">
        <v>40503286</v>
      </c>
      <c r="D161" s="89">
        <v>40953</v>
      </c>
      <c r="E161" s="90" t="s">
        <v>155</v>
      </c>
      <c r="F161" s="91">
        <v>15</v>
      </c>
      <c r="G161" s="105">
        <v>466.1</v>
      </c>
      <c r="H161" s="93" t="s">
        <v>435</v>
      </c>
    </row>
    <row r="162" spans="1:8" ht="22.5" customHeight="1">
      <c r="A162" s="96" t="s">
        <v>21</v>
      </c>
      <c r="B162" s="87">
        <v>163</v>
      </c>
      <c r="C162" s="88">
        <v>40503107</v>
      </c>
      <c r="D162" s="89">
        <v>40947</v>
      </c>
      <c r="E162" s="90" t="s">
        <v>155</v>
      </c>
      <c r="F162" s="91">
        <v>5</v>
      </c>
      <c r="G162" s="105">
        <v>466.1</v>
      </c>
      <c r="H162" s="93" t="s">
        <v>436</v>
      </c>
    </row>
    <row r="163" spans="1:8" ht="22.5" customHeight="1">
      <c r="A163" s="96" t="s">
        <v>21</v>
      </c>
      <c r="B163" s="87">
        <v>164</v>
      </c>
      <c r="C163" s="88">
        <v>40502747</v>
      </c>
      <c r="D163" s="89">
        <v>40942</v>
      </c>
      <c r="E163" s="90" t="s">
        <v>155</v>
      </c>
      <c r="F163" s="91">
        <v>14</v>
      </c>
      <c r="G163" s="105">
        <v>466.1</v>
      </c>
      <c r="H163" s="93" t="s">
        <v>437</v>
      </c>
    </row>
    <row r="164" spans="1:8" ht="22.5" customHeight="1">
      <c r="A164" s="96" t="s">
        <v>21</v>
      </c>
      <c r="B164" s="87">
        <v>165</v>
      </c>
      <c r="C164" s="88">
        <v>40506801</v>
      </c>
      <c r="D164" s="89">
        <v>40959</v>
      </c>
      <c r="E164" s="90" t="s">
        <v>155</v>
      </c>
      <c r="F164" s="91">
        <v>8.43</v>
      </c>
      <c r="G164" s="105">
        <v>466.1</v>
      </c>
      <c r="H164" s="93" t="s">
        <v>438</v>
      </c>
    </row>
    <row r="165" spans="1:8" ht="22.5" customHeight="1">
      <c r="A165" s="96" t="s">
        <v>21</v>
      </c>
      <c r="B165" s="87">
        <v>166</v>
      </c>
      <c r="C165" s="88">
        <v>40506998</v>
      </c>
      <c r="D165" s="89">
        <v>40952</v>
      </c>
      <c r="E165" s="90" t="s">
        <v>155</v>
      </c>
      <c r="F165" s="91">
        <v>15</v>
      </c>
      <c r="G165" s="105">
        <v>466.1</v>
      </c>
      <c r="H165" s="93" t="s">
        <v>439</v>
      </c>
    </row>
    <row r="166" spans="1:8" ht="22.5" customHeight="1">
      <c r="A166" s="96" t="s">
        <v>21</v>
      </c>
      <c r="B166" s="87">
        <v>167</v>
      </c>
      <c r="C166" s="88">
        <v>40507447</v>
      </c>
      <c r="D166" s="89">
        <v>40953</v>
      </c>
      <c r="E166" s="90" t="s">
        <v>155</v>
      </c>
      <c r="F166" s="91">
        <v>15</v>
      </c>
      <c r="G166" s="105">
        <v>466.1</v>
      </c>
      <c r="H166" s="93" t="s">
        <v>440</v>
      </c>
    </row>
    <row r="167" spans="1:8" ht="22.5" customHeight="1">
      <c r="A167" s="96" t="s">
        <v>21</v>
      </c>
      <c r="B167" s="87">
        <v>168</v>
      </c>
      <c r="C167" s="88">
        <v>40508342</v>
      </c>
      <c r="D167" s="89">
        <v>40952</v>
      </c>
      <c r="E167" s="90" t="s">
        <v>155</v>
      </c>
      <c r="F167" s="91">
        <v>5</v>
      </c>
      <c r="G167" s="105">
        <v>466.1</v>
      </c>
      <c r="H167" s="93" t="s">
        <v>441</v>
      </c>
    </row>
    <row r="168" spans="1:8" ht="22.5" customHeight="1">
      <c r="A168" s="96" t="s">
        <v>21</v>
      </c>
      <c r="B168" s="87">
        <v>169</v>
      </c>
      <c r="C168" s="104">
        <v>40508357</v>
      </c>
      <c r="D168" s="99">
        <v>40952</v>
      </c>
      <c r="E168" s="90" t="s">
        <v>155</v>
      </c>
      <c r="F168" s="100">
        <v>5</v>
      </c>
      <c r="G168" s="101">
        <v>466.1</v>
      </c>
      <c r="H168" s="102" t="s">
        <v>442</v>
      </c>
    </row>
    <row r="169" spans="1:8" ht="22.5" customHeight="1">
      <c r="A169" s="96" t="s">
        <v>21</v>
      </c>
      <c r="B169" s="87">
        <v>170</v>
      </c>
      <c r="C169" s="104">
        <v>40511769</v>
      </c>
      <c r="D169" s="99">
        <v>40963</v>
      </c>
      <c r="E169" s="90" t="s">
        <v>155</v>
      </c>
      <c r="F169" s="100">
        <v>11</v>
      </c>
      <c r="G169" s="101">
        <v>466.1</v>
      </c>
      <c r="H169" s="102" t="s">
        <v>443</v>
      </c>
    </row>
    <row r="170" spans="1:8" ht="22.5" customHeight="1">
      <c r="A170" s="96" t="s">
        <v>21</v>
      </c>
      <c r="B170" s="87">
        <v>171</v>
      </c>
      <c r="C170" s="104">
        <v>40512576</v>
      </c>
      <c r="D170" s="99">
        <v>40963</v>
      </c>
      <c r="E170" s="90" t="s">
        <v>155</v>
      </c>
      <c r="F170" s="100">
        <v>14</v>
      </c>
      <c r="G170" s="101">
        <v>466.1</v>
      </c>
      <c r="H170" s="102" t="s">
        <v>444</v>
      </c>
    </row>
    <row r="171" spans="1:8" ht="22.5" customHeight="1">
      <c r="A171" s="96" t="s">
        <v>21</v>
      </c>
      <c r="B171" s="87">
        <v>172</v>
      </c>
      <c r="C171" s="104">
        <v>40513988</v>
      </c>
      <c r="D171" s="99">
        <v>40967</v>
      </c>
      <c r="E171" s="90" t="s">
        <v>155</v>
      </c>
      <c r="F171" s="100">
        <v>15</v>
      </c>
      <c r="G171" s="101">
        <v>466.1</v>
      </c>
      <c r="H171" s="102" t="s">
        <v>445</v>
      </c>
    </row>
    <row r="172" spans="1:8" ht="22.5" customHeight="1">
      <c r="A172" s="96" t="s">
        <v>21</v>
      </c>
      <c r="B172" s="87">
        <v>173</v>
      </c>
      <c r="C172" s="104">
        <v>40515647</v>
      </c>
      <c r="D172" s="99">
        <v>40968</v>
      </c>
      <c r="E172" s="90" t="s">
        <v>155</v>
      </c>
      <c r="F172" s="100">
        <v>15</v>
      </c>
      <c r="G172" s="101">
        <v>466.1</v>
      </c>
      <c r="H172" s="102" t="s">
        <v>446</v>
      </c>
    </row>
    <row r="173" spans="1:8" ht="22.5" customHeight="1">
      <c r="A173" s="96" t="s">
        <v>21</v>
      </c>
      <c r="B173" s="87">
        <v>174</v>
      </c>
      <c r="C173" s="104">
        <v>40482802</v>
      </c>
      <c r="D173" s="99">
        <v>40940</v>
      </c>
      <c r="E173" s="90" t="s">
        <v>155</v>
      </c>
      <c r="F173" s="100">
        <v>10</v>
      </c>
      <c r="G173" s="101">
        <v>466.1</v>
      </c>
      <c r="H173" s="102" t="s">
        <v>447</v>
      </c>
    </row>
    <row r="174" spans="1:8" ht="61.5" customHeight="1">
      <c r="A174" s="96" t="s">
        <v>21</v>
      </c>
      <c r="B174" s="87">
        <v>175</v>
      </c>
      <c r="C174" s="104">
        <v>40487957</v>
      </c>
      <c r="D174" s="99">
        <v>40948</v>
      </c>
      <c r="E174" s="90" t="s">
        <v>155</v>
      </c>
      <c r="F174" s="100">
        <v>50</v>
      </c>
      <c r="G174" s="101">
        <v>141640.31</v>
      </c>
      <c r="H174" s="102" t="s">
        <v>448</v>
      </c>
    </row>
    <row r="175" spans="1:8" ht="22.5" customHeight="1">
      <c r="A175" s="96" t="s">
        <v>21</v>
      </c>
      <c r="B175" s="87">
        <v>176</v>
      </c>
      <c r="C175" s="104">
        <v>40491813</v>
      </c>
      <c r="D175" s="99">
        <v>40940</v>
      </c>
      <c r="E175" s="90" t="s">
        <v>155</v>
      </c>
      <c r="F175" s="100">
        <v>14</v>
      </c>
      <c r="G175" s="101">
        <v>466.1</v>
      </c>
      <c r="H175" s="102" t="s">
        <v>449</v>
      </c>
    </row>
    <row r="176" spans="1:8" ht="22.5" customHeight="1">
      <c r="A176" s="96" t="s">
        <v>21</v>
      </c>
      <c r="B176" s="87">
        <v>177</v>
      </c>
      <c r="C176" s="104">
        <v>40496772</v>
      </c>
      <c r="D176" s="99">
        <v>40940</v>
      </c>
      <c r="E176" s="90" t="s">
        <v>155</v>
      </c>
      <c r="F176" s="100">
        <v>6</v>
      </c>
      <c r="G176" s="101">
        <v>466.1</v>
      </c>
      <c r="H176" s="102" t="s">
        <v>450</v>
      </c>
    </row>
    <row r="177" spans="1:8" ht="22.5" customHeight="1">
      <c r="A177" s="96" t="s">
        <v>21</v>
      </c>
      <c r="B177" s="87">
        <v>178</v>
      </c>
      <c r="C177" s="104">
        <v>40499470</v>
      </c>
      <c r="D177" s="99">
        <v>40945</v>
      </c>
      <c r="E177" s="90" t="s">
        <v>155</v>
      </c>
      <c r="F177" s="100">
        <v>6</v>
      </c>
      <c r="G177" s="101">
        <v>466.1</v>
      </c>
      <c r="H177" s="102" t="s">
        <v>451</v>
      </c>
    </row>
    <row r="178" spans="1:8" ht="22.5" customHeight="1">
      <c r="A178" s="96" t="s">
        <v>21</v>
      </c>
      <c r="B178" s="87">
        <v>179</v>
      </c>
      <c r="C178" s="104">
        <v>40500355</v>
      </c>
      <c r="D178" s="99">
        <v>40941</v>
      </c>
      <c r="E178" s="90" t="s">
        <v>155</v>
      </c>
      <c r="F178" s="100">
        <v>14.9</v>
      </c>
      <c r="G178" s="101">
        <v>466.1</v>
      </c>
      <c r="H178" s="102" t="s">
        <v>452</v>
      </c>
    </row>
    <row r="179" spans="1:8" ht="22.5" customHeight="1">
      <c r="A179" s="96" t="s">
        <v>21</v>
      </c>
      <c r="B179" s="87">
        <v>180</v>
      </c>
      <c r="C179" s="104">
        <v>40498733</v>
      </c>
      <c r="D179" s="99">
        <v>40941</v>
      </c>
      <c r="E179" s="90" t="s">
        <v>155</v>
      </c>
      <c r="F179" s="100">
        <v>15</v>
      </c>
      <c r="G179" s="101">
        <v>466.1</v>
      </c>
      <c r="H179" s="102" t="s">
        <v>453</v>
      </c>
    </row>
    <row r="180" spans="1:8" ht="22.5" customHeight="1">
      <c r="A180" s="96" t="s">
        <v>21</v>
      </c>
      <c r="B180" s="87">
        <v>181</v>
      </c>
      <c r="C180" s="104">
        <v>40500564</v>
      </c>
      <c r="D180" s="99">
        <v>40952</v>
      </c>
      <c r="E180" s="90" t="s">
        <v>155</v>
      </c>
      <c r="F180" s="100">
        <v>15</v>
      </c>
      <c r="G180" s="101">
        <v>466.1</v>
      </c>
      <c r="H180" s="102" t="s">
        <v>451</v>
      </c>
    </row>
    <row r="181" spans="1:8" ht="22.5" customHeight="1">
      <c r="A181" s="96" t="s">
        <v>21</v>
      </c>
      <c r="B181" s="87">
        <v>182</v>
      </c>
      <c r="C181" s="90">
        <v>40505702</v>
      </c>
      <c r="D181" s="99">
        <v>40956</v>
      </c>
      <c r="E181" s="90" t="s">
        <v>155</v>
      </c>
      <c r="F181" s="100">
        <v>14</v>
      </c>
      <c r="G181" s="101">
        <v>466.1</v>
      </c>
      <c r="H181" s="102" t="s">
        <v>454</v>
      </c>
    </row>
    <row r="182" spans="1:8" ht="22.5" customHeight="1">
      <c r="A182" s="96" t="s">
        <v>21</v>
      </c>
      <c r="B182" s="87">
        <v>183</v>
      </c>
      <c r="C182" s="104">
        <v>40504648</v>
      </c>
      <c r="D182" s="99">
        <v>40956</v>
      </c>
      <c r="E182" s="90" t="s">
        <v>155</v>
      </c>
      <c r="F182" s="100">
        <v>6</v>
      </c>
      <c r="G182" s="101">
        <v>466.1</v>
      </c>
      <c r="H182" s="102" t="s">
        <v>455</v>
      </c>
    </row>
    <row r="183" spans="1:8" ht="22.5" customHeight="1">
      <c r="A183" s="96" t="s">
        <v>21</v>
      </c>
      <c r="B183" s="87">
        <v>184</v>
      </c>
      <c r="C183" s="104">
        <v>40502958</v>
      </c>
      <c r="D183" s="99">
        <v>40952</v>
      </c>
      <c r="E183" s="90" t="s">
        <v>155</v>
      </c>
      <c r="F183" s="100">
        <v>15</v>
      </c>
      <c r="G183" s="101">
        <v>466.1</v>
      </c>
      <c r="H183" s="102" t="s">
        <v>456</v>
      </c>
    </row>
    <row r="184" spans="1:8" ht="22.5" customHeight="1">
      <c r="A184" s="96" t="s">
        <v>21</v>
      </c>
      <c r="B184" s="87">
        <v>185</v>
      </c>
      <c r="C184" s="104">
        <v>40502098</v>
      </c>
      <c r="D184" s="99">
        <v>40953</v>
      </c>
      <c r="E184" s="90" t="s">
        <v>155</v>
      </c>
      <c r="F184" s="100">
        <v>12</v>
      </c>
      <c r="G184" s="101">
        <v>466.1</v>
      </c>
      <c r="H184" s="102" t="s">
        <v>457</v>
      </c>
    </row>
    <row r="185" spans="1:8" s="106" customFormat="1" ht="22.5" customHeight="1">
      <c r="A185" s="96" t="s">
        <v>21</v>
      </c>
      <c r="B185" s="87">
        <v>186</v>
      </c>
      <c r="C185" s="104">
        <v>40503669</v>
      </c>
      <c r="D185" s="99">
        <v>40953</v>
      </c>
      <c r="E185" s="90" t="s">
        <v>155</v>
      </c>
      <c r="F185" s="100">
        <v>15</v>
      </c>
      <c r="G185" s="101">
        <v>466.1</v>
      </c>
      <c r="H185" s="102" t="s">
        <v>450</v>
      </c>
    </row>
    <row r="186" spans="1:8" ht="22.5" customHeight="1">
      <c r="A186" s="96" t="s">
        <v>21</v>
      </c>
      <c r="B186" s="87">
        <v>187</v>
      </c>
      <c r="C186" s="104">
        <v>40508636</v>
      </c>
      <c r="D186" s="99">
        <v>40959</v>
      </c>
      <c r="E186" s="90" t="s">
        <v>155</v>
      </c>
      <c r="F186" s="100">
        <v>8</v>
      </c>
      <c r="G186" s="101">
        <v>466.1</v>
      </c>
      <c r="H186" s="102" t="s">
        <v>458</v>
      </c>
    </row>
    <row r="187" spans="1:8" ht="22.5" customHeight="1">
      <c r="A187" s="96" t="s">
        <v>21</v>
      </c>
      <c r="B187" s="87">
        <v>188</v>
      </c>
      <c r="C187" s="104">
        <v>40514860</v>
      </c>
      <c r="D187" s="99">
        <v>40967</v>
      </c>
      <c r="E187" s="90" t="s">
        <v>155</v>
      </c>
      <c r="F187" s="100">
        <v>10</v>
      </c>
      <c r="G187" s="101">
        <v>466.1</v>
      </c>
      <c r="H187" s="102" t="s">
        <v>459</v>
      </c>
    </row>
    <row r="188" spans="1:8" ht="22.5" customHeight="1">
      <c r="A188" s="96" t="s">
        <v>21</v>
      </c>
      <c r="B188" s="87">
        <v>189</v>
      </c>
      <c r="C188" s="104">
        <v>40506885</v>
      </c>
      <c r="D188" s="99">
        <v>40956</v>
      </c>
      <c r="E188" s="90" t="s">
        <v>155</v>
      </c>
      <c r="F188" s="100">
        <v>3</v>
      </c>
      <c r="G188" s="101">
        <v>466.1</v>
      </c>
      <c r="H188" s="102" t="s">
        <v>460</v>
      </c>
    </row>
    <row r="189" spans="1:8" ht="22.5" customHeight="1">
      <c r="A189" s="96" t="s">
        <v>21</v>
      </c>
      <c r="B189" s="87">
        <v>190</v>
      </c>
      <c r="C189" s="104">
        <v>40507694</v>
      </c>
      <c r="D189" s="99">
        <v>40955</v>
      </c>
      <c r="E189" s="90" t="s">
        <v>155</v>
      </c>
      <c r="F189" s="100">
        <v>3</v>
      </c>
      <c r="G189" s="101">
        <v>466.1</v>
      </c>
      <c r="H189" s="102" t="s">
        <v>460</v>
      </c>
    </row>
    <row r="190" spans="1:8" ht="22.5" customHeight="1">
      <c r="A190" s="96" t="s">
        <v>21</v>
      </c>
      <c r="B190" s="87">
        <v>191</v>
      </c>
      <c r="C190" s="104">
        <v>40505364</v>
      </c>
      <c r="D190" s="99">
        <v>40948</v>
      </c>
      <c r="E190" s="90" t="s">
        <v>155</v>
      </c>
      <c r="F190" s="100">
        <v>14</v>
      </c>
      <c r="G190" s="101">
        <v>466.1</v>
      </c>
      <c r="H190" s="102" t="s">
        <v>461</v>
      </c>
    </row>
    <row r="191" spans="1:8" ht="22.5" customHeight="1">
      <c r="A191" s="96" t="s">
        <v>21</v>
      </c>
      <c r="B191" s="87">
        <v>192</v>
      </c>
      <c r="C191" s="104">
        <v>40511202</v>
      </c>
      <c r="D191" s="99">
        <v>40967</v>
      </c>
      <c r="E191" s="90" t="s">
        <v>155</v>
      </c>
      <c r="F191" s="100">
        <v>15</v>
      </c>
      <c r="G191" s="101">
        <v>466.1</v>
      </c>
      <c r="H191" s="102" t="s">
        <v>462</v>
      </c>
    </row>
    <row r="192" spans="1:8" ht="22.5" customHeight="1">
      <c r="A192" s="96" t="s">
        <v>21</v>
      </c>
      <c r="B192" s="87">
        <v>193</v>
      </c>
      <c r="C192" s="104">
        <v>40508558</v>
      </c>
      <c r="D192" s="99">
        <v>40959</v>
      </c>
      <c r="E192" s="90" t="s">
        <v>155</v>
      </c>
      <c r="F192" s="100">
        <v>10</v>
      </c>
      <c r="G192" s="101">
        <v>466.1</v>
      </c>
      <c r="H192" s="102" t="s">
        <v>458</v>
      </c>
    </row>
    <row r="193" spans="1:8" ht="22.5" customHeight="1">
      <c r="A193" s="96" t="s">
        <v>21</v>
      </c>
      <c r="B193" s="87">
        <v>194</v>
      </c>
      <c r="C193" s="104">
        <v>40508583</v>
      </c>
      <c r="D193" s="99">
        <v>40959</v>
      </c>
      <c r="E193" s="90" t="s">
        <v>155</v>
      </c>
      <c r="F193" s="100">
        <v>15</v>
      </c>
      <c r="G193" s="101">
        <v>466.1</v>
      </c>
      <c r="H193" s="102" t="s">
        <v>458</v>
      </c>
    </row>
    <row r="194" spans="1:8" ht="22.5" customHeight="1">
      <c r="A194" s="96" t="s">
        <v>21</v>
      </c>
      <c r="B194" s="87">
        <v>195</v>
      </c>
      <c r="C194" s="104">
        <v>40508634</v>
      </c>
      <c r="D194" s="99">
        <v>40959</v>
      </c>
      <c r="E194" s="90" t="s">
        <v>155</v>
      </c>
      <c r="F194" s="100">
        <v>15</v>
      </c>
      <c r="G194" s="101">
        <v>466.1</v>
      </c>
      <c r="H194" s="102" t="s">
        <v>458</v>
      </c>
    </row>
    <row r="195" spans="1:8" ht="22.5" customHeight="1">
      <c r="A195" s="96" t="s">
        <v>21</v>
      </c>
      <c r="B195" s="87">
        <v>196</v>
      </c>
      <c r="C195" s="104">
        <v>40511362</v>
      </c>
      <c r="D195" s="99">
        <v>40961</v>
      </c>
      <c r="E195" s="90" t="s">
        <v>155</v>
      </c>
      <c r="F195" s="100">
        <v>15</v>
      </c>
      <c r="G195" s="101">
        <v>466.1</v>
      </c>
      <c r="H195" s="102" t="s">
        <v>460</v>
      </c>
    </row>
    <row r="196" spans="1:8" ht="22.5" customHeight="1">
      <c r="A196" s="96" t="s">
        <v>21</v>
      </c>
      <c r="B196" s="87">
        <v>197</v>
      </c>
      <c r="C196" s="104">
        <v>40512999</v>
      </c>
      <c r="D196" s="99">
        <v>40968</v>
      </c>
      <c r="E196" s="90" t="s">
        <v>155</v>
      </c>
      <c r="F196" s="100">
        <v>14.5</v>
      </c>
      <c r="G196" s="101">
        <v>466.1</v>
      </c>
      <c r="H196" s="102" t="s">
        <v>458</v>
      </c>
    </row>
    <row r="197" spans="1:8" ht="22.5" customHeight="1">
      <c r="A197" s="96" t="s">
        <v>21</v>
      </c>
      <c r="B197" s="87">
        <v>198</v>
      </c>
      <c r="C197" s="104">
        <v>40513370</v>
      </c>
      <c r="D197" s="99">
        <v>40968</v>
      </c>
      <c r="E197" s="90" t="s">
        <v>155</v>
      </c>
      <c r="F197" s="100">
        <v>10</v>
      </c>
      <c r="G197" s="101">
        <v>466.1</v>
      </c>
      <c r="H197" s="102" t="s">
        <v>454</v>
      </c>
    </row>
    <row r="198" spans="1:8" ht="22.5" customHeight="1">
      <c r="A198" s="96" t="s">
        <v>21</v>
      </c>
      <c r="B198" s="87">
        <v>199</v>
      </c>
      <c r="C198" s="104">
        <v>40512088</v>
      </c>
      <c r="D198" s="99">
        <v>40960</v>
      </c>
      <c r="E198" s="90" t="s">
        <v>155</v>
      </c>
      <c r="F198" s="100">
        <v>4</v>
      </c>
      <c r="G198" s="101">
        <v>466.1</v>
      </c>
      <c r="H198" s="102" t="s">
        <v>463</v>
      </c>
    </row>
    <row r="199" spans="1:8" ht="22.5" customHeight="1">
      <c r="A199" s="96" t="s">
        <v>21</v>
      </c>
      <c r="B199" s="87">
        <v>200</v>
      </c>
      <c r="C199" s="104">
        <v>40514627</v>
      </c>
      <c r="D199" s="99">
        <v>40966</v>
      </c>
      <c r="E199" s="90" t="s">
        <v>155</v>
      </c>
      <c r="F199" s="100">
        <v>14.9</v>
      </c>
      <c r="G199" s="101">
        <v>466.1</v>
      </c>
      <c r="H199" s="102" t="s">
        <v>450</v>
      </c>
    </row>
    <row r="200" spans="1:8" ht="22.5" customHeight="1">
      <c r="A200" s="96" t="s">
        <v>21</v>
      </c>
      <c r="B200" s="87">
        <v>201</v>
      </c>
      <c r="C200" s="94">
        <v>40472324</v>
      </c>
      <c r="D200" s="89">
        <v>40940</v>
      </c>
      <c r="E200" s="90" t="s">
        <v>155</v>
      </c>
      <c r="F200" s="91">
        <v>15</v>
      </c>
      <c r="G200" s="105">
        <v>466.1</v>
      </c>
      <c r="H200" s="93" t="s">
        <v>464</v>
      </c>
    </row>
    <row r="201" spans="1:8" ht="22.5" customHeight="1">
      <c r="A201" s="96" t="s">
        <v>21</v>
      </c>
      <c r="B201" s="87">
        <v>202</v>
      </c>
      <c r="C201" s="94">
        <v>40485277</v>
      </c>
      <c r="D201" s="89">
        <v>40961</v>
      </c>
      <c r="E201" s="90" t="s">
        <v>155</v>
      </c>
      <c r="F201" s="91">
        <v>15</v>
      </c>
      <c r="G201" s="105">
        <v>466.1</v>
      </c>
      <c r="H201" s="93" t="s">
        <v>465</v>
      </c>
    </row>
    <row r="202" spans="1:8" ht="22.5" customHeight="1">
      <c r="A202" s="96" t="s">
        <v>21</v>
      </c>
      <c r="B202" s="87">
        <v>203</v>
      </c>
      <c r="C202" s="94">
        <v>40486097</v>
      </c>
      <c r="D202" s="89">
        <v>40967</v>
      </c>
      <c r="E202" s="90" t="s">
        <v>155</v>
      </c>
      <c r="F202" s="91">
        <v>15</v>
      </c>
      <c r="G202" s="105">
        <v>466.1</v>
      </c>
      <c r="H202" s="93" t="s">
        <v>466</v>
      </c>
    </row>
    <row r="203" spans="1:8" ht="22.5" customHeight="1">
      <c r="A203" s="96" t="s">
        <v>21</v>
      </c>
      <c r="B203" s="87">
        <v>204</v>
      </c>
      <c r="C203" s="94">
        <v>40486708</v>
      </c>
      <c r="D203" s="89">
        <v>40961</v>
      </c>
      <c r="E203" s="90" t="s">
        <v>155</v>
      </c>
      <c r="F203" s="91">
        <v>15</v>
      </c>
      <c r="G203" s="105">
        <v>466.1</v>
      </c>
      <c r="H203" s="93" t="s">
        <v>467</v>
      </c>
    </row>
    <row r="204" spans="1:8" ht="22.5" customHeight="1">
      <c r="A204" s="96" t="s">
        <v>21</v>
      </c>
      <c r="B204" s="87">
        <v>205</v>
      </c>
      <c r="C204" s="94">
        <v>40485774</v>
      </c>
      <c r="D204" s="89">
        <v>40946</v>
      </c>
      <c r="E204" s="90" t="s">
        <v>155</v>
      </c>
      <c r="F204" s="91">
        <v>40</v>
      </c>
      <c r="G204" s="105">
        <v>4800</v>
      </c>
      <c r="H204" s="93" t="s">
        <v>468</v>
      </c>
    </row>
    <row r="205" spans="1:8" ht="22.5" customHeight="1">
      <c r="A205" s="96" t="s">
        <v>21</v>
      </c>
      <c r="B205" s="87">
        <v>206</v>
      </c>
      <c r="C205" s="94">
        <v>40489376</v>
      </c>
      <c r="D205" s="89">
        <v>40940</v>
      </c>
      <c r="E205" s="90" t="s">
        <v>155</v>
      </c>
      <c r="F205" s="91">
        <v>15</v>
      </c>
      <c r="G205" s="105">
        <v>466.1</v>
      </c>
      <c r="H205" s="93" t="s">
        <v>469</v>
      </c>
    </row>
    <row r="206" spans="1:8" ht="22.5" customHeight="1">
      <c r="A206" s="96" t="s">
        <v>21</v>
      </c>
      <c r="B206" s="87">
        <v>207</v>
      </c>
      <c r="C206" s="94">
        <v>40492098</v>
      </c>
      <c r="D206" s="89">
        <v>40967</v>
      </c>
      <c r="E206" s="90" t="s">
        <v>155</v>
      </c>
      <c r="F206" s="91">
        <v>4.5</v>
      </c>
      <c r="G206" s="105">
        <v>466.1</v>
      </c>
      <c r="H206" s="93" t="s">
        <v>470</v>
      </c>
    </row>
    <row r="207" spans="1:8" ht="22.5" customHeight="1">
      <c r="A207" s="96" t="s">
        <v>21</v>
      </c>
      <c r="B207" s="87">
        <v>208</v>
      </c>
      <c r="C207" s="94">
        <v>40497936</v>
      </c>
      <c r="D207" s="89">
        <v>40942</v>
      </c>
      <c r="E207" s="90" t="s">
        <v>155</v>
      </c>
      <c r="F207" s="91">
        <v>12</v>
      </c>
      <c r="G207" s="105">
        <v>466.1</v>
      </c>
      <c r="H207" s="93" t="s">
        <v>524</v>
      </c>
    </row>
    <row r="208" spans="1:8" ht="22.5" customHeight="1">
      <c r="A208" s="96" t="s">
        <v>21</v>
      </c>
      <c r="B208" s="87">
        <v>209</v>
      </c>
      <c r="C208" s="94">
        <v>40496014</v>
      </c>
      <c r="D208" s="89">
        <v>40940</v>
      </c>
      <c r="E208" s="90" t="s">
        <v>155</v>
      </c>
      <c r="F208" s="91">
        <v>5</v>
      </c>
      <c r="G208" s="105">
        <v>466.1</v>
      </c>
      <c r="H208" s="93" t="s">
        <v>471</v>
      </c>
    </row>
    <row r="209" spans="1:8" ht="22.5" customHeight="1">
      <c r="A209" s="96" t="s">
        <v>21</v>
      </c>
      <c r="B209" s="87">
        <v>210</v>
      </c>
      <c r="C209" s="94">
        <v>40496161</v>
      </c>
      <c r="D209" s="89">
        <v>40945</v>
      </c>
      <c r="E209" s="90" t="s">
        <v>155</v>
      </c>
      <c r="F209" s="91">
        <v>15</v>
      </c>
      <c r="G209" s="105">
        <v>466.1</v>
      </c>
      <c r="H209" s="93" t="s">
        <v>472</v>
      </c>
    </row>
    <row r="210" spans="1:8" ht="22.5" customHeight="1">
      <c r="A210" s="96" t="s">
        <v>21</v>
      </c>
      <c r="B210" s="87">
        <v>211</v>
      </c>
      <c r="C210" s="94">
        <v>40495618</v>
      </c>
      <c r="D210" s="89">
        <v>40941</v>
      </c>
      <c r="E210" s="90" t="s">
        <v>155</v>
      </c>
      <c r="F210" s="91">
        <v>15</v>
      </c>
      <c r="G210" s="105">
        <v>466.1</v>
      </c>
      <c r="H210" s="93" t="s">
        <v>473</v>
      </c>
    </row>
    <row r="211" spans="1:8" ht="22.5" customHeight="1">
      <c r="A211" s="96" t="s">
        <v>21</v>
      </c>
      <c r="B211" s="87">
        <v>212</v>
      </c>
      <c r="C211" s="94">
        <v>40497370</v>
      </c>
      <c r="D211" s="89">
        <v>40945</v>
      </c>
      <c r="E211" s="90" t="s">
        <v>155</v>
      </c>
      <c r="F211" s="91">
        <v>15</v>
      </c>
      <c r="G211" s="105">
        <v>466.1</v>
      </c>
      <c r="H211" s="93" t="s">
        <v>474</v>
      </c>
    </row>
    <row r="212" spans="1:8" ht="22.5" customHeight="1">
      <c r="A212" s="96" t="s">
        <v>21</v>
      </c>
      <c r="B212" s="87">
        <v>213</v>
      </c>
      <c r="C212" s="94">
        <v>40499602</v>
      </c>
      <c r="D212" s="89">
        <v>40946</v>
      </c>
      <c r="E212" s="90" t="s">
        <v>155</v>
      </c>
      <c r="F212" s="91">
        <v>10</v>
      </c>
      <c r="G212" s="105">
        <v>466.1</v>
      </c>
      <c r="H212" s="93" t="s">
        <v>475</v>
      </c>
    </row>
    <row r="213" spans="1:8" ht="22.5" customHeight="1">
      <c r="A213" s="96" t="s">
        <v>21</v>
      </c>
      <c r="B213" s="87">
        <v>214</v>
      </c>
      <c r="C213" s="94">
        <v>40499580</v>
      </c>
      <c r="D213" s="89">
        <v>40949</v>
      </c>
      <c r="E213" s="90" t="s">
        <v>155</v>
      </c>
      <c r="F213" s="91">
        <v>14</v>
      </c>
      <c r="G213" s="105">
        <v>466.1</v>
      </c>
      <c r="H213" s="93" t="s">
        <v>476</v>
      </c>
    </row>
    <row r="214" spans="1:8" ht="22.5" customHeight="1">
      <c r="A214" s="96" t="s">
        <v>21</v>
      </c>
      <c r="B214" s="87">
        <v>215</v>
      </c>
      <c r="C214" s="94">
        <v>40500587</v>
      </c>
      <c r="D214" s="89">
        <v>40940</v>
      </c>
      <c r="E214" s="90" t="s">
        <v>155</v>
      </c>
      <c r="F214" s="91">
        <v>7</v>
      </c>
      <c r="G214" s="105">
        <v>466.1</v>
      </c>
      <c r="H214" s="93" t="s">
        <v>477</v>
      </c>
    </row>
    <row r="215" spans="1:8" ht="22.5" customHeight="1">
      <c r="A215" s="96" t="s">
        <v>21</v>
      </c>
      <c r="B215" s="87">
        <v>216</v>
      </c>
      <c r="C215" s="94">
        <v>40500565</v>
      </c>
      <c r="D215" s="89">
        <v>40940</v>
      </c>
      <c r="E215" s="90" t="s">
        <v>155</v>
      </c>
      <c r="F215" s="91">
        <v>7</v>
      </c>
      <c r="G215" s="105">
        <v>466.1</v>
      </c>
      <c r="H215" s="93" t="s">
        <v>477</v>
      </c>
    </row>
    <row r="216" spans="1:8" ht="22.5" customHeight="1">
      <c r="A216" s="96" t="s">
        <v>21</v>
      </c>
      <c r="B216" s="87">
        <v>217</v>
      </c>
      <c r="C216" s="94">
        <v>40500702</v>
      </c>
      <c r="D216" s="89">
        <v>40940</v>
      </c>
      <c r="E216" s="90" t="s">
        <v>155</v>
      </c>
      <c r="F216" s="91">
        <v>15</v>
      </c>
      <c r="G216" s="105">
        <v>466.1</v>
      </c>
      <c r="H216" s="93" t="s">
        <v>478</v>
      </c>
    </row>
    <row r="217" spans="1:8" ht="22.5" customHeight="1">
      <c r="A217" s="96" t="s">
        <v>21</v>
      </c>
      <c r="B217" s="87">
        <v>218</v>
      </c>
      <c r="C217" s="94">
        <v>40501296</v>
      </c>
      <c r="D217" s="89">
        <v>40942</v>
      </c>
      <c r="E217" s="90" t="s">
        <v>155</v>
      </c>
      <c r="F217" s="91">
        <v>15</v>
      </c>
      <c r="G217" s="105">
        <v>466.1</v>
      </c>
      <c r="H217" s="93" t="s">
        <v>479</v>
      </c>
    </row>
    <row r="218" spans="1:8" ht="22.5" customHeight="1">
      <c r="A218" s="96" t="s">
        <v>21</v>
      </c>
      <c r="B218" s="87">
        <v>219</v>
      </c>
      <c r="C218" s="94">
        <v>40501573</v>
      </c>
      <c r="D218" s="89">
        <v>40940</v>
      </c>
      <c r="E218" s="90" t="s">
        <v>155</v>
      </c>
      <c r="F218" s="91">
        <v>5</v>
      </c>
      <c r="G218" s="105">
        <v>466.1</v>
      </c>
      <c r="H218" s="93" t="s">
        <v>480</v>
      </c>
    </row>
    <row r="219" spans="1:8" ht="22.5" customHeight="1">
      <c r="A219" s="96" t="s">
        <v>21</v>
      </c>
      <c r="B219" s="87">
        <v>220</v>
      </c>
      <c r="C219" s="94">
        <v>40501554</v>
      </c>
      <c r="D219" s="89">
        <v>40942</v>
      </c>
      <c r="E219" s="90" t="s">
        <v>155</v>
      </c>
      <c r="F219" s="91">
        <v>15</v>
      </c>
      <c r="G219" s="105">
        <v>466.1</v>
      </c>
      <c r="H219" s="93" t="s">
        <v>481</v>
      </c>
    </row>
    <row r="220" spans="1:8" ht="22.5" customHeight="1">
      <c r="A220" s="96" t="s">
        <v>21</v>
      </c>
      <c r="B220" s="87">
        <v>221</v>
      </c>
      <c r="C220" s="94">
        <v>40501499</v>
      </c>
      <c r="D220" s="89">
        <v>40945</v>
      </c>
      <c r="E220" s="90" t="s">
        <v>155</v>
      </c>
      <c r="F220" s="91">
        <v>8</v>
      </c>
      <c r="G220" s="105">
        <v>466.1</v>
      </c>
      <c r="H220" s="93" t="s">
        <v>480</v>
      </c>
    </row>
    <row r="221" spans="1:8" ht="22.5" customHeight="1">
      <c r="A221" s="96" t="s">
        <v>21</v>
      </c>
      <c r="B221" s="87">
        <v>222</v>
      </c>
      <c r="C221" s="94">
        <v>40501587</v>
      </c>
      <c r="D221" s="89">
        <v>40948</v>
      </c>
      <c r="E221" s="90" t="s">
        <v>155</v>
      </c>
      <c r="F221" s="91">
        <v>7</v>
      </c>
      <c r="G221" s="105">
        <v>466.1</v>
      </c>
      <c r="H221" s="93" t="s">
        <v>480</v>
      </c>
    </row>
    <row r="222" spans="1:8" ht="22.5" customHeight="1">
      <c r="A222" s="96" t="s">
        <v>21</v>
      </c>
      <c r="B222" s="87">
        <v>223</v>
      </c>
      <c r="C222" s="94">
        <v>40502572</v>
      </c>
      <c r="D222" s="89">
        <v>40946</v>
      </c>
      <c r="E222" s="90" t="s">
        <v>155</v>
      </c>
      <c r="F222" s="91">
        <v>15</v>
      </c>
      <c r="G222" s="105">
        <v>466.1</v>
      </c>
      <c r="H222" s="93" t="s">
        <v>482</v>
      </c>
    </row>
    <row r="223" spans="1:8" ht="22.5" customHeight="1">
      <c r="A223" s="96" t="s">
        <v>21</v>
      </c>
      <c r="B223" s="87">
        <v>224</v>
      </c>
      <c r="C223" s="94">
        <v>40502611</v>
      </c>
      <c r="D223" s="89">
        <v>40945</v>
      </c>
      <c r="E223" s="90" t="s">
        <v>155</v>
      </c>
      <c r="F223" s="91">
        <v>7</v>
      </c>
      <c r="G223" s="105">
        <v>466.1</v>
      </c>
      <c r="H223" s="93" t="s">
        <v>480</v>
      </c>
    </row>
    <row r="224" spans="1:8" ht="22.5" customHeight="1">
      <c r="A224" s="96" t="s">
        <v>21</v>
      </c>
      <c r="B224" s="87">
        <v>225</v>
      </c>
      <c r="C224" s="94">
        <v>40502595</v>
      </c>
      <c r="D224" s="89">
        <v>40942</v>
      </c>
      <c r="E224" s="90" t="s">
        <v>155</v>
      </c>
      <c r="F224" s="91">
        <v>7</v>
      </c>
      <c r="G224" s="105">
        <v>466.1</v>
      </c>
      <c r="H224" s="93" t="s">
        <v>480</v>
      </c>
    </row>
    <row r="225" spans="1:8" ht="22.5" customHeight="1">
      <c r="A225" s="96" t="s">
        <v>21</v>
      </c>
      <c r="B225" s="87">
        <v>226</v>
      </c>
      <c r="C225" s="94">
        <v>40502632</v>
      </c>
      <c r="D225" s="89">
        <v>40945</v>
      </c>
      <c r="E225" s="90" t="s">
        <v>155</v>
      </c>
      <c r="F225" s="91">
        <v>15</v>
      </c>
      <c r="G225" s="105">
        <v>466.1</v>
      </c>
      <c r="H225" s="93" t="s">
        <v>483</v>
      </c>
    </row>
    <row r="226" spans="1:8" ht="22.5" customHeight="1">
      <c r="A226" s="96" t="s">
        <v>21</v>
      </c>
      <c r="B226" s="87">
        <v>227</v>
      </c>
      <c r="C226" s="94">
        <v>40503032</v>
      </c>
      <c r="D226" s="89">
        <v>40942</v>
      </c>
      <c r="E226" s="90" t="s">
        <v>155</v>
      </c>
      <c r="F226" s="91">
        <v>7</v>
      </c>
      <c r="G226" s="105">
        <v>466.1</v>
      </c>
      <c r="H226" s="93" t="s">
        <v>484</v>
      </c>
    </row>
    <row r="227" spans="1:8" s="106" customFormat="1" ht="22.5" customHeight="1">
      <c r="A227" s="96" t="s">
        <v>21</v>
      </c>
      <c r="B227" s="87">
        <v>228</v>
      </c>
      <c r="C227" s="94">
        <v>40503206</v>
      </c>
      <c r="D227" s="89">
        <v>40953</v>
      </c>
      <c r="E227" s="90" t="s">
        <v>155</v>
      </c>
      <c r="F227" s="91">
        <v>15</v>
      </c>
      <c r="G227" s="105">
        <v>466.1</v>
      </c>
      <c r="H227" s="93" t="s">
        <v>485</v>
      </c>
    </row>
    <row r="228" spans="1:8" ht="22.5" customHeight="1">
      <c r="A228" s="96" t="s">
        <v>21</v>
      </c>
      <c r="B228" s="87">
        <v>229</v>
      </c>
      <c r="C228" s="94">
        <v>40503976</v>
      </c>
      <c r="D228" s="89">
        <v>40948</v>
      </c>
      <c r="E228" s="90" t="s">
        <v>155</v>
      </c>
      <c r="F228" s="91">
        <v>5</v>
      </c>
      <c r="G228" s="105">
        <v>466.1</v>
      </c>
      <c r="H228" s="93" t="s">
        <v>480</v>
      </c>
    </row>
    <row r="229" spans="1:8" ht="22.5" customHeight="1">
      <c r="A229" s="96" t="s">
        <v>21</v>
      </c>
      <c r="B229" s="87">
        <v>230</v>
      </c>
      <c r="C229" s="94">
        <v>40504031</v>
      </c>
      <c r="D229" s="89">
        <v>40948</v>
      </c>
      <c r="E229" s="90" t="s">
        <v>155</v>
      </c>
      <c r="F229" s="91">
        <v>5</v>
      </c>
      <c r="G229" s="105">
        <v>466.1</v>
      </c>
      <c r="H229" s="93" t="s">
        <v>480</v>
      </c>
    </row>
    <row r="230" spans="1:8" ht="22.5" customHeight="1">
      <c r="A230" s="96" t="s">
        <v>21</v>
      </c>
      <c r="B230" s="87">
        <v>231</v>
      </c>
      <c r="C230" s="94">
        <v>40503660</v>
      </c>
      <c r="D230" s="89">
        <v>40945</v>
      </c>
      <c r="E230" s="90" t="s">
        <v>155</v>
      </c>
      <c r="F230" s="91">
        <v>8</v>
      </c>
      <c r="G230" s="105">
        <v>466.1</v>
      </c>
      <c r="H230" s="93" t="s">
        <v>486</v>
      </c>
    </row>
    <row r="231" spans="1:8" ht="22.5" customHeight="1">
      <c r="A231" s="96" t="s">
        <v>21</v>
      </c>
      <c r="B231" s="87">
        <v>232</v>
      </c>
      <c r="C231" s="94">
        <v>40501208</v>
      </c>
      <c r="D231" s="89">
        <v>40955</v>
      </c>
      <c r="E231" s="90" t="s">
        <v>155</v>
      </c>
      <c r="F231" s="91">
        <v>15</v>
      </c>
      <c r="G231" s="105">
        <v>466.1</v>
      </c>
      <c r="H231" s="93" t="s">
        <v>487</v>
      </c>
    </row>
    <row r="232" spans="1:8" ht="22.5" customHeight="1">
      <c r="A232" s="96" t="s">
        <v>21</v>
      </c>
      <c r="B232" s="87">
        <v>233</v>
      </c>
      <c r="C232" s="94">
        <v>40503277</v>
      </c>
      <c r="D232" s="89">
        <v>40946</v>
      </c>
      <c r="E232" s="90" t="s">
        <v>155</v>
      </c>
      <c r="F232" s="91">
        <v>15</v>
      </c>
      <c r="G232" s="105">
        <v>466.1</v>
      </c>
      <c r="H232" s="93" t="s">
        <v>488</v>
      </c>
    </row>
    <row r="233" spans="1:8" ht="22.5" customHeight="1">
      <c r="A233" s="96" t="s">
        <v>21</v>
      </c>
      <c r="B233" s="87">
        <v>234</v>
      </c>
      <c r="C233" s="94">
        <v>40504603</v>
      </c>
      <c r="D233" s="89">
        <v>40949</v>
      </c>
      <c r="E233" s="90" t="s">
        <v>155</v>
      </c>
      <c r="F233" s="91">
        <v>7</v>
      </c>
      <c r="G233" s="105">
        <v>466.1</v>
      </c>
      <c r="H233" s="93" t="s">
        <v>489</v>
      </c>
    </row>
    <row r="234" spans="1:8" ht="22.5" customHeight="1">
      <c r="A234" s="96" t="s">
        <v>21</v>
      </c>
      <c r="B234" s="87">
        <v>235</v>
      </c>
      <c r="C234" s="94">
        <v>40504630</v>
      </c>
      <c r="D234" s="89">
        <v>40948</v>
      </c>
      <c r="E234" s="90" t="s">
        <v>155</v>
      </c>
      <c r="F234" s="91">
        <v>8</v>
      </c>
      <c r="G234" s="105">
        <v>466.1</v>
      </c>
      <c r="H234" s="93" t="s">
        <v>480</v>
      </c>
    </row>
    <row r="235" spans="1:8" ht="22.5" customHeight="1">
      <c r="A235" s="96" t="s">
        <v>21</v>
      </c>
      <c r="B235" s="87">
        <v>236</v>
      </c>
      <c r="C235" s="94">
        <v>40504270</v>
      </c>
      <c r="D235" s="89">
        <v>40948</v>
      </c>
      <c r="E235" s="90" t="s">
        <v>155</v>
      </c>
      <c r="F235" s="91">
        <v>15</v>
      </c>
      <c r="G235" s="105">
        <v>466.1</v>
      </c>
      <c r="H235" s="93" t="s">
        <v>490</v>
      </c>
    </row>
    <row r="236" spans="1:8" ht="22.5" customHeight="1">
      <c r="A236" s="96" t="s">
        <v>21</v>
      </c>
      <c r="B236" s="87">
        <v>237</v>
      </c>
      <c r="C236" s="94">
        <v>40502577</v>
      </c>
      <c r="D236" s="89">
        <v>40942</v>
      </c>
      <c r="E236" s="90" t="s">
        <v>155</v>
      </c>
      <c r="F236" s="91">
        <v>8</v>
      </c>
      <c r="G236" s="105">
        <v>466.1</v>
      </c>
      <c r="H236" s="93" t="s">
        <v>491</v>
      </c>
    </row>
    <row r="237" spans="1:8" ht="22.5" customHeight="1">
      <c r="A237" s="96" t="s">
        <v>21</v>
      </c>
      <c r="B237" s="87">
        <v>238</v>
      </c>
      <c r="C237" s="94">
        <v>40502925</v>
      </c>
      <c r="D237" s="89">
        <v>40942</v>
      </c>
      <c r="E237" s="90" t="s">
        <v>155</v>
      </c>
      <c r="F237" s="91">
        <v>14</v>
      </c>
      <c r="G237" s="105">
        <v>466.1</v>
      </c>
      <c r="H237" s="93" t="s">
        <v>492</v>
      </c>
    </row>
    <row r="238" spans="1:8" ht="22.5" customHeight="1">
      <c r="A238" s="96" t="s">
        <v>21</v>
      </c>
      <c r="B238" s="87">
        <v>239</v>
      </c>
      <c r="C238" s="94">
        <v>40502604</v>
      </c>
      <c r="D238" s="89">
        <v>40940</v>
      </c>
      <c r="E238" s="90" t="s">
        <v>155</v>
      </c>
      <c r="F238" s="91">
        <v>15</v>
      </c>
      <c r="G238" s="105">
        <v>466.1</v>
      </c>
      <c r="H238" s="93" t="s">
        <v>493</v>
      </c>
    </row>
    <row r="239" spans="1:8" ht="22.5" customHeight="1">
      <c r="A239" s="96" t="s">
        <v>21</v>
      </c>
      <c r="B239" s="87">
        <v>240</v>
      </c>
      <c r="C239" s="94">
        <v>40504598</v>
      </c>
      <c r="D239" s="89">
        <v>40948</v>
      </c>
      <c r="E239" s="90" t="s">
        <v>155</v>
      </c>
      <c r="F239" s="91">
        <v>15</v>
      </c>
      <c r="G239" s="105">
        <v>466.1</v>
      </c>
      <c r="H239" s="93" t="s">
        <v>494</v>
      </c>
    </row>
    <row r="240" spans="1:8" ht="22.5" customHeight="1">
      <c r="A240" s="96" t="s">
        <v>21</v>
      </c>
      <c r="B240" s="87">
        <v>241</v>
      </c>
      <c r="C240" s="94">
        <v>40503083</v>
      </c>
      <c r="D240" s="89">
        <v>40967</v>
      </c>
      <c r="E240" s="90" t="s">
        <v>155</v>
      </c>
      <c r="F240" s="91">
        <v>15</v>
      </c>
      <c r="G240" s="105">
        <v>466.1</v>
      </c>
      <c r="H240" s="93" t="s">
        <v>495</v>
      </c>
    </row>
    <row r="241" spans="1:8" ht="22.5" customHeight="1">
      <c r="A241" s="96" t="s">
        <v>21</v>
      </c>
      <c r="B241" s="87">
        <v>242</v>
      </c>
      <c r="C241" s="94">
        <v>40505117</v>
      </c>
      <c r="D241" s="89">
        <v>40948</v>
      </c>
      <c r="E241" s="90" t="s">
        <v>155</v>
      </c>
      <c r="F241" s="91">
        <v>15</v>
      </c>
      <c r="G241" s="105">
        <v>466.1</v>
      </c>
      <c r="H241" s="93" t="s">
        <v>496</v>
      </c>
    </row>
    <row r="242" spans="1:8" ht="22.5" customHeight="1">
      <c r="A242" s="96" t="s">
        <v>21</v>
      </c>
      <c r="B242" s="87">
        <v>243</v>
      </c>
      <c r="C242" s="94">
        <v>40505161</v>
      </c>
      <c r="D242" s="89">
        <v>40948</v>
      </c>
      <c r="E242" s="90" t="s">
        <v>155</v>
      </c>
      <c r="F242" s="91">
        <v>15</v>
      </c>
      <c r="G242" s="105">
        <v>466.1</v>
      </c>
      <c r="H242" s="93" t="s">
        <v>497</v>
      </c>
    </row>
    <row r="243" spans="1:8" ht="22.5" customHeight="1">
      <c r="A243" s="96" t="s">
        <v>21</v>
      </c>
      <c r="B243" s="87">
        <v>244</v>
      </c>
      <c r="C243" s="94">
        <v>40503750</v>
      </c>
      <c r="D243" s="89">
        <v>40945</v>
      </c>
      <c r="E243" s="90" t="s">
        <v>155</v>
      </c>
      <c r="F243" s="91">
        <v>15</v>
      </c>
      <c r="G243" s="105">
        <v>466.1</v>
      </c>
      <c r="H243" s="93" t="s">
        <v>498</v>
      </c>
    </row>
    <row r="244" spans="1:8" ht="22.5" customHeight="1">
      <c r="A244" s="96" t="s">
        <v>21</v>
      </c>
      <c r="B244" s="87">
        <v>245</v>
      </c>
      <c r="C244" s="94">
        <v>40505310</v>
      </c>
      <c r="D244" s="89">
        <v>40949</v>
      </c>
      <c r="E244" s="90" t="s">
        <v>155</v>
      </c>
      <c r="F244" s="91">
        <v>7</v>
      </c>
      <c r="G244" s="105">
        <v>466.1</v>
      </c>
      <c r="H244" s="93" t="s">
        <v>499</v>
      </c>
    </row>
    <row r="245" spans="1:8" ht="22.5" customHeight="1">
      <c r="A245" s="96" t="s">
        <v>21</v>
      </c>
      <c r="B245" s="87">
        <v>246</v>
      </c>
      <c r="C245" s="94">
        <v>40505339</v>
      </c>
      <c r="D245" s="89">
        <v>40949</v>
      </c>
      <c r="E245" s="90" t="s">
        <v>155</v>
      </c>
      <c r="F245" s="91">
        <v>8</v>
      </c>
      <c r="G245" s="105">
        <v>466.1</v>
      </c>
      <c r="H245" s="93" t="s">
        <v>500</v>
      </c>
    </row>
    <row r="246" spans="1:8" ht="22.5" customHeight="1">
      <c r="A246" s="96" t="s">
        <v>21</v>
      </c>
      <c r="B246" s="87">
        <v>247</v>
      </c>
      <c r="C246" s="94">
        <v>40505277</v>
      </c>
      <c r="D246" s="89">
        <v>40947</v>
      </c>
      <c r="E246" s="90" t="s">
        <v>155</v>
      </c>
      <c r="F246" s="91">
        <v>8</v>
      </c>
      <c r="G246" s="105">
        <v>466.1</v>
      </c>
      <c r="H246" s="93" t="s">
        <v>480</v>
      </c>
    </row>
    <row r="247" spans="1:8" ht="22.5" customHeight="1">
      <c r="A247" s="96" t="s">
        <v>21</v>
      </c>
      <c r="B247" s="87">
        <v>248</v>
      </c>
      <c r="C247" s="94">
        <v>40506139</v>
      </c>
      <c r="D247" s="89">
        <v>40952</v>
      </c>
      <c r="E247" s="90" t="s">
        <v>155</v>
      </c>
      <c r="F247" s="91">
        <v>7</v>
      </c>
      <c r="G247" s="105">
        <v>466.1</v>
      </c>
      <c r="H247" s="93" t="s">
        <v>480</v>
      </c>
    </row>
    <row r="248" spans="1:8" ht="22.5" customHeight="1">
      <c r="A248" s="96" t="s">
        <v>21</v>
      </c>
      <c r="B248" s="87">
        <v>249</v>
      </c>
      <c r="C248" s="94">
        <v>40506004</v>
      </c>
      <c r="D248" s="89">
        <v>40954</v>
      </c>
      <c r="E248" s="90" t="s">
        <v>155</v>
      </c>
      <c r="F248" s="91">
        <v>15</v>
      </c>
      <c r="G248" s="105">
        <v>466.1</v>
      </c>
      <c r="H248" s="93" t="s">
        <v>501</v>
      </c>
    </row>
    <row r="249" spans="1:8" ht="22.5" customHeight="1">
      <c r="A249" s="96" t="s">
        <v>21</v>
      </c>
      <c r="B249" s="87">
        <v>250</v>
      </c>
      <c r="C249" s="94">
        <v>40505372</v>
      </c>
      <c r="D249" s="89">
        <v>40949</v>
      </c>
      <c r="E249" s="90" t="s">
        <v>155</v>
      </c>
      <c r="F249" s="91">
        <v>8</v>
      </c>
      <c r="G249" s="105">
        <v>466.1</v>
      </c>
      <c r="H249" s="93" t="s">
        <v>502</v>
      </c>
    </row>
    <row r="250" spans="1:8" ht="22.5" customHeight="1">
      <c r="A250" s="96" t="s">
        <v>21</v>
      </c>
      <c r="B250" s="87">
        <v>251</v>
      </c>
      <c r="C250" s="94">
        <v>40506057</v>
      </c>
      <c r="D250" s="89">
        <v>40959</v>
      </c>
      <c r="E250" s="90" t="s">
        <v>155</v>
      </c>
      <c r="F250" s="91">
        <v>7</v>
      </c>
      <c r="G250" s="105">
        <v>466.1</v>
      </c>
      <c r="H250" s="93" t="s">
        <v>480</v>
      </c>
    </row>
    <row r="251" spans="1:8" ht="22.5" customHeight="1">
      <c r="A251" s="96" t="s">
        <v>21</v>
      </c>
      <c r="B251" s="87">
        <v>252</v>
      </c>
      <c r="C251" s="94">
        <v>40507119</v>
      </c>
      <c r="D251" s="89">
        <v>40952</v>
      </c>
      <c r="E251" s="90" t="s">
        <v>155</v>
      </c>
      <c r="F251" s="91">
        <v>8</v>
      </c>
      <c r="G251" s="105">
        <v>466.1</v>
      </c>
      <c r="H251" s="93" t="s">
        <v>503</v>
      </c>
    </row>
    <row r="252" spans="1:8" ht="22.5" customHeight="1">
      <c r="A252" s="96" t="s">
        <v>21</v>
      </c>
      <c r="B252" s="87">
        <v>253</v>
      </c>
      <c r="C252" s="94">
        <v>40507062</v>
      </c>
      <c r="D252" s="89">
        <v>40953</v>
      </c>
      <c r="E252" s="107" t="s">
        <v>155</v>
      </c>
      <c r="F252" s="91">
        <v>14</v>
      </c>
      <c r="G252" s="105">
        <v>466.1</v>
      </c>
      <c r="H252" s="93" t="s">
        <v>504</v>
      </c>
    </row>
    <row r="253" spans="1:8" ht="22.5" customHeight="1">
      <c r="A253" s="96" t="s">
        <v>21</v>
      </c>
      <c r="B253" s="87">
        <v>254</v>
      </c>
      <c r="C253" s="94">
        <v>40506046</v>
      </c>
      <c r="D253" s="89">
        <v>40953</v>
      </c>
      <c r="E253" s="90" t="s">
        <v>155</v>
      </c>
      <c r="F253" s="91">
        <v>14</v>
      </c>
      <c r="G253" s="105">
        <v>466.1</v>
      </c>
      <c r="H253" s="93" t="s">
        <v>505</v>
      </c>
    </row>
    <row r="254" spans="1:8" ht="22.5" customHeight="1">
      <c r="A254" s="96" t="s">
        <v>21</v>
      </c>
      <c r="B254" s="87">
        <v>255</v>
      </c>
      <c r="C254" s="94">
        <v>40508646</v>
      </c>
      <c r="D254" s="89">
        <v>40954</v>
      </c>
      <c r="E254" s="90" t="s">
        <v>155</v>
      </c>
      <c r="F254" s="91">
        <v>7</v>
      </c>
      <c r="G254" s="105">
        <v>466.1</v>
      </c>
      <c r="H254" s="93" t="s">
        <v>480</v>
      </c>
    </row>
    <row r="255" spans="1:8" ht="22.5" customHeight="1">
      <c r="A255" s="96" t="s">
        <v>21</v>
      </c>
      <c r="B255" s="87">
        <v>256</v>
      </c>
      <c r="C255" s="94">
        <v>40508063</v>
      </c>
      <c r="D255" s="89">
        <v>40959</v>
      </c>
      <c r="E255" s="90" t="s">
        <v>155</v>
      </c>
      <c r="F255" s="91">
        <v>10</v>
      </c>
      <c r="G255" s="105">
        <v>466.1</v>
      </c>
      <c r="H255" s="93" t="s">
        <v>506</v>
      </c>
    </row>
    <row r="256" spans="1:8" ht="22.5" customHeight="1">
      <c r="A256" s="96" t="s">
        <v>21</v>
      </c>
      <c r="B256" s="87">
        <v>257</v>
      </c>
      <c r="C256" s="94">
        <v>40507763</v>
      </c>
      <c r="D256" s="89">
        <v>40949</v>
      </c>
      <c r="E256" s="90" t="s">
        <v>155</v>
      </c>
      <c r="F256" s="91">
        <v>14</v>
      </c>
      <c r="G256" s="105">
        <v>466.1</v>
      </c>
      <c r="H256" s="93" t="s">
        <v>507</v>
      </c>
    </row>
    <row r="257" spans="1:8" ht="22.5" customHeight="1">
      <c r="A257" s="96" t="s">
        <v>21</v>
      </c>
      <c r="B257" s="87">
        <v>258</v>
      </c>
      <c r="C257" s="94">
        <v>40510153</v>
      </c>
      <c r="D257" s="89">
        <v>40955</v>
      </c>
      <c r="E257" s="90" t="s">
        <v>155</v>
      </c>
      <c r="F257" s="91">
        <v>10</v>
      </c>
      <c r="G257" s="105">
        <v>466.1</v>
      </c>
      <c r="H257" s="93" t="s">
        <v>508</v>
      </c>
    </row>
    <row r="258" spans="1:8" ht="22.5" customHeight="1">
      <c r="A258" s="96" t="s">
        <v>21</v>
      </c>
      <c r="B258" s="87">
        <v>259</v>
      </c>
      <c r="C258" s="94">
        <v>40510106</v>
      </c>
      <c r="D258" s="89">
        <v>40955</v>
      </c>
      <c r="E258" s="90" t="s">
        <v>155</v>
      </c>
      <c r="F258" s="91">
        <v>10</v>
      </c>
      <c r="G258" s="105">
        <v>466.1</v>
      </c>
      <c r="H258" s="93" t="s">
        <v>508</v>
      </c>
    </row>
    <row r="259" spans="1:8" ht="22.5" customHeight="1">
      <c r="A259" s="96" t="s">
        <v>21</v>
      </c>
      <c r="B259" s="87">
        <v>260</v>
      </c>
      <c r="C259" s="94">
        <v>40510069</v>
      </c>
      <c r="D259" s="89">
        <v>40955</v>
      </c>
      <c r="E259" s="90" t="s">
        <v>155</v>
      </c>
      <c r="F259" s="91">
        <v>10</v>
      </c>
      <c r="G259" s="105">
        <v>466.1</v>
      </c>
      <c r="H259" s="93" t="s">
        <v>508</v>
      </c>
    </row>
    <row r="260" spans="1:8" ht="22.5" customHeight="1">
      <c r="A260" s="96" t="s">
        <v>21</v>
      </c>
      <c r="B260" s="87">
        <v>261</v>
      </c>
      <c r="C260" s="94">
        <v>40509240</v>
      </c>
      <c r="D260" s="89">
        <v>40966</v>
      </c>
      <c r="E260" s="90" t="s">
        <v>155</v>
      </c>
      <c r="F260" s="91">
        <v>15</v>
      </c>
      <c r="G260" s="105">
        <v>466.1</v>
      </c>
      <c r="H260" s="93" t="s">
        <v>480</v>
      </c>
    </row>
    <row r="261" spans="1:8" ht="22.5" customHeight="1">
      <c r="A261" s="96" t="s">
        <v>21</v>
      </c>
      <c r="B261" s="87">
        <v>262</v>
      </c>
      <c r="C261" s="94">
        <v>40511227</v>
      </c>
      <c r="D261" s="89">
        <v>40963</v>
      </c>
      <c r="E261" s="90" t="s">
        <v>155</v>
      </c>
      <c r="F261" s="91">
        <v>8</v>
      </c>
      <c r="G261" s="105">
        <v>466.1</v>
      </c>
      <c r="H261" s="93" t="s">
        <v>480</v>
      </c>
    </row>
    <row r="262" spans="1:8" ht="22.5" customHeight="1">
      <c r="A262" s="96" t="s">
        <v>21</v>
      </c>
      <c r="B262" s="87">
        <v>263</v>
      </c>
      <c r="C262" s="94">
        <v>40511691</v>
      </c>
      <c r="D262" s="89">
        <v>40966</v>
      </c>
      <c r="E262" s="90" t="s">
        <v>155</v>
      </c>
      <c r="F262" s="91">
        <v>15</v>
      </c>
      <c r="G262" s="105">
        <v>466.1</v>
      </c>
      <c r="H262" s="93" t="s">
        <v>509</v>
      </c>
    </row>
    <row r="263" spans="1:8" ht="22.5" customHeight="1">
      <c r="A263" s="96" t="s">
        <v>21</v>
      </c>
      <c r="B263" s="87">
        <v>264</v>
      </c>
      <c r="C263" s="94">
        <v>40513319</v>
      </c>
      <c r="D263" s="89">
        <v>40966</v>
      </c>
      <c r="E263" s="90" t="s">
        <v>155</v>
      </c>
      <c r="F263" s="91">
        <v>15</v>
      </c>
      <c r="G263" s="105">
        <v>466.1</v>
      </c>
      <c r="H263" s="93" t="s">
        <v>510</v>
      </c>
    </row>
    <row r="264" spans="1:8" ht="22.5" customHeight="1">
      <c r="A264" s="96" t="s">
        <v>21</v>
      </c>
      <c r="B264" s="87">
        <v>265</v>
      </c>
      <c r="C264" s="94">
        <v>40512537</v>
      </c>
      <c r="D264" s="89">
        <v>40967</v>
      </c>
      <c r="E264" s="90" t="s">
        <v>155</v>
      </c>
      <c r="F264" s="91">
        <v>15</v>
      </c>
      <c r="G264" s="105">
        <v>466.1</v>
      </c>
      <c r="H264" s="93" t="s">
        <v>511</v>
      </c>
    </row>
    <row r="265" spans="1:8" ht="22.5" customHeight="1">
      <c r="A265" s="96" t="s">
        <v>21</v>
      </c>
      <c r="B265" s="87">
        <v>266</v>
      </c>
      <c r="C265" s="94">
        <v>40513475</v>
      </c>
      <c r="D265" s="89">
        <v>40961</v>
      </c>
      <c r="E265" s="90" t="s">
        <v>155</v>
      </c>
      <c r="F265" s="91">
        <v>8</v>
      </c>
      <c r="G265" s="105">
        <v>466.1</v>
      </c>
      <c r="H265" s="93" t="s">
        <v>512</v>
      </c>
    </row>
    <row r="266" spans="1:8" ht="23.25" customHeight="1">
      <c r="A266" s="96" t="s">
        <v>21</v>
      </c>
      <c r="B266" s="87">
        <v>267</v>
      </c>
      <c r="C266" s="94">
        <v>40514342</v>
      </c>
      <c r="D266" s="89">
        <v>40966</v>
      </c>
      <c r="E266" s="90" t="s">
        <v>155</v>
      </c>
      <c r="F266" s="91">
        <v>5</v>
      </c>
      <c r="G266" s="105">
        <v>466.1</v>
      </c>
      <c r="H266" s="93" t="s">
        <v>513</v>
      </c>
    </row>
    <row r="267" spans="1:8" ht="23.25" customHeight="1">
      <c r="A267" s="96" t="s">
        <v>21</v>
      </c>
      <c r="B267" s="87">
        <v>268</v>
      </c>
      <c r="C267" s="88">
        <v>40488327</v>
      </c>
      <c r="D267" s="89">
        <v>40946</v>
      </c>
      <c r="E267" s="90" t="s">
        <v>521</v>
      </c>
      <c r="F267" s="91">
        <v>859</v>
      </c>
      <c r="G267" s="105">
        <v>9708792.5</v>
      </c>
      <c r="H267" s="93" t="s">
        <v>514</v>
      </c>
    </row>
    <row r="268" spans="1:8" ht="23.25" customHeight="1">
      <c r="A268" s="96" t="s">
        <v>21</v>
      </c>
      <c r="B268" s="87">
        <v>269</v>
      </c>
      <c r="C268" s="88">
        <v>40475891</v>
      </c>
      <c r="D268" s="89">
        <v>40949</v>
      </c>
      <c r="E268" s="90" t="s">
        <v>152</v>
      </c>
      <c r="F268" s="91">
        <v>310</v>
      </c>
      <c r="G268" s="105">
        <v>17050</v>
      </c>
      <c r="H268" s="93" t="s">
        <v>515</v>
      </c>
    </row>
    <row r="269" spans="1:8" ht="23.25" customHeight="1">
      <c r="A269" s="96" t="s">
        <v>21</v>
      </c>
      <c r="B269" s="87">
        <v>270</v>
      </c>
      <c r="C269" s="88">
        <v>40484815</v>
      </c>
      <c r="D269" s="89">
        <v>40940</v>
      </c>
      <c r="E269" s="90" t="s">
        <v>152</v>
      </c>
      <c r="F269" s="91">
        <v>590</v>
      </c>
      <c r="G269" s="105">
        <v>32450</v>
      </c>
      <c r="H269" s="93" t="s">
        <v>516</v>
      </c>
    </row>
    <row r="270" spans="1:8" ht="23.25" customHeight="1">
      <c r="A270" s="96" t="s">
        <v>21</v>
      </c>
      <c r="B270" s="87">
        <v>271</v>
      </c>
      <c r="C270" s="88">
        <v>40494576</v>
      </c>
      <c r="D270" s="89">
        <v>40941</v>
      </c>
      <c r="E270" s="90" t="s">
        <v>152</v>
      </c>
      <c r="F270" s="91">
        <v>500</v>
      </c>
      <c r="G270" s="105">
        <v>27500</v>
      </c>
      <c r="H270" s="93" t="s">
        <v>517</v>
      </c>
    </row>
    <row r="271" spans="1:8" ht="23.25" customHeight="1">
      <c r="A271" s="96" t="s">
        <v>21</v>
      </c>
      <c r="B271" s="87">
        <v>272</v>
      </c>
      <c r="C271" s="88">
        <v>40495642</v>
      </c>
      <c r="D271" s="89">
        <v>40948</v>
      </c>
      <c r="E271" s="90" t="s">
        <v>152</v>
      </c>
      <c r="F271" s="91">
        <v>550</v>
      </c>
      <c r="G271" s="105">
        <v>30250</v>
      </c>
      <c r="H271" s="93" t="s">
        <v>518</v>
      </c>
    </row>
    <row r="272" spans="1:8" ht="23.25" customHeight="1">
      <c r="A272" s="96" t="s">
        <v>21</v>
      </c>
      <c r="B272" s="87">
        <v>273</v>
      </c>
      <c r="C272" s="88">
        <v>40498739</v>
      </c>
      <c r="D272" s="89">
        <v>40967</v>
      </c>
      <c r="E272" s="90" t="s">
        <v>152</v>
      </c>
      <c r="F272" s="91">
        <v>300</v>
      </c>
      <c r="G272" s="105">
        <v>16500</v>
      </c>
      <c r="H272" s="93" t="s">
        <v>519</v>
      </c>
    </row>
    <row r="273" spans="1:8" ht="23.25" customHeight="1">
      <c r="A273" s="96" t="s">
        <v>21</v>
      </c>
      <c r="B273" s="87">
        <v>274</v>
      </c>
      <c r="C273" s="88">
        <v>40498224</v>
      </c>
      <c r="D273" s="89">
        <v>40967</v>
      </c>
      <c r="E273" s="90" t="s">
        <v>152</v>
      </c>
      <c r="F273" s="91">
        <v>300</v>
      </c>
      <c r="G273" s="105">
        <v>16500</v>
      </c>
      <c r="H273" s="93" t="s">
        <v>520</v>
      </c>
    </row>
  </sheetData>
  <sheetProtection/>
  <autoFilter ref="A3:H273"/>
  <conditionalFormatting sqref="C155:C173">
    <cfRule type="duplicateValues" priority="10" dxfId="9">
      <formula>AND(COUNTIF($C$155:$C$173,C155)&gt;1,NOT(ISBLANK(C155)))</formula>
    </cfRule>
  </conditionalFormatting>
  <conditionalFormatting sqref="C158:C188">
    <cfRule type="duplicateValues" priority="9" dxfId="9">
      <formula>AND(COUNTIF($C$158:$C$188,C158)&gt;1,NOT(ISBLANK(C158)))</formula>
    </cfRule>
  </conditionalFormatting>
  <conditionalFormatting sqref="C155:C185">
    <cfRule type="duplicateValues" priority="8" dxfId="9">
      <formula>AND(COUNTIF($C$155:$C$185,C155)&gt;1,NOT(ISBLANK(C155)))</formula>
    </cfRule>
  </conditionalFormatting>
  <conditionalFormatting sqref="C107:C125">
    <cfRule type="duplicateValues" priority="7" dxfId="9">
      <formula>AND(COUNTIF($C$107:$C$125,C107)&gt;1,NOT(ISBLANK(C107)))</formula>
    </cfRule>
  </conditionalFormatting>
  <conditionalFormatting sqref="C110:C140">
    <cfRule type="duplicateValues" priority="6" dxfId="9">
      <formula>AND(COUNTIF($C$110:$C$140,C110)&gt;1,NOT(ISBLANK(C110)))</formula>
    </cfRule>
  </conditionalFormatting>
  <conditionalFormatting sqref="C107:C137">
    <cfRule type="duplicateValues" priority="5" dxfId="9">
      <formula>AND(COUNTIF($C$107:$C$137,C107)&gt;1,NOT(ISBLANK(C107)))</formula>
    </cfRule>
  </conditionalFormatting>
  <conditionalFormatting sqref="C200:C218">
    <cfRule type="duplicateValues" priority="4" dxfId="9">
      <formula>AND(COUNTIF($C$200:$C$218,C200)&gt;1,NOT(ISBLANK(C200)))</formula>
    </cfRule>
  </conditionalFormatting>
  <conditionalFormatting sqref="C203:C233">
    <cfRule type="duplicateValues" priority="3" dxfId="9">
      <formula>AND(COUNTIF($C$203:$C$233,C203)&gt;1,NOT(ISBLANK(C203)))</formula>
    </cfRule>
  </conditionalFormatting>
  <conditionalFormatting sqref="C200:C230">
    <cfRule type="duplicateValues" priority="2" dxfId="9">
      <formula>AND(COUNTIF($C$200:$C$230,C200)&gt;1,NOT(ISBLANK(C200)))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88" r:id="rId1"/>
  <ignoredErrors>
    <ignoredError sqref="C5:C23 C82:C158 C60:C69 C78:C80 C46:C50 C25:C27 C29:C32 C54:C58 C33:C43 C44 C70:C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2012-03-30T13:57:36Z</cp:lastPrinted>
  <dcterms:created xsi:type="dcterms:W3CDTF">2010-04-23T14:29:34Z</dcterms:created>
  <dcterms:modified xsi:type="dcterms:W3CDTF">2012-04-03T12:17:39Z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