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440" activeTab="0"/>
  </bookViews>
  <sheets>
    <sheet name="ярославль" sheetId="1" r:id="rId1"/>
    <sheet name="Свод тек.деф.зима" sheetId="2" r:id="rId2"/>
    <sheet name="Свод ожид.деф.зима" sheetId="3" r:id="rId3"/>
  </sheets>
  <definedNames>
    <definedName name="_xlnm._FilterDatabase" localSheetId="0" hidden="1">'ярославль'!$A$6:$Z$212</definedName>
    <definedName name="_xlnm.Print_Area" localSheetId="0">'ярославль'!$A$1:$Z$248</definedName>
  </definedNames>
  <calcPr fullCalcOnLoad="1"/>
</workbook>
</file>

<file path=xl/sharedStrings.xml><?xml version="1.0" encoding="utf-8"?>
<sst xmlns="http://schemas.openxmlformats.org/spreadsheetml/2006/main" count="1290" uniqueCount="223">
  <si>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</si>
  <si>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</si>
  <si>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</si>
  <si>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</si>
  <si>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</si>
  <si>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</si>
  <si>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</si>
  <si>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</si>
  <si>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</si>
  <si>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</si>
  <si>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</si>
  <si>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</si>
  <si>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</si>
  <si>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</si>
  <si>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</si>
  <si>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</si>
  <si>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</si>
  <si>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40+40</t>
  </si>
  <si>
    <t>10+16</t>
  </si>
  <si>
    <t>6,3+10</t>
  </si>
  <si>
    <t>63+63</t>
  </si>
  <si>
    <t>Дефицит/профицит  ЦП, МВА</t>
  </si>
  <si>
    <t>20+20</t>
  </si>
  <si>
    <t>4,0+4,0</t>
  </si>
  <si>
    <t>2,5+4,0</t>
  </si>
  <si>
    <t>25+20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</si>
  <si>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</si>
  <si>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</si>
  <si>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</si>
  <si>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7,5+7,5</t>
  </si>
  <si>
    <t>3,2+6,3</t>
  </si>
  <si>
    <t>6,3+5,6</t>
  </si>
  <si>
    <t>20+25</t>
  </si>
  <si>
    <t>4,0+2,5</t>
  </si>
  <si>
    <t>Е.В. Турапин</t>
  </si>
  <si>
    <t>1,0+1,6</t>
  </si>
  <si>
    <t>table 1</t>
  </si>
  <si>
    <t>table 2</t>
  </si>
  <si>
    <t>Current deficit</t>
  </si>
  <si>
    <t>No.</t>
  </si>
  <si>
    <t>Object of main substation, voltage class</t>
  </si>
  <si>
    <t>Installed power capacity of transformers Sуst. Including their number, pcs/ MVA</t>
  </si>
  <si>
    <t>Summary total capacity of central substation following the results of measurements of load maximal Sмах , MVA</t>
  </si>
  <si>
    <t>Note</t>
  </si>
  <si>
    <t xml:space="preserve">Installed power capacity of transformers Sуst.,  including their number in future subject to fulfillment of technical specifications at TS or other measures on reconstruction of MS pcs/ MVA </t>
  </si>
  <si>
    <t>Expected deficit/proficit</t>
  </si>
  <si>
    <t xml:space="preserve"> Additional capacity according to provided technical specifications at TS, MVA</t>
  </si>
  <si>
    <t>Deficit /proficit of main substation, MVA</t>
  </si>
  <si>
    <t>SS 35/10 Matveevo</t>
  </si>
  <si>
    <t>SS 35/10 Mikhailovskoe</t>
  </si>
  <si>
    <t>SS 35/10 Shirinye</t>
  </si>
  <si>
    <t>SS 110/10 Pokrov</t>
  </si>
  <si>
    <t>SS 35/10 Obnora</t>
  </si>
  <si>
    <t>SS 110/35/10 Abbakumtsevo</t>
  </si>
  <si>
    <t xml:space="preserve">Nom. capacity MV, МVА </t>
  </si>
  <si>
    <t>Nom. capacity LV, МVА</t>
  </si>
  <si>
    <t>SS 35/10 Ananyino</t>
  </si>
  <si>
    <t>SS 110/10/10  Bragino</t>
  </si>
  <si>
    <t>SS 35/10 Burmakino-1</t>
  </si>
  <si>
    <t>SS 35/10 Vatolino</t>
  </si>
  <si>
    <t>SS 35/6 Vederniki</t>
  </si>
  <si>
    <t>SS 35/10 Velikovskaya</t>
  </si>
  <si>
    <t>SS 35/10 Velikoe Selo</t>
  </si>
  <si>
    <t>SS 35/10 Vozrozhdenie</t>
  </si>
  <si>
    <t>SS 35/10 Volna</t>
  </si>
  <si>
    <t>SS 35/10 Vyatskoe</t>
  </si>
  <si>
    <t>SS 35/10 Gorinskaya</t>
  </si>
  <si>
    <t>SS 35/10 Grigoryevskoe</t>
  </si>
  <si>
    <t>SS 35/10 Guzitsino</t>
  </si>
  <si>
    <t>SS 35/10 State Fire-Fighting Service Yaroslavl</t>
  </si>
  <si>
    <t>SS 110/6 Depo</t>
  </si>
  <si>
    <t>SS 35/10 Dorozhaevo</t>
  </si>
  <si>
    <t>SS 110/10 Druzhba</t>
  </si>
  <si>
    <t>SS 35/10 Dubki</t>
  </si>
  <si>
    <t>SS 35/10 Dybino</t>
  </si>
  <si>
    <t>SS 35/6 Zavolzhskaya</t>
  </si>
  <si>
    <t>SS 110/6/6 Institutskaya</t>
  </si>
  <si>
    <t>SS 35/10 Koza</t>
  </si>
  <si>
    <t>SS 110/35/6 Konstantinovo</t>
  </si>
  <si>
    <t>SS 35/10 Kurba</t>
  </si>
  <si>
    <t>SS 35/10 Lesnye Polyany</t>
  </si>
  <si>
    <t>SS 35/10 Modelovo-2</t>
  </si>
  <si>
    <t>SS 35/10 Nekrasovo</t>
  </si>
  <si>
    <t>SS 35/10 Nikolskoe</t>
  </si>
  <si>
    <t>SS 110/35/6 Oil refinary plant</t>
  </si>
  <si>
    <t>SS 110/6/6 Orion</t>
  </si>
  <si>
    <t>SS 110/35/6 Pavlovskaya</t>
  </si>
  <si>
    <t>Nom. capaity LV, МVА</t>
  </si>
  <si>
    <t>SS 110/10 Pereval</t>
  </si>
  <si>
    <t>SS 110/6/6 Perekop</t>
  </si>
  <si>
    <t>SS 110/6/6 Poligraf</t>
  </si>
  <si>
    <t>SS 110/35/10 Prechistoe</t>
  </si>
  <si>
    <t>SS 35/10 Preventorium</t>
  </si>
  <si>
    <t>SS 35/10 Rozhdestveno</t>
  </si>
  <si>
    <t>SS 110/6/6 Severnaya</t>
  </si>
  <si>
    <t>SS 35/10 Sereda</t>
  </si>
  <si>
    <t>SS 110/6 Tormoznaya</t>
  </si>
  <si>
    <t>SS 110/6 Petrol station pump</t>
  </si>
  <si>
    <t>SS 35/10 Troitsa</t>
  </si>
  <si>
    <t>SS 35/10 Tunoshna</t>
  </si>
  <si>
    <t>SS 35/10 Tutaev-35</t>
  </si>
  <si>
    <t>SS 110/10 Tufanovo</t>
  </si>
  <si>
    <t>SS 35/10 Urozhay</t>
  </si>
  <si>
    <t>SS 110/35/10 Khaldeevo</t>
  </si>
  <si>
    <t>SS 110/10 Chayka</t>
  </si>
  <si>
    <t>SS 35/6 Chebakovo</t>
  </si>
  <si>
    <t>SS 35/10 Shchedrino</t>
  </si>
  <si>
    <t>SS 110/6 /6 Yuzhnaya</t>
  </si>
  <si>
    <t>SS 110/10/6 Yartsevo</t>
  </si>
  <si>
    <t>SS 110/10 Altynovo</t>
  </si>
  <si>
    <t>SS 110/35/10 Borisogleb</t>
  </si>
  <si>
    <t>SS 110/35/10 Vasilkovo</t>
  </si>
  <si>
    <t>SS 110/10 Vakhrushevo</t>
  </si>
  <si>
    <t>SS 110/6 Gavrilov Yam</t>
  </si>
  <si>
    <t>SS 110/6 Kinoplyonka</t>
  </si>
  <si>
    <t>SS 110/35/10 Klimatino</t>
  </si>
  <si>
    <t>SS 110/35/10 Nila</t>
  </si>
  <si>
    <t>SS 110/35/6 Pereslavl</t>
  </si>
  <si>
    <t>SS 110/10 Ploski</t>
  </si>
  <si>
    <t>SS 110/35/10 Rostov</t>
  </si>
  <si>
    <t>Nom. Capacity LV, МVА</t>
  </si>
  <si>
    <t>SS 110/35/10 Technical school</t>
  </si>
  <si>
    <t>SS 110/35/10 Uglich</t>
  </si>
  <si>
    <t xml:space="preserve">Nom. capacidty MV, МVА </t>
  </si>
  <si>
    <t>SS 110/10 Ustye</t>
  </si>
  <si>
    <t>SS 110/10 Shurskol</t>
  </si>
  <si>
    <t>SS 110/10 Yur.Sloboda</t>
  </si>
  <si>
    <t>SS 35/10 Aleshkino</t>
  </si>
  <si>
    <t>SS 35/6 Batki</t>
  </si>
  <si>
    <t>SS 35/10 Beregovaya</t>
  </si>
  <si>
    <t>SS 35/10 Berendeevo</t>
  </si>
  <si>
    <t>SS 35/10 Vorzha</t>
  </si>
  <si>
    <t>SS 35/10 Voshchazhnikovo</t>
  </si>
  <si>
    <t>SS 35/10 Glebovo</t>
  </si>
  <si>
    <t>SS 35/10 Gorki</t>
  </si>
  <si>
    <t>SS 35/10 Dmitrianovo</t>
  </si>
  <si>
    <t>SS 35/10 Zaozerye</t>
  </si>
  <si>
    <t>SS 35/10 Ilyinskoe</t>
  </si>
  <si>
    <t>SS 35/10 Kibernetik</t>
  </si>
  <si>
    <t>SS 35/10 Klementyevo</t>
  </si>
  <si>
    <t>SS 35/10 Krasnoe</t>
  </si>
  <si>
    <t>SS 35/10 Kulakovo</t>
  </si>
  <si>
    <t>SS 35/6 Kupan</t>
  </si>
  <si>
    <t>SS 35/10 Markovo</t>
  </si>
  <si>
    <t>SS 35/10 Nagorye</t>
  </si>
  <si>
    <t>SS 35/10 Porechye</t>
  </si>
  <si>
    <t>SS 35/10 Pruzhinino</t>
  </si>
  <si>
    <t>SS 35/10 Ramenye</t>
  </si>
  <si>
    <t>SS 35/10 Ryazantsevo</t>
  </si>
  <si>
    <t>SS 35/10 Saraevo</t>
  </si>
  <si>
    <t>SS 35/10 Selifontovo</t>
  </si>
  <si>
    <t>SS 35/10 Semibratovo</t>
  </si>
  <si>
    <t>SS 35/10 Skomorokhovo</t>
  </si>
  <si>
    <t>SS 35/10 Solomidino</t>
  </si>
  <si>
    <t>SS 35/10 Stavotino</t>
  </si>
  <si>
    <t>SS 35/10 Urusovo</t>
  </si>
  <si>
    <t>SS 35/10 Filimonovo</t>
  </si>
  <si>
    <t>SS 35/10 Choporovo</t>
  </si>
  <si>
    <t>SS 35/10 Shchurovo</t>
  </si>
  <si>
    <t>SS 35/10 Neksans</t>
  </si>
  <si>
    <t>SS 35/6 Pribrezhnaya</t>
  </si>
  <si>
    <t>SS 110/10 Product pipeline</t>
  </si>
  <si>
    <t>SS 110/10  Nekouz</t>
  </si>
  <si>
    <t>SS 110/6 Yuzhnaya</t>
  </si>
  <si>
    <t>SS 110/10 Optika</t>
  </si>
  <si>
    <t>SS 110/6 Poligrafmash</t>
  </si>
  <si>
    <t>SS 110/6/6 Zapadnaya</t>
  </si>
  <si>
    <t>SS 110/35/6    Volzhskaya</t>
  </si>
  <si>
    <t>SS 110/35/6      Levoberezhnaya</t>
  </si>
  <si>
    <t>SS 110/35/10      Pishchalkino</t>
  </si>
  <si>
    <t>SS 110/6 Dock yard</t>
  </si>
  <si>
    <t>SS 110/6 Selekhovo</t>
  </si>
  <si>
    <t>SS 35/6 Kamenniki</t>
  </si>
  <si>
    <t>SS 35/10 Shashkovo</t>
  </si>
  <si>
    <t>SS 110/6 Veretye</t>
  </si>
  <si>
    <t>SS 35/10 Nikolo-Korma</t>
  </si>
  <si>
    <t>SS 35/10  Arefino</t>
  </si>
  <si>
    <t>SS 35/10 Knyazevo</t>
  </si>
  <si>
    <t>SS 35/10 Pokrov</t>
  </si>
  <si>
    <t>SS 35/10 Anikovo</t>
  </si>
  <si>
    <t>SS 35/10 Novoe selo</t>
  </si>
  <si>
    <t>SS 35/10 Bolshoe selo</t>
  </si>
  <si>
    <t xml:space="preserve">SS 35/10 Breytovo </t>
  </si>
  <si>
    <t>SS 35/10  Stanilovo</t>
  </si>
  <si>
    <t>SS 35/10 Znamovo</t>
  </si>
  <si>
    <t>SS 35/10 Rozhdestvenno</t>
  </si>
  <si>
    <t>SS 35/10 Zapolye</t>
  </si>
  <si>
    <t>SS 35/10 Tikhmenevo</t>
  </si>
  <si>
    <t>SS 35/10 Latskoe</t>
  </si>
  <si>
    <t>SS 35/10  Borok</t>
  </si>
  <si>
    <t>SS 35/10 Myshkin</t>
  </si>
  <si>
    <t>SS 110/10 Volga</t>
  </si>
  <si>
    <t>SS 35/10 Krasnaya Gorka</t>
  </si>
  <si>
    <t xml:space="preserve">SS 110/35/6 Vostochnaya </t>
  </si>
  <si>
    <t>SS 110/35/10  Zalesye</t>
  </si>
  <si>
    <t>SS 110/10 Lugovaya</t>
  </si>
  <si>
    <t>SS 110/35/10 Lom</t>
  </si>
  <si>
    <t>SS 35/10 Varegovo</t>
  </si>
  <si>
    <t>SS 110/35/10 Shestikhino</t>
  </si>
  <si>
    <t>SS 110/35/10 Kryukovo</t>
  </si>
  <si>
    <t>SS 35/10 Beloe</t>
  </si>
  <si>
    <t>SS 110/35/10 Glebovo</t>
  </si>
  <si>
    <t>SS 35/10 Ermakovo</t>
  </si>
  <si>
    <t>SS 35/10 Milyushino</t>
  </si>
  <si>
    <t>SS 35/10 Sutka</t>
  </si>
  <si>
    <t>SS 35/10 Sit</t>
  </si>
  <si>
    <t>SS 35/10 Gorelovo</t>
  </si>
  <si>
    <t>SS 35/6 Pishchalkino</t>
  </si>
  <si>
    <t>SS 35/6 Varegovo</t>
  </si>
  <si>
    <t>SS 35/10 Levoberezhnaya</t>
  </si>
  <si>
    <t>Total:</t>
  </si>
  <si>
    <t>deficit</t>
  </si>
  <si>
    <t>proficit</t>
  </si>
  <si>
    <t>opened</t>
  </si>
  <si>
    <t>closed</t>
  </si>
  <si>
    <t xml:space="preserve">Deputy Director fot technical  </t>
  </si>
  <si>
    <t>issues - chief engineer</t>
  </si>
  <si>
    <t>List of indoor main substations of IDGC of Centre or Winter loads 2009. (current capacity deficit).</t>
  </si>
  <si>
    <t>Current deficit , MVA</t>
  </si>
  <si>
    <t>Yarenergo</t>
  </si>
  <si>
    <t>Total current deficit (Winter)</t>
  </si>
  <si>
    <t>List of indoor main substations of IDGC of Centre for expected loads taking into account of new capacities on technological connection and other development of power grid complex.</t>
  </si>
  <si>
    <t>Current deficit/ proficit,         MVA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</si>
</sst>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 ;\-#,##0.00\ "/>
    <numFmt numFmtId="167" formatCode="#,##0.000_ ;\-#,##0.000\ "/>
    <numFmt numFmtId="168" formatCode="#,##0.0000_ ;\-#,##0.0000\ "/>
  </numFmts>
  <fonts count="40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165" fontId="8" fillId="0" borderId="1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5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 wrapText="1"/>
    </xf>
    <xf numFmtId="164" fontId="8" fillId="24" borderId="12" xfId="0" applyNumberFormat="1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/>
    </xf>
    <xf numFmtId="43" fontId="7" fillId="0" borderId="10" xfId="66" applyFont="1" applyFill="1" applyBorder="1" applyAlignment="1">
      <alignment horizontal="center"/>
    </xf>
    <xf numFmtId="43" fontId="7" fillId="0" borderId="10" xfId="66" applyFont="1" applyFill="1" applyBorder="1" applyAlignment="1">
      <alignment horizontal="center" vertical="center"/>
    </xf>
    <xf numFmtId="164" fontId="8" fillId="0" borderId="10" xfId="66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164" fontId="8" fillId="6" borderId="10" xfId="0" applyNumberFormat="1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164" fontId="8" fillId="6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4" fontId="8" fillId="0" borderId="17" xfId="66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35" fillId="0" borderId="13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3" fontId="8" fillId="24" borderId="15" xfId="66" applyFont="1" applyFill="1" applyBorder="1" applyAlignment="1">
      <alignment horizontal="center" vertical="center"/>
    </xf>
    <xf numFmtId="43" fontId="8" fillId="24" borderId="17" xfId="66" applyFont="1" applyFill="1" applyBorder="1" applyAlignment="1">
      <alignment horizontal="center" vertical="center"/>
    </xf>
    <xf numFmtId="43" fontId="8" fillId="24" borderId="12" xfId="66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/>
    </xf>
    <xf numFmtId="164" fontId="8" fillId="6" borderId="10" xfId="0" applyNumberFormat="1" applyFont="1" applyFill="1" applyBorder="1" applyAlignment="1">
      <alignment horizontal="center" vertical="center"/>
    </xf>
    <xf numFmtId="43" fontId="8" fillId="24" borderId="12" xfId="66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3" fontId="8" fillId="0" borderId="12" xfId="66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164" fontId="8" fillId="6" borderId="10" xfId="66" applyNumberFormat="1" applyFont="1" applyFill="1" applyBorder="1" applyAlignment="1">
      <alignment horizontal="center" vertical="center"/>
    </xf>
    <xf numFmtId="167" fontId="8" fillId="0" borderId="12" xfId="66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8" fillId="24" borderId="10" xfId="66" applyNumberFormat="1" applyFont="1" applyFill="1" applyBorder="1" applyAlignment="1">
      <alignment horizontal="center" vertical="center"/>
    </xf>
    <xf numFmtId="166" fontId="8" fillId="0" borderId="12" xfId="66" applyNumberFormat="1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164" fontId="8" fillId="6" borderId="12" xfId="66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165" fontId="8" fillId="0" borderId="12" xfId="66" applyNumberFormat="1" applyFont="1" applyFill="1" applyBorder="1" applyAlignment="1">
      <alignment horizontal="center" vertical="center"/>
    </xf>
    <xf numFmtId="164" fontId="8" fillId="0" borderId="12" xfId="66" applyNumberFormat="1" applyFont="1" applyFill="1" applyBorder="1" applyAlignment="1">
      <alignment horizontal="center" vertical="center"/>
    </xf>
    <xf numFmtId="2" fontId="8" fillId="0" borderId="12" xfId="66" applyNumberFormat="1" applyFont="1" applyFill="1" applyBorder="1" applyAlignment="1">
      <alignment horizontal="center" vertical="center"/>
    </xf>
    <xf numFmtId="1" fontId="8" fillId="24" borderId="10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67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164" fontId="36" fillId="0" borderId="0" xfId="0" applyNumberFormat="1" applyFont="1" applyFill="1" applyAlignment="1">
      <alignment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 wrapText="1"/>
    </xf>
    <xf numFmtId="164" fontId="8" fillId="24" borderId="17" xfId="0" applyNumberFormat="1" applyFont="1" applyFill="1" applyBorder="1" applyAlignment="1">
      <alignment horizontal="center" vertical="center" wrapText="1"/>
    </xf>
    <xf numFmtId="164" fontId="8" fillId="24" borderId="12" xfId="0" applyNumberFormat="1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164" fontId="8" fillId="6" borderId="15" xfId="0" applyNumberFormat="1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/>
    </xf>
    <xf numFmtId="43" fontId="8" fillId="0" borderId="15" xfId="66" applyFont="1" applyFill="1" applyBorder="1" applyAlignment="1">
      <alignment horizontal="center" vertical="center"/>
    </xf>
    <xf numFmtId="43" fontId="8" fillId="0" borderId="17" xfId="66" applyFont="1" applyFill="1" applyBorder="1" applyAlignment="1">
      <alignment horizontal="center" vertical="center"/>
    </xf>
    <xf numFmtId="43" fontId="8" fillId="0" borderId="12" xfId="66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top" wrapText="1"/>
    </xf>
    <xf numFmtId="0" fontId="8" fillId="6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9"/>
  <sheetViews>
    <sheetView tabSelected="1" zoomScale="150" zoomScaleNormal="150" zoomScaleSheetLayoutView="100" zoomScalePageLayoutView="0" workbookViewId="0" topLeftCell="A1">
      <selection activeCell="O3" sqref="O3:O5"/>
    </sheetView>
  </sheetViews>
  <sheetFormatPr defaultColWidth="9.140625" defaultRowHeight="15"/>
  <cols>
    <col min="1" max="1" width="9.140625" style="130" customWidth="1"/>
    <col min="2" max="2" width="19.28125" style="130" customWidth="1"/>
    <col min="3" max="4" width="9.00390625" style="130" customWidth="1"/>
    <col min="5" max="10" width="9.00390625" style="130" hidden="1" customWidth="1"/>
    <col min="11" max="11" width="9.00390625" style="130" customWidth="1"/>
    <col min="12" max="12" width="9.7109375" style="133" customWidth="1"/>
    <col min="13" max="13" width="2.00390625" style="130" customWidth="1"/>
    <col min="14" max="14" width="9.140625" style="130" customWidth="1"/>
    <col min="15" max="15" width="18.421875" style="130" customWidth="1"/>
    <col min="16" max="16" width="12.140625" style="130" customWidth="1"/>
    <col min="17" max="17" width="9.140625" style="131" customWidth="1"/>
    <col min="18" max="18" width="10.00390625" style="130" hidden="1" customWidth="1"/>
    <col min="19" max="24" width="0" style="130" hidden="1" customWidth="1"/>
    <col min="25" max="25" width="9.28125" style="130" bestFit="1" customWidth="1"/>
    <col min="26" max="26" width="9.140625" style="133" customWidth="1"/>
    <col min="27" max="16384" width="9.140625" style="16" customWidth="1"/>
  </cols>
  <sheetData>
    <row r="1" spans="1:26" s="3" customFormat="1" ht="11.25" customHeight="1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1"/>
      <c r="S1" s="91"/>
      <c r="T1" s="91"/>
      <c r="U1" s="91"/>
      <c r="V1" s="91"/>
      <c r="W1" s="91"/>
      <c r="X1" s="91"/>
      <c r="Y1" s="91"/>
      <c r="Z1" s="92"/>
    </row>
    <row r="2" spans="1:26" s="3" customFormat="1" ht="11.25">
      <c r="A2" s="93"/>
      <c r="B2" s="93"/>
      <c r="C2" s="93"/>
      <c r="D2" s="93"/>
      <c r="E2" s="93"/>
      <c r="F2" s="93"/>
      <c r="G2" s="93"/>
      <c r="H2" s="93"/>
      <c r="I2" s="93"/>
      <c r="J2" s="78" t="s">
        <v>36</v>
      </c>
      <c r="K2" s="78"/>
      <c r="L2" s="94"/>
      <c r="M2" s="93"/>
      <c r="N2" s="91"/>
      <c r="O2" s="91"/>
      <c r="P2" s="91"/>
      <c r="Q2" s="95"/>
      <c r="R2" s="91"/>
      <c r="S2" s="91"/>
      <c r="T2" s="91"/>
      <c r="U2" s="91"/>
      <c r="V2" s="91"/>
      <c r="W2" s="91"/>
      <c r="X2" s="91"/>
      <c r="Y2" s="78" t="s">
        <v>37</v>
      </c>
      <c r="Z2" s="78"/>
    </row>
    <row r="3" spans="1:26" s="3" customFormat="1" ht="11.25">
      <c r="A3" s="147" t="s">
        <v>39</v>
      </c>
      <c r="B3" s="168" t="s">
        <v>40</v>
      </c>
      <c r="C3" s="83" t="s">
        <v>38</v>
      </c>
      <c r="D3" s="84"/>
      <c r="E3" s="84"/>
      <c r="F3" s="84"/>
      <c r="G3" s="84"/>
      <c r="H3" s="84"/>
      <c r="I3" s="84"/>
      <c r="J3" s="84"/>
      <c r="K3" s="85"/>
      <c r="L3" s="141" t="s">
        <v>43</v>
      </c>
      <c r="M3" s="93"/>
      <c r="N3" s="147" t="s">
        <v>39</v>
      </c>
      <c r="O3" s="168" t="s">
        <v>40</v>
      </c>
      <c r="P3" s="83" t="s">
        <v>45</v>
      </c>
      <c r="Q3" s="84"/>
      <c r="R3" s="84"/>
      <c r="S3" s="84"/>
      <c r="T3" s="84"/>
      <c r="U3" s="84"/>
      <c r="V3" s="84"/>
      <c r="W3" s="84"/>
      <c r="X3" s="84"/>
      <c r="Y3" s="85"/>
      <c r="Z3" s="141" t="s">
        <v>43</v>
      </c>
    </row>
    <row r="4" spans="1:26" s="3" customFormat="1" ht="107.25" customHeight="1">
      <c r="A4" s="148"/>
      <c r="B4" s="168"/>
      <c r="C4" s="168" t="s">
        <v>41</v>
      </c>
      <c r="D4" s="168" t="s">
        <v>42</v>
      </c>
      <c r="E4" s="168" t="s">
        <v>0</v>
      </c>
      <c r="F4" s="168"/>
      <c r="G4" s="8" t="s">
        <v>1</v>
      </c>
      <c r="H4" s="168" t="s">
        <v>2</v>
      </c>
      <c r="I4" s="168" t="s">
        <v>3</v>
      </c>
      <c r="J4" s="67" t="s">
        <v>21</v>
      </c>
      <c r="K4" s="68"/>
      <c r="L4" s="142"/>
      <c r="M4" s="93"/>
      <c r="N4" s="148"/>
      <c r="O4" s="168"/>
      <c r="P4" s="168" t="s">
        <v>44</v>
      </c>
      <c r="Q4" s="141" t="s">
        <v>46</v>
      </c>
      <c r="R4" s="168" t="s">
        <v>26</v>
      </c>
      <c r="S4" s="168" t="s">
        <v>27</v>
      </c>
      <c r="T4" s="168"/>
      <c r="U4" s="168" t="s">
        <v>28</v>
      </c>
      <c r="V4" s="168" t="s">
        <v>2</v>
      </c>
      <c r="W4" s="168" t="s">
        <v>3</v>
      </c>
      <c r="X4" s="135" t="s">
        <v>47</v>
      </c>
      <c r="Y4" s="136"/>
      <c r="Z4" s="142"/>
    </row>
    <row r="5" spans="1:26" s="3" customFormat="1" ht="123" customHeight="1">
      <c r="A5" s="149"/>
      <c r="B5" s="168"/>
      <c r="C5" s="168"/>
      <c r="D5" s="168"/>
      <c r="E5" s="8" t="s">
        <v>4</v>
      </c>
      <c r="F5" s="8" t="s">
        <v>5</v>
      </c>
      <c r="G5" s="8"/>
      <c r="H5" s="168"/>
      <c r="I5" s="168"/>
      <c r="J5" s="69"/>
      <c r="K5" s="70"/>
      <c r="L5" s="143"/>
      <c r="M5" s="93"/>
      <c r="N5" s="149"/>
      <c r="O5" s="168"/>
      <c r="P5" s="168"/>
      <c r="Q5" s="143"/>
      <c r="R5" s="168"/>
      <c r="S5" s="8" t="s">
        <v>4</v>
      </c>
      <c r="T5" s="8" t="s">
        <v>5</v>
      </c>
      <c r="U5" s="168"/>
      <c r="V5" s="168"/>
      <c r="W5" s="168"/>
      <c r="X5" s="112"/>
      <c r="Y5" s="113"/>
      <c r="Z5" s="143"/>
    </row>
    <row r="6" spans="1:26" s="3" customFormat="1" ht="11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2">
        <v>12</v>
      </c>
      <c r="M6" s="93"/>
      <c r="N6" s="8">
        <v>1</v>
      </c>
      <c r="O6" s="8">
        <v>2</v>
      </c>
      <c r="P6" s="8">
        <v>3</v>
      </c>
      <c r="Q6" s="8">
        <v>4</v>
      </c>
      <c r="R6" s="8">
        <v>5</v>
      </c>
      <c r="S6" s="8">
        <v>6</v>
      </c>
      <c r="T6" s="8">
        <v>7</v>
      </c>
      <c r="U6" s="8">
        <v>8</v>
      </c>
      <c r="V6" s="8">
        <v>9</v>
      </c>
      <c r="W6" s="8">
        <v>10</v>
      </c>
      <c r="X6" s="8">
        <v>11</v>
      </c>
      <c r="Y6" s="8">
        <v>12</v>
      </c>
      <c r="Z6" s="2">
        <v>13</v>
      </c>
    </row>
    <row r="7" spans="1:26" s="3" customFormat="1" ht="11.25">
      <c r="A7" s="8">
        <v>1</v>
      </c>
      <c r="B7" s="8" t="s">
        <v>48</v>
      </c>
      <c r="C7" s="8">
        <v>1.6</v>
      </c>
      <c r="D7" s="8">
        <v>0.35</v>
      </c>
      <c r="E7" s="8">
        <v>0.837</v>
      </c>
      <c r="F7" s="8" t="s">
        <v>6</v>
      </c>
      <c r="G7" s="8">
        <f>E7</f>
        <v>0.837</v>
      </c>
      <c r="H7" s="8">
        <v>0</v>
      </c>
      <c r="I7" s="8">
        <f>G7-H7</f>
        <v>0.837</v>
      </c>
      <c r="J7" s="8">
        <f>I7-D7</f>
        <v>0.487</v>
      </c>
      <c r="K7" s="8">
        <f>J7</f>
        <v>0.487</v>
      </c>
      <c r="L7" s="2" t="s">
        <v>213</v>
      </c>
      <c r="M7" s="93"/>
      <c r="N7" s="8">
        <v>1</v>
      </c>
      <c r="O7" s="8" t="s">
        <v>48</v>
      </c>
      <c r="P7" s="8">
        <v>1.6</v>
      </c>
      <c r="Q7" s="61">
        <v>0.025</v>
      </c>
      <c r="R7" s="6">
        <f>D7+Q7</f>
        <v>0.375</v>
      </c>
      <c r="S7" s="8">
        <v>0.837</v>
      </c>
      <c r="T7" s="8" t="s">
        <v>6</v>
      </c>
      <c r="U7" s="8">
        <f>S7</f>
        <v>0.837</v>
      </c>
      <c r="V7" s="8">
        <v>0</v>
      </c>
      <c r="W7" s="8">
        <f>U7-V7</f>
        <v>0.837</v>
      </c>
      <c r="X7" s="8">
        <f>W7-R7</f>
        <v>0.46199999999999997</v>
      </c>
      <c r="Y7" s="2">
        <f>X7</f>
        <v>0.46199999999999997</v>
      </c>
      <c r="Z7" s="2" t="s">
        <v>213</v>
      </c>
    </row>
    <row r="8" spans="1:26" s="3" customFormat="1" ht="11.25">
      <c r="A8" s="8">
        <v>2</v>
      </c>
      <c r="B8" s="8" t="s">
        <v>49</v>
      </c>
      <c r="C8" s="8">
        <v>6.3</v>
      </c>
      <c r="D8" s="8">
        <v>1.34</v>
      </c>
      <c r="E8" s="8">
        <v>6.62</v>
      </c>
      <c r="F8" s="8" t="s">
        <v>6</v>
      </c>
      <c r="G8" s="8">
        <f>E8</f>
        <v>6.62</v>
      </c>
      <c r="H8" s="8">
        <v>0</v>
      </c>
      <c r="I8" s="8">
        <f>G8-H8</f>
        <v>6.62</v>
      </c>
      <c r="J8" s="8">
        <f>I8-D8</f>
        <v>5.28</v>
      </c>
      <c r="K8" s="8">
        <f>J8</f>
        <v>5.28</v>
      </c>
      <c r="L8" s="2" t="s">
        <v>213</v>
      </c>
      <c r="M8" s="93"/>
      <c r="N8" s="8">
        <v>2</v>
      </c>
      <c r="O8" s="8" t="s">
        <v>49</v>
      </c>
      <c r="P8" s="8">
        <v>6.3</v>
      </c>
      <c r="Q8" s="6">
        <v>0.003</v>
      </c>
      <c r="R8" s="6">
        <f>Q8+D8</f>
        <v>1.343</v>
      </c>
      <c r="S8" s="8">
        <v>6.62</v>
      </c>
      <c r="T8" s="8" t="s">
        <v>6</v>
      </c>
      <c r="U8" s="8">
        <f>S8</f>
        <v>6.62</v>
      </c>
      <c r="V8" s="8">
        <v>0</v>
      </c>
      <c r="W8" s="8">
        <f>U8-V8</f>
        <v>6.62</v>
      </c>
      <c r="X8" s="8">
        <f>W8-R8</f>
        <v>5.277</v>
      </c>
      <c r="Y8" s="2">
        <f>X8</f>
        <v>5.277</v>
      </c>
      <c r="Z8" s="2" t="s">
        <v>213</v>
      </c>
    </row>
    <row r="9" spans="1:26" s="3" customFormat="1" ht="11.25">
      <c r="A9" s="38">
        <v>3</v>
      </c>
      <c r="B9" s="48" t="s">
        <v>50</v>
      </c>
      <c r="C9" s="38">
        <v>2.5</v>
      </c>
      <c r="D9" s="38">
        <v>2.56</v>
      </c>
      <c r="E9" s="38">
        <v>0.762</v>
      </c>
      <c r="F9" s="38" t="s">
        <v>6</v>
      </c>
      <c r="G9" s="38">
        <f>E9</f>
        <v>0.762</v>
      </c>
      <c r="H9" s="38">
        <v>0</v>
      </c>
      <c r="I9" s="38">
        <f>G9-H9</f>
        <v>0.762</v>
      </c>
      <c r="J9" s="38">
        <f>I9-D9</f>
        <v>-1.798</v>
      </c>
      <c r="K9" s="38">
        <f>J9</f>
        <v>-1.798</v>
      </c>
      <c r="L9" s="96" t="s">
        <v>214</v>
      </c>
      <c r="M9" s="93"/>
      <c r="N9" s="38">
        <v>3</v>
      </c>
      <c r="O9" s="48" t="s">
        <v>50</v>
      </c>
      <c r="P9" s="38">
        <v>2.5</v>
      </c>
      <c r="Q9" s="49">
        <v>0.259</v>
      </c>
      <c r="R9" s="42">
        <f>Q9+D9</f>
        <v>2.819</v>
      </c>
      <c r="S9" s="38">
        <v>0.762</v>
      </c>
      <c r="T9" s="38" t="s">
        <v>6</v>
      </c>
      <c r="U9" s="38">
        <f>S9</f>
        <v>0.762</v>
      </c>
      <c r="V9" s="38">
        <v>0</v>
      </c>
      <c r="W9" s="38">
        <f>U9-V9</f>
        <v>0.762</v>
      </c>
      <c r="X9" s="38">
        <f>W9-R9</f>
        <v>-2.057</v>
      </c>
      <c r="Y9" s="44">
        <f>X9</f>
        <v>-2.057</v>
      </c>
      <c r="Z9" s="96" t="s">
        <v>214</v>
      </c>
    </row>
    <row r="10" spans="1:26" s="3" customFormat="1" ht="11.25">
      <c r="A10" s="66">
        <v>4</v>
      </c>
      <c r="B10" s="8" t="s">
        <v>51</v>
      </c>
      <c r="C10" s="8">
        <v>2.5</v>
      </c>
      <c r="D10" s="8">
        <v>0.29</v>
      </c>
      <c r="E10" s="8">
        <v>0.945</v>
      </c>
      <c r="F10" s="8" t="s">
        <v>6</v>
      </c>
      <c r="G10" s="8">
        <f>E10</f>
        <v>0.945</v>
      </c>
      <c r="H10" s="8">
        <v>0</v>
      </c>
      <c r="I10" s="8">
        <f>G10-H10</f>
        <v>0.945</v>
      </c>
      <c r="J10" s="8">
        <f>I10-D10</f>
        <v>0.655</v>
      </c>
      <c r="K10" s="8">
        <f>J10</f>
        <v>0.655</v>
      </c>
      <c r="L10" s="2" t="s">
        <v>213</v>
      </c>
      <c r="M10" s="93"/>
      <c r="N10" s="66">
        <v>4</v>
      </c>
      <c r="O10" s="8" t="s">
        <v>51</v>
      </c>
      <c r="P10" s="8">
        <v>2.5</v>
      </c>
      <c r="Q10" s="6">
        <v>0.025</v>
      </c>
      <c r="R10" s="6">
        <f>Q10+D10</f>
        <v>0.315</v>
      </c>
      <c r="S10" s="8">
        <v>0.945</v>
      </c>
      <c r="T10" s="8" t="s">
        <v>6</v>
      </c>
      <c r="U10" s="8">
        <f>S10</f>
        <v>0.945</v>
      </c>
      <c r="V10" s="8">
        <v>0</v>
      </c>
      <c r="W10" s="8">
        <f>U10-V10</f>
        <v>0.945</v>
      </c>
      <c r="X10" s="8">
        <f>W10-R10</f>
        <v>0.6299999999999999</v>
      </c>
      <c r="Y10" s="57">
        <f>X10</f>
        <v>0.6299999999999999</v>
      </c>
      <c r="Z10" s="2" t="s">
        <v>213</v>
      </c>
    </row>
    <row r="11" spans="1:26" s="3" customFormat="1" ht="11.25">
      <c r="A11" s="66">
        <v>5</v>
      </c>
      <c r="B11" s="12" t="s">
        <v>52</v>
      </c>
      <c r="C11" s="8">
        <v>1.6</v>
      </c>
      <c r="D11" s="8">
        <v>0.4</v>
      </c>
      <c r="E11" s="8">
        <v>1.1</v>
      </c>
      <c r="F11" s="8" t="s">
        <v>6</v>
      </c>
      <c r="G11" s="8">
        <f>E11</f>
        <v>1.1</v>
      </c>
      <c r="H11" s="8">
        <v>0</v>
      </c>
      <c r="I11" s="8">
        <f>G11-H11</f>
        <v>1.1</v>
      </c>
      <c r="J11" s="8">
        <f>I11-D11</f>
        <v>0.7000000000000001</v>
      </c>
      <c r="K11" s="8">
        <f>J11</f>
        <v>0.7000000000000001</v>
      </c>
      <c r="L11" s="2" t="s">
        <v>213</v>
      </c>
      <c r="M11" s="93"/>
      <c r="N11" s="66">
        <v>5</v>
      </c>
      <c r="O11" s="12" t="s">
        <v>52</v>
      </c>
      <c r="P11" s="8">
        <v>1.6</v>
      </c>
      <c r="Q11" s="6">
        <v>0.045</v>
      </c>
      <c r="R11" s="6">
        <f>Q11+D11</f>
        <v>0.445</v>
      </c>
      <c r="S11" s="8">
        <v>1.1</v>
      </c>
      <c r="T11" s="8" t="s">
        <v>6</v>
      </c>
      <c r="U11" s="8">
        <f>S11</f>
        <v>1.1</v>
      </c>
      <c r="V11" s="8">
        <v>0</v>
      </c>
      <c r="W11" s="8">
        <f>U11-V11</f>
        <v>1.1</v>
      </c>
      <c r="X11" s="8">
        <f>W11-R11</f>
        <v>0.655</v>
      </c>
      <c r="Y11" s="2">
        <f>X11</f>
        <v>0.655</v>
      </c>
      <c r="Z11" s="2" t="s">
        <v>213</v>
      </c>
    </row>
    <row r="12" spans="1:26" s="3" customFormat="1" ht="23.25" customHeight="1">
      <c r="A12" s="72">
        <v>6</v>
      </c>
      <c r="B12" s="190" t="s">
        <v>53</v>
      </c>
      <c r="C12" s="38" t="s">
        <v>7</v>
      </c>
      <c r="D12" s="41">
        <f>D13+D14</f>
        <v>11.1</v>
      </c>
      <c r="E12" s="38"/>
      <c r="F12" s="38"/>
      <c r="G12" s="96">
        <f aca="true" t="shared" si="0" ref="G12:G58">D12-E12</f>
        <v>11.1</v>
      </c>
      <c r="H12" s="38">
        <v>0</v>
      </c>
      <c r="I12" s="38">
        <v>10.5</v>
      </c>
      <c r="J12" s="38">
        <f>I12-G12-H12</f>
        <v>-0.5999999999999996</v>
      </c>
      <c r="K12" s="72">
        <f>MIN(J12:J14)</f>
        <v>-0.5999999999999996</v>
      </c>
      <c r="L12" s="86" t="s">
        <v>214</v>
      </c>
      <c r="M12" s="93"/>
      <c r="N12" s="153">
        <v>6</v>
      </c>
      <c r="O12" s="190" t="s">
        <v>53</v>
      </c>
      <c r="P12" s="38" t="s">
        <v>7</v>
      </c>
      <c r="Q12" s="49"/>
      <c r="R12" s="42">
        <f>R13+R14</f>
        <v>16.01765</v>
      </c>
      <c r="S12" s="38"/>
      <c r="T12" s="38"/>
      <c r="U12" s="42">
        <f aca="true" t="shared" si="1" ref="U12:U54">R12-S12</f>
        <v>16.01765</v>
      </c>
      <c r="V12" s="38">
        <v>0</v>
      </c>
      <c r="W12" s="38">
        <v>10.5</v>
      </c>
      <c r="X12" s="42">
        <f>W12-U12-V12</f>
        <v>-5.51765</v>
      </c>
      <c r="Y12" s="156">
        <f>MIN(X12:X14)</f>
        <v>-5.51765</v>
      </c>
      <c r="Z12" s="86" t="s">
        <v>214</v>
      </c>
    </row>
    <row r="13" spans="1:26" s="3" customFormat="1" ht="11.25">
      <c r="A13" s="73"/>
      <c r="B13" s="119" t="s">
        <v>54</v>
      </c>
      <c r="C13" s="38" t="s">
        <v>7</v>
      </c>
      <c r="D13" s="96">
        <v>8.84</v>
      </c>
      <c r="E13" s="96"/>
      <c r="F13" s="96"/>
      <c r="G13" s="96">
        <f t="shared" si="0"/>
        <v>8.84</v>
      </c>
      <c r="H13" s="38">
        <v>0</v>
      </c>
      <c r="I13" s="96">
        <v>10.5</v>
      </c>
      <c r="J13" s="38">
        <f>I13-D13</f>
        <v>1.6600000000000001</v>
      </c>
      <c r="K13" s="73"/>
      <c r="L13" s="87"/>
      <c r="M13" s="93"/>
      <c r="N13" s="154"/>
      <c r="O13" s="119" t="s">
        <v>54</v>
      </c>
      <c r="P13" s="38" t="s">
        <v>7</v>
      </c>
      <c r="Q13" s="98"/>
      <c r="R13" s="44">
        <f>D13+Q42+Q24/2+Q27/2</f>
        <v>13.41795</v>
      </c>
      <c r="S13" s="96"/>
      <c r="T13" s="96"/>
      <c r="U13" s="42">
        <f t="shared" si="1"/>
        <v>13.41795</v>
      </c>
      <c r="V13" s="38">
        <v>0</v>
      </c>
      <c r="W13" s="96">
        <v>10.5</v>
      </c>
      <c r="X13" s="42">
        <f>W13-R13</f>
        <v>-2.9179499999999994</v>
      </c>
      <c r="Y13" s="157"/>
      <c r="Z13" s="87"/>
    </row>
    <row r="14" spans="1:26" s="3" customFormat="1" ht="11.25">
      <c r="A14" s="39"/>
      <c r="B14" s="119" t="s">
        <v>55</v>
      </c>
      <c r="C14" s="38" t="s">
        <v>7</v>
      </c>
      <c r="D14" s="96">
        <v>2.26</v>
      </c>
      <c r="E14" s="96"/>
      <c r="F14" s="96"/>
      <c r="G14" s="96">
        <f t="shared" si="0"/>
        <v>2.26</v>
      </c>
      <c r="H14" s="38">
        <v>0</v>
      </c>
      <c r="I14" s="96">
        <v>10.5</v>
      </c>
      <c r="J14" s="38">
        <f>I14-G14-H14</f>
        <v>8.24</v>
      </c>
      <c r="K14" s="39"/>
      <c r="L14" s="88"/>
      <c r="M14" s="93"/>
      <c r="N14" s="155"/>
      <c r="O14" s="119" t="s">
        <v>55</v>
      </c>
      <c r="P14" s="38" t="s">
        <v>7</v>
      </c>
      <c r="Q14" s="49">
        <v>0.3397</v>
      </c>
      <c r="R14" s="44">
        <f aca="true" t="shared" si="2" ref="R14:R36">Q14+D14</f>
        <v>2.5997</v>
      </c>
      <c r="S14" s="96"/>
      <c r="T14" s="96"/>
      <c r="U14" s="42">
        <f t="shared" si="1"/>
        <v>2.5997</v>
      </c>
      <c r="V14" s="38">
        <v>0</v>
      </c>
      <c r="W14" s="96">
        <v>10.5</v>
      </c>
      <c r="X14" s="42">
        <f>W14-U14-V14</f>
        <v>7.9003</v>
      </c>
      <c r="Y14" s="158"/>
      <c r="Z14" s="88"/>
    </row>
    <row r="15" spans="1:26" s="3" customFormat="1" ht="11.25">
      <c r="A15" s="8">
        <v>7</v>
      </c>
      <c r="B15" s="100" t="s">
        <v>56</v>
      </c>
      <c r="C15" s="8" t="s">
        <v>10</v>
      </c>
      <c r="D15" s="2">
        <v>1.49</v>
      </c>
      <c r="E15" s="2"/>
      <c r="F15" s="8"/>
      <c r="G15" s="8">
        <f t="shared" si="0"/>
        <v>1.49</v>
      </c>
      <c r="H15" s="8">
        <v>0</v>
      </c>
      <c r="I15" s="8">
        <v>1.68</v>
      </c>
      <c r="J15" s="8">
        <f aca="true" t="shared" si="3" ref="J15:J36">I15-H15-G15</f>
        <v>0.18999999999999995</v>
      </c>
      <c r="K15" s="19">
        <f aca="true" t="shared" si="4" ref="K15:K36">J15</f>
        <v>0.18999999999999995</v>
      </c>
      <c r="L15" s="101" t="s">
        <v>213</v>
      </c>
      <c r="M15" s="93"/>
      <c r="N15" s="48">
        <v>7</v>
      </c>
      <c r="O15" s="106" t="s">
        <v>56</v>
      </c>
      <c r="P15" s="48" t="s">
        <v>10</v>
      </c>
      <c r="Q15" s="98">
        <v>1.079</v>
      </c>
      <c r="R15" s="49">
        <f t="shared" si="2"/>
        <v>2.569</v>
      </c>
      <c r="S15" s="103"/>
      <c r="T15" s="48"/>
      <c r="U15" s="48">
        <f t="shared" si="1"/>
        <v>2.569</v>
      </c>
      <c r="V15" s="48">
        <v>0</v>
      </c>
      <c r="W15" s="48">
        <v>1.68</v>
      </c>
      <c r="X15" s="50">
        <f aca="true" t="shared" si="5" ref="X15:X36">W15-V15-U15</f>
        <v>-0.889</v>
      </c>
      <c r="Y15" s="104">
        <f aca="true" t="shared" si="6" ref="Y15:Y36">X15</f>
        <v>-0.889</v>
      </c>
      <c r="Z15" s="103" t="s">
        <v>214</v>
      </c>
    </row>
    <row r="16" spans="1:26" s="3" customFormat="1" ht="11.25">
      <c r="A16" s="8">
        <v>8</v>
      </c>
      <c r="B16" s="100" t="s">
        <v>57</v>
      </c>
      <c r="C16" s="8" t="s">
        <v>17</v>
      </c>
      <c r="D16" s="2">
        <v>35.09</v>
      </c>
      <c r="E16" s="2">
        <v>1.937</v>
      </c>
      <c r="F16" s="8">
        <v>120</v>
      </c>
      <c r="G16" s="8">
        <f t="shared" si="0"/>
        <v>33.153000000000006</v>
      </c>
      <c r="H16" s="8">
        <v>0</v>
      </c>
      <c r="I16" s="8">
        <v>42</v>
      </c>
      <c r="J16" s="8">
        <f t="shared" si="3"/>
        <v>8.846999999999994</v>
      </c>
      <c r="K16" s="19">
        <f t="shared" si="4"/>
        <v>8.846999999999994</v>
      </c>
      <c r="L16" s="101" t="s">
        <v>213</v>
      </c>
      <c r="M16" s="93"/>
      <c r="N16" s="8">
        <v>8</v>
      </c>
      <c r="O16" s="100" t="s">
        <v>57</v>
      </c>
      <c r="P16" s="8" t="s">
        <v>17</v>
      </c>
      <c r="Q16" s="61">
        <v>6.6167</v>
      </c>
      <c r="R16" s="6">
        <f t="shared" si="2"/>
        <v>41.706700000000005</v>
      </c>
      <c r="S16" s="2">
        <v>1.937</v>
      </c>
      <c r="T16" s="8">
        <v>120</v>
      </c>
      <c r="U16" s="6">
        <f t="shared" si="1"/>
        <v>39.76970000000001</v>
      </c>
      <c r="V16" s="8">
        <v>0</v>
      </c>
      <c r="W16" s="8">
        <v>42</v>
      </c>
      <c r="X16" s="20">
        <f t="shared" si="5"/>
        <v>2.2302999999999926</v>
      </c>
      <c r="Y16" s="105">
        <f t="shared" si="6"/>
        <v>2.2302999999999926</v>
      </c>
      <c r="Z16" s="2" t="s">
        <v>213</v>
      </c>
    </row>
    <row r="17" spans="1:26" s="3" customFormat="1" ht="11.25">
      <c r="A17" s="8">
        <v>9</v>
      </c>
      <c r="B17" s="100" t="s">
        <v>58</v>
      </c>
      <c r="C17" s="8" t="s">
        <v>23</v>
      </c>
      <c r="D17" s="18">
        <v>2.85</v>
      </c>
      <c r="E17" s="2">
        <v>0.843</v>
      </c>
      <c r="F17" s="8">
        <v>120</v>
      </c>
      <c r="G17" s="8">
        <f t="shared" si="0"/>
        <v>2.007</v>
      </c>
      <c r="H17" s="8">
        <v>0</v>
      </c>
      <c r="I17" s="2">
        <v>4.2</v>
      </c>
      <c r="J17" s="8">
        <f t="shared" si="3"/>
        <v>2.193</v>
      </c>
      <c r="K17" s="19">
        <f t="shared" si="4"/>
        <v>2.193</v>
      </c>
      <c r="L17" s="101" t="s">
        <v>213</v>
      </c>
      <c r="M17" s="93"/>
      <c r="N17" s="8">
        <v>9</v>
      </c>
      <c r="O17" s="100" t="s">
        <v>58</v>
      </c>
      <c r="P17" s="8" t="s">
        <v>23</v>
      </c>
      <c r="Q17" s="61">
        <v>0.524</v>
      </c>
      <c r="R17" s="6">
        <f t="shared" si="2"/>
        <v>3.374</v>
      </c>
      <c r="S17" s="2">
        <v>0.843</v>
      </c>
      <c r="T17" s="8">
        <v>120</v>
      </c>
      <c r="U17" s="8">
        <f t="shared" si="1"/>
        <v>2.531</v>
      </c>
      <c r="V17" s="8">
        <v>0</v>
      </c>
      <c r="W17" s="2">
        <v>4.2</v>
      </c>
      <c r="X17" s="20">
        <f t="shared" si="5"/>
        <v>1.669</v>
      </c>
      <c r="Y17" s="105">
        <f t="shared" si="6"/>
        <v>1.669</v>
      </c>
      <c r="Z17" s="2" t="s">
        <v>213</v>
      </c>
    </row>
    <row r="18" spans="1:26" s="3" customFormat="1" ht="11.25">
      <c r="A18" s="38">
        <v>10</v>
      </c>
      <c r="B18" s="102" t="s">
        <v>59</v>
      </c>
      <c r="C18" s="38" t="s">
        <v>24</v>
      </c>
      <c r="D18" s="96">
        <v>3.52</v>
      </c>
      <c r="E18" s="96"/>
      <c r="F18" s="38"/>
      <c r="G18" s="38">
        <f t="shared" si="0"/>
        <v>3.52</v>
      </c>
      <c r="H18" s="38">
        <v>0</v>
      </c>
      <c r="I18" s="96">
        <v>2.63</v>
      </c>
      <c r="J18" s="38">
        <f t="shared" si="3"/>
        <v>-0.8900000000000001</v>
      </c>
      <c r="K18" s="39">
        <f t="shared" si="4"/>
        <v>-0.8900000000000001</v>
      </c>
      <c r="L18" s="99" t="s">
        <v>214</v>
      </c>
      <c r="M18" s="107"/>
      <c r="N18" s="38">
        <v>10</v>
      </c>
      <c r="O18" s="102" t="s">
        <v>59</v>
      </c>
      <c r="P18" s="38" t="s">
        <v>24</v>
      </c>
      <c r="Q18" s="98">
        <v>0.706</v>
      </c>
      <c r="R18" s="42">
        <f t="shared" si="2"/>
        <v>4.226</v>
      </c>
      <c r="S18" s="96"/>
      <c r="T18" s="38"/>
      <c r="U18" s="38">
        <f t="shared" si="1"/>
        <v>4.226</v>
      </c>
      <c r="V18" s="38">
        <v>0</v>
      </c>
      <c r="W18" s="96">
        <v>2.63</v>
      </c>
      <c r="X18" s="39">
        <f t="shared" si="5"/>
        <v>-1.596</v>
      </c>
      <c r="Y18" s="108">
        <f t="shared" si="6"/>
        <v>-1.596</v>
      </c>
      <c r="Z18" s="96" t="s">
        <v>214</v>
      </c>
    </row>
    <row r="19" spans="1:26" s="3" customFormat="1" ht="11.25">
      <c r="A19" s="71">
        <v>11</v>
      </c>
      <c r="B19" s="100" t="s">
        <v>60</v>
      </c>
      <c r="C19" s="8" t="s">
        <v>11</v>
      </c>
      <c r="D19" s="2">
        <v>4.85</v>
      </c>
      <c r="E19" s="2"/>
      <c r="F19" s="8"/>
      <c r="G19" s="8">
        <f t="shared" si="0"/>
        <v>4.85</v>
      </c>
      <c r="H19" s="8">
        <v>0</v>
      </c>
      <c r="I19" s="2">
        <v>6.62</v>
      </c>
      <c r="J19" s="8">
        <f t="shared" si="3"/>
        <v>1.7700000000000005</v>
      </c>
      <c r="K19" s="19">
        <f t="shared" si="4"/>
        <v>1.7700000000000005</v>
      </c>
      <c r="L19" s="101" t="s">
        <v>213</v>
      </c>
      <c r="M19" s="107"/>
      <c r="N19" s="71">
        <v>11</v>
      </c>
      <c r="O19" s="100" t="s">
        <v>60</v>
      </c>
      <c r="P19" s="8" t="s">
        <v>11</v>
      </c>
      <c r="Q19" s="61">
        <v>0.3241</v>
      </c>
      <c r="R19" s="6">
        <f t="shared" si="2"/>
        <v>5.174099999999999</v>
      </c>
      <c r="S19" s="2"/>
      <c r="T19" s="8"/>
      <c r="U19" s="6">
        <f t="shared" si="1"/>
        <v>5.174099999999999</v>
      </c>
      <c r="V19" s="8">
        <v>0</v>
      </c>
      <c r="W19" s="2">
        <v>6.62</v>
      </c>
      <c r="X19" s="20">
        <f t="shared" si="5"/>
        <v>1.4459000000000009</v>
      </c>
      <c r="Y19" s="105">
        <f t="shared" si="6"/>
        <v>1.4459000000000009</v>
      </c>
      <c r="Z19" s="2" t="s">
        <v>213</v>
      </c>
    </row>
    <row r="20" spans="1:26" s="3" customFormat="1" ht="11.25">
      <c r="A20" s="8">
        <v>12</v>
      </c>
      <c r="B20" s="100" t="s">
        <v>61</v>
      </c>
      <c r="C20" s="8" t="s">
        <v>23</v>
      </c>
      <c r="D20" s="14">
        <v>2.28</v>
      </c>
      <c r="E20" s="2"/>
      <c r="F20" s="8"/>
      <c r="G20" s="8">
        <f t="shared" si="0"/>
        <v>2.28</v>
      </c>
      <c r="H20" s="8">
        <v>0</v>
      </c>
      <c r="I20" s="2">
        <v>4.2</v>
      </c>
      <c r="J20" s="8">
        <f t="shared" si="3"/>
        <v>1.9200000000000004</v>
      </c>
      <c r="K20" s="19">
        <f t="shared" si="4"/>
        <v>1.9200000000000004</v>
      </c>
      <c r="L20" s="101" t="s">
        <v>213</v>
      </c>
      <c r="M20" s="107"/>
      <c r="N20" s="8">
        <v>12</v>
      </c>
      <c r="O20" s="100" t="s">
        <v>61</v>
      </c>
      <c r="P20" s="8" t="s">
        <v>23</v>
      </c>
      <c r="Q20" s="61">
        <v>0.1444</v>
      </c>
      <c r="R20" s="6">
        <f t="shared" si="2"/>
        <v>2.4244</v>
      </c>
      <c r="S20" s="2"/>
      <c r="T20" s="8"/>
      <c r="U20" s="6">
        <f t="shared" si="1"/>
        <v>2.4244</v>
      </c>
      <c r="V20" s="8">
        <v>0</v>
      </c>
      <c r="W20" s="2">
        <v>4.2</v>
      </c>
      <c r="X20" s="20">
        <f t="shared" si="5"/>
        <v>1.7756000000000003</v>
      </c>
      <c r="Y20" s="105">
        <f t="shared" si="6"/>
        <v>1.7756000000000003</v>
      </c>
      <c r="Z20" s="2" t="s">
        <v>213</v>
      </c>
    </row>
    <row r="21" spans="1:26" s="3" customFormat="1" ht="11.25">
      <c r="A21" s="8">
        <v>13</v>
      </c>
      <c r="B21" s="100" t="s">
        <v>62</v>
      </c>
      <c r="C21" s="8" t="s">
        <v>10</v>
      </c>
      <c r="D21" s="2">
        <v>0.76</v>
      </c>
      <c r="E21" s="2"/>
      <c r="F21" s="8"/>
      <c r="G21" s="8">
        <f t="shared" si="0"/>
        <v>0.76</v>
      </c>
      <c r="H21" s="8">
        <v>0</v>
      </c>
      <c r="I21" s="8">
        <v>1.68</v>
      </c>
      <c r="J21" s="8">
        <f t="shared" si="3"/>
        <v>0.9199999999999999</v>
      </c>
      <c r="K21" s="19">
        <f t="shared" si="4"/>
        <v>0.9199999999999999</v>
      </c>
      <c r="L21" s="101" t="s">
        <v>213</v>
      </c>
      <c r="M21" s="107"/>
      <c r="N21" s="8">
        <v>13</v>
      </c>
      <c r="O21" s="100" t="s">
        <v>62</v>
      </c>
      <c r="P21" s="8" t="s">
        <v>10</v>
      </c>
      <c r="Q21" s="61">
        <v>0.062</v>
      </c>
      <c r="R21" s="6">
        <f t="shared" si="2"/>
        <v>0.8220000000000001</v>
      </c>
      <c r="S21" s="2"/>
      <c r="T21" s="8"/>
      <c r="U21" s="8">
        <f t="shared" si="1"/>
        <v>0.8220000000000001</v>
      </c>
      <c r="V21" s="8">
        <v>0</v>
      </c>
      <c r="W21" s="8">
        <v>1.68</v>
      </c>
      <c r="X21" s="19">
        <f t="shared" si="5"/>
        <v>0.8579999999999999</v>
      </c>
      <c r="Y21" s="109">
        <f t="shared" si="6"/>
        <v>0.8579999999999999</v>
      </c>
      <c r="Z21" s="2" t="s">
        <v>213</v>
      </c>
    </row>
    <row r="22" spans="1:26" s="3" customFormat="1" ht="11.25">
      <c r="A22" s="8">
        <v>14</v>
      </c>
      <c r="B22" s="100" t="s">
        <v>63</v>
      </c>
      <c r="C22" s="8" t="s">
        <v>23</v>
      </c>
      <c r="D22" s="2">
        <v>1.66</v>
      </c>
      <c r="E22" s="2"/>
      <c r="F22" s="8"/>
      <c r="G22" s="8">
        <f t="shared" si="0"/>
        <v>1.66</v>
      </c>
      <c r="H22" s="8">
        <v>0</v>
      </c>
      <c r="I22" s="2">
        <v>4.2</v>
      </c>
      <c r="J22" s="8">
        <f t="shared" si="3"/>
        <v>2.54</v>
      </c>
      <c r="K22" s="19">
        <f t="shared" si="4"/>
        <v>2.54</v>
      </c>
      <c r="L22" s="101" t="s">
        <v>213</v>
      </c>
      <c r="M22" s="107"/>
      <c r="N22" s="8">
        <v>14</v>
      </c>
      <c r="O22" s="100" t="s">
        <v>63</v>
      </c>
      <c r="P22" s="8" t="s">
        <v>23</v>
      </c>
      <c r="Q22" s="61">
        <v>1.7479</v>
      </c>
      <c r="R22" s="6">
        <f t="shared" si="2"/>
        <v>3.4078999999999997</v>
      </c>
      <c r="S22" s="2"/>
      <c r="T22" s="8"/>
      <c r="U22" s="6">
        <f t="shared" si="1"/>
        <v>3.4078999999999997</v>
      </c>
      <c r="V22" s="8">
        <v>0</v>
      </c>
      <c r="W22" s="2">
        <v>4.2</v>
      </c>
      <c r="X22" s="20">
        <f t="shared" si="5"/>
        <v>0.7921000000000005</v>
      </c>
      <c r="Y22" s="109">
        <f t="shared" si="6"/>
        <v>0.7921000000000005</v>
      </c>
      <c r="Z22" s="2" t="s">
        <v>213</v>
      </c>
    </row>
    <row r="23" spans="1:26" s="3" customFormat="1" ht="11.25">
      <c r="A23" s="38">
        <v>15</v>
      </c>
      <c r="B23" s="102" t="s">
        <v>64</v>
      </c>
      <c r="C23" s="38" t="s">
        <v>8</v>
      </c>
      <c r="D23" s="96">
        <v>3.06</v>
      </c>
      <c r="E23" s="96"/>
      <c r="F23" s="38"/>
      <c r="G23" s="38">
        <f t="shared" si="0"/>
        <v>3.06</v>
      </c>
      <c r="H23" s="38">
        <v>0</v>
      </c>
      <c r="I23" s="96">
        <v>2.63</v>
      </c>
      <c r="J23" s="38">
        <f t="shared" si="3"/>
        <v>-0.43000000000000016</v>
      </c>
      <c r="K23" s="39">
        <f t="shared" si="4"/>
        <v>-0.43000000000000016</v>
      </c>
      <c r="L23" s="99" t="s">
        <v>214</v>
      </c>
      <c r="M23" s="107"/>
      <c r="N23" s="38">
        <v>15</v>
      </c>
      <c r="O23" s="102" t="s">
        <v>64</v>
      </c>
      <c r="P23" s="38" t="s">
        <v>8</v>
      </c>
      <c r="Q23" s="98">
        <v>0.216</v>
      </c>
      <c r="R23" s="42">
        <f t="shared" si="2"/>
        <v>3.2760000000000002</v>
      </c>
      <c r="S23" s="96"/>
      <c r="T23" s="38"/>
      <c r="U23" s="38">
        <f t="shared" si="1"/>
        <v>3.2760000000000002</v>
      </c>
      <c r="V23" s="38">
        <v>0</v>
      </c>
      <c r="W23" s="96">
        <v>2.63</v>
      </c>
      <c r="X23" s="39">
        <f t="shared" si="5"/>
        <v>-0.6460000000000004</v>
      </c>
      <c r="Y23" s="108">
        <f t="shared" si="6"/>
        <v>-0.6460000000000004</v>
      </c>
      <c r="Z23" s="96" t="s">
        <v>214</v>
      </c>
    </row>
    <row r="24" spans="1:26" s="3" customFormat="1" ht="11.25">
      <c r="A24" s="8">
        <v>16</v>
      </c>
      <c r="B24" s="100" t="s">
        <v>65</v>
      </c>
      <c r="C24" s="8" t="s">
        <v>8</v>
      </c>
      <c r="D24" s="2">
        <v>1.89</v>
      </c>
      <c r="E24" s="2">
        <v>0.2</v>
      </c>
      <c r="F24" s="8">
        <v>120</v>
      </c>
      <c r="G24" s="8">
        <f t="shared" si="0"/>
        <v>1.69</v>
      </c>
      <c r="H24" s="8">
        <v>0</v>
      </c>
      <c r="I24" s="2">
        <v>2.63</v>
      </c>
      <c r="J24" s="8">
        <f t="shared" si="3"/>
        <v>0.94</v>
      </c>
      <c r="K24" s="19">
        <f t="shared" si="4"/>
        <v>0.94</v>
      </c>
      <c r="L24" s="101" t="s">
        <v>213</v>
      </c>
      <c r="M24" s="107"/>
      <c r="N24" s="8">
        <v>16</v>
      </c>
      <c r="O24" s="100" t="s">
        <v>65</v>
      </c>
      <c r="P24" s="8" t="s">
        <v>8</v>
      </c>
      <c r="Q24" s="61">
        <v>0.092</v>
      </c>
      <c r="R24" s="6">
        <f t="shared" si="2"/>
        <v>1.982</v>
      </c>
      <c r="S24" s="2">
        <v>0.2</v>
      </c>
      <c r="T24" s="8">
        <v>120</v>
      </c>
      <c r="U24" s="8">
        <f t="shared" si="1"/>
        <v>1.782</v>
      </c>
      <c r="V24" s="8">
        <v>0</v>
      </c>
      <c r="W24" s="2">
        <v>2.63</v>
      </c>
      <c r="X24" s="19">
        <f t="shared" si="5"/>
        <v>0.8479999999999999</v>
      </c>
      <c r="Y24" s="109">
        <f t="shared" si="6"/>
        <v>0.8479999999999999</v>
      </c>
      <c r="Z24" s="2" t="s">
        <v>213</v>
      </c>
    </row>
    <row r="25" spans="1:26" s="3" customFormat="1" ht="11.25">
      <c r="A25" s="8">
        <v>17</v>
      </c>
      <c r="B25" s="100" t="s">
        <v>66</v>
      </c>
      <c r="C25" s="8" t="s">
        <v>8</v>
      </c>
      <c r="D25" s="2">
        <v>0.52</v>
      </c>
      <c r="E25" s="2">
        <v>0.22</v>
      </c>
      <c r="F25" s="8">
        <v>120</v>
      </c>
      <c r="G25" s="8">
        <f t="shared" si="0"/>
        <v>0.30000000000000004</v>
      </c>
      <c r="H25" s="8">
        <v>0</v>
      </c>
      <c r="I25" s="2">
        <v>2.63</v>
      </c>
      <c r="J25" s="8">
        <f t="shared" si="3"/>
        <v>2.33</v>
      </c>
      <c r="K25" s="19">
        <f t="shared" si="4"/>
        <v>2.33</v>
      </c>
      <c r="L25" s="101" t="s">
        <v>213</v>
      </c>
      <c r="M25" s="107"/>
      <c r="N25" s="8">
        <v>17</v>
      </c>
      <c r="O25" s="100" t="s">
        <v>66</v>
      </c>
      <c r="P25" s="8" t="s">
        <v>8</v>
      </c>
      <c r="Q25" s="61">
        <v>0.021</v>
      </c>
      <c r="R25" s="6">
        <f t="shared" si="2"/>
        <v>0.541</v>
      </c>
      <c r="S25" s="2">
        <v>0.22</v>
      </c>
      <c r="T25" s="8">
        <v>120</v>
      </c>
      <c r="U25" s="8">
        <f t="shared" si="1"/>
        <v>0.32100000000000006</v>
      </c>
      <c r="V25" s="8">
        <v>0</v>
      </c>
      <c r="W25" s="2">
        <v>2.63</v>
      </c>
      <c r="X25" s="19">
        <f t="shared" si="5"/>
        <v>2.3089999999999997</v>
      </c>
      <c r="Y25" s="109">
        <f t="shared" si="6"/>
        <v>2.3089999999999997</v>
      </c>
      <c r="Z25" s="2" t="s">
        <v>213</v>
      </c>
    </row>
    <row r="26" spans="1:26" s="3" customFormat="1" ht="11.25">
      <c r="A26" s="8">
        <v>18</v>
      </c>
      <c r="B26" s="100" t="s">
        <v>67</v>
      </c>
      <c r="C26" s="8" t="s">
        <v>23</v>
      </c>
      <c r="D26" s="2">
        <v>3.05</v>
      </c>
      <c r="E26" s="2">
        <v>0.674</v>
      </c>
      <c r="F26" s="8">
        <v>120</v>
      </c>
      <c r="G26" s="8">
        <f t="shared" si="0"/>
        <v>2.376</v>
      </c>
      <c r="H26" s="8">
        <v>0</v>
      </c>
      <c r="I26" s="2">
        <v>4.2</v>
      </c>
      <c r="J26" s="8">
        <f t="shared" si="3"/>
        <v>1.8240000000000003</v>
      </c>
      <c r="K26" s="19">
        <f t="shared" si="4"/>
        <v>1.8240000000000003</v>
      </c>
      <c r="L26" s="101" t="s">
        <v>213</v>
      </c>
      <c r="M26" s="107"/>
      <c r="N26" s="8">
        <v>18</v>
      </c>
      <c r="O26" s="100" t="s">
        <v>67</v>
      </c>
      <c r="P26" s="8" t="s">
        <v>23</v>
      </c>
      <c r="Q26" s="61">
        <v>0.4296</v>
      </c>
      <c r="R26" s="6">
        <f t="shared" si="2"/>
        <v>3.4795999999999996</v>
      </c>
      <c r="S26" s="2">
        <v>0.674</v>
      </c>
      <c r="T26" s="8">
        <v>120</v>
      </c>
      <c r="U26" s="8">
        <f t="shared" si="1"/>
        <v>2.8055999999999996</v>
      </c>
      <c r="V26" s="8">
        <v>0</v>
      </c>
      <c r="W26" s="2">
        <v>4.2</v>
      </c>
      <c r="X26" s="19">
        <f t="shared" si="5"/>
        <v>1.3944000000000005</v>
      </c>
      <c r="Y26" s="109">
        <f t="shared" si="6"/>
        <v>1.3944000000000005</v>
      </c>
      <c r="Z26" s="2" t="s">
        <v>213</v>
      </c>
    </row>
    <row r="27" spans="1:26" s="3" customFormat="1" ht="11.25">
      <c r="A27" s="8">
        <v>19</v>
      </c>
      <c r="B27" s="100" t="s">
        <v>68</v>
      </c>
      <c r="C27" s="8" t="s">
        <v>23</v>
      </c>
      <c r="D27" s="2">
        <v>2.91</v>
      </c>
      <c r="E27" s="2">
        <v>1.02</v>
      </c>
      <c r="F27" s="8">
        <v>120</v>
      </c>
      <c r="G27" s="8">
        <f t="shared" si="0"/>
        <v>1.8900000000000001</v>
      </c>
      <c r="H27" s="8">
        <v>0</v>
      </c>
      <c r="I27" s="2">
        <v>4.2</v>
      </c>
      <c r="J27" s="8">
        <f t="shared" si="3"/>
        <v>2.31</v>
      </c>
      <c r="K27" s="19">
        <f t="shared" si="4"/>
        <v>2.31</v>
      </c>
      <c r="L27" s="101" t="s">
        <v>213</v>
      </c>
      <c r="M27" s="107"/>
      <c r="N27" s="8">
        <v>19</v>
      </c>
      <c r="O27" s="100" t="s">
        <v>68</v>
      </c>
      <c r="P27" s="8" t="s">
        <v>23</v>
      </c>
      <c r="Q27" s="61">
        <v>2.2749</v>
      </c>
      <c r="R27" s="6">
        <f t="shared" si="2"/>
        <v>5.184900000000001</v>
      </c>
      <c r="S27" s="2">
        <v>1.02</v>
      </c>
      <c r="T27" s="8">
        <v>120</v>
      </c>
      <c r="U27" s="6">
        <f t="shared" si="1"/>
        <v>4.164900000000001</v>
      </c>
      <c r="V27" s="8">
        <v>0</v>
      </c>
      <c r="W27" s="2">
        <v>4.2</v>
      </c>
      <c r="X27" s="20">
        <f t="shared" si="5"/>
        <v>0.03509999999999902</v>
      </c>
      <c r="Y27" s="105">
        <f t="shared" si="6"/>
        <v>0.03509999999999902</v>
      </c>
      <c r="Z27" s="2" t="s">
        <v>213</v>
      </c>
    </row>
    <row r="28" spans="1:26" s="3" customFormat="1" ht="11.25">
      <c r="A28" s="8">
        <v>20</v>
      </c>
      <c r="B28" s="100" t="s">
        <v>69</v>
      </c>
      <c r="C28" s="8" t="s">
        <v>11</v>
      </c>
      <c r="D28" s="2">
        <v>1.75</v>
      </c>
      <c r="E28" s="2"/>
      <c r="F28" s="8"/>
      <c r="G28" s="8">
        <f t="shared" si="0"/>
        <v>1.75</v>
      </c>
      <c r="H28" s="8">
        <v>0</v>
      </c>
      <c r="I28" s="2">
        <v>6.62</v>
      </c>
      <c r="J28" s="8">
        <f t="shared" si="3"/>
        <v>4.87</v>
      </c>
      <c r="K28" s="19">
        <f t="shared" si="4"/>
        <v>4.87</v>
      </c>
      <c r="L28" s="101" t="s">
        <v>213</v>
      </c>
      <c r="M28" s="107"/>
      <c r="N28" s="8">
        <v>20</v>
      </c>
      <c r="O28" s="100" t="s">
        <v>69</v>
      </c>
      <c r="P28" s="8" t="s">
        <v>11</v>
      </c>
      <c r="Q28" s="61">
        <v>0</v>
      </c>
      <c r="R28" s="6">
        <f t="shared" si="2"/>
        <v>1.75</v>
      </c>
      <c r="S28" s="2"/>
      <c r="T28" s="8"/>
      <c r="U28" s="8">
        <f t="shared" si="1"/>
        <v>1.75</v>
      </c>
      <c r="V28" s="8">
        <v>0</v>
      </c>
      <c r="W28" s="2">
        <v>6.62</v>
      </c>
      <c r="X28" s="19">
        <f t="shared" si="5"/>
        <v>4.87</v>
      </c>
      <c r="Y28" s="109">
        <f t="shared" si="6"/>
        <v>4.87</v>
      </c>
      <c r="Z28" s="2" t="s">
        <v>213</v>
      </c>
    </row>
    <row r="29" spans="1:26" s="3" customFormat="1" ht="11.25">
      <c r="A29" s="8">
        <v>21</v>
      </c>
      <c r="B29" s="100" t="s">
        <v>70</v>
      </c>
      <c r="C29" s="8" t="s">
        <v>12</v>
      </c>
      <c r="D29" s="2">
        <v>8.33</v>
      </c>
      <c r="E29" s="2"/>
      <c r="F29" s="8"/>
      <c r="G29" s="8">
        <f t="shared" si="0"/>
        <v>8.33</v>
      </c>
      <c r="H29" s="8">
        <v>0</v>
      </c>
      <c r="I29" s="2">
        <v>16.8</v>
      </c>
      <c r="J29" s="8">
        <f t="shared" si="3"/>
        <v>8.47</v>
      </c>
      <c r="K29" s="19">
        <f t="shared" si="4"/>
        <v>8.47</v>
      </c>
      <c r="L29" s="101" t="s">
        <v>213</v>
      </c>
      <c r="M29" s="107"/>
      <c r="N29" s="8">
        <v>21</v>
      </c>
      <c r="O29" s="100" t="s">
        <v>70</v>
      </c>
      <c r="P29" s="8" t="s">
        <v>12</v>
      </c>
      <c r="Q29" s="61">
        <v>8.32938</v>
      </c>
      <c r="R29" s="6">
        <f t="shared" si="2"/>
        <v>16.65938</v>
      </c>
      <c r="S29" s="2"/>
      <c r="T29" s="8"/>
      <c r="U29" s="6">
        <f t="shared" si="1"/>
        <v>16.65938</v>
      </c>
      <c r="V29" s="8">
        <v>0</v>
      </c>
      <c r="W29" s="2">
        <v>16.8</v>
      </c>
      <c r="X29" s="20">
        <f t="shared" si="5"/>
        <v>0.14062000000000197</v>
      </c>
      <c r="Y29" s="105">
        <f t="shared" si="6"/>
        <v>0.14062000000000197</v>
      </c>
      <c r="Z29" s="2" t="s">
        <v>213</v>
      </c>
    </row>
    <row r="30" spans="1:26" s="3" customFormat="1" ht="11.25">
      <c r="A30" s="8">
        <v>22</v>
      </c>
      <c r="B30" s="100" t="s">
        <v>71</v>
      </c>
      <c r="C30" s="8" t="s">
        <v>10</v>
      </c>
      <c r="D30" s="2">
        <v>1.23</v>
      </c>
      <c r="E30" s="2">
        <v>0.956</v>
      </c>
      <c r="F30" s="8">
        <v>120</v>
      </c>
      <c r="G30" s="8">
        <f t="shared" si="0"/>
        <v>0.274</v>
      </c>
      <c r="H30" s="8">
        <v>0</v>
      </c>
      <c r="I30" s="8">
        <v>1.68</v>
      </c>
      <c r="J30" s="8">
        <f t="shared" si="3"/>
        <v>1.406</v>
      </c>
      <c r="K30" s="19">
        <f t="shared" si="4"/>
        <v>1.406</v>
      </c>
      <c r="L30" s="101" t="s">
        <v>213</v>
      </c>
      <c r="M30" s="107"/>
      <c r="N30" s="8">
        <v>22</v>
      </c>
      <c r="O30" s="100" t="s">
        <v>71</v>
      </c>
      <c r="P30" s="8" t="s">
        <v>10</v>
      </c>
      <c r="Q30" s="61">
        <v>0.489</v>
      </c>
      <c r="R30" s="6">
        <f t="shared" si="2"/>
        <v>1.7189999999999999</v>
      </c>
      <c r="S30" s="2">
        <v>0.956</v>
      </c>
      <c r="T30" s="8">
        <v>120</v>
      </c>
      <c r="U30" s="8">
        <f t="shared" si="1"/>
        <v>0.7629999999999999</v>
      </c>
      <c r="V30" s="8">
        <v>0</v>
      </c>
      <c r="W30" s="8">
        <v>1.68</v>
      </c>
      <c r="X30" s="19">
        <f t="shared" si="5"/>
        <v>0.917</v>
      </c>
      <c r="Y30" s="105">
        <f t="shared" si="6"/>
        <v>0.917</v>
      </c>
      <c r="Z30" s="2" t="s">
        <v>213</v>
      </c>
    </row>
    <row r="31" spans="1:26" s="3" customFormat="1" ht="11.25">
      <c r="A31" s="66">
        <v>23</v>
      </c>
      <c r="B31" s="100" t="s">
        <v>72</v>
      </c>
      <c r="C31" s="8" t="s">
        <v>12</v>
      </c>
      <c r="D31" s="2">
        <v>6.33</v>
      </c>
      <c r="E31" s="2">
        <v>0.16</v>
      </c>
      <c r="F31" s="8">
        <v>120</v>
      </c>
      <c r="G31" s="8">
        <f t="shared" si="0"/>
        <v>6.17</v>
      </c>
      <c r="H31" s="8">
        <v>0</v>
      </c>
      <c r="I31" s="2">
        <v>16.8</v>
      </c>
      <c r="J31" s="8">
        <f t="shared" si="3"/>
        <v>10.63</v>
      </c>
      <c r="K31" s="19">
        <f t="shared" si="4"/>
        <v>10.63</v>
      </c>
      <c r="L31" s="101" t="s">
        <v>213</v>
      </c>
      <c r="M31" s="107"/>
      <c r="N31" s="66">
        <v>23</v>
      </c>
      <c r="O31" s="100" t="s">
        <v>72</v>
      </c>
      <c r="P31" s="8" t="s">
        <v>12</v>
      </c>
      <c r="Q31" s="61">
        <v>0.4563</v>
      </c>
      <c r="R31" s="6">
        <f t="shared" si="2"/>
        <v>6.7863</v>
      </c>
      <c r="S31" s="2">
        <v>0.16</v>
      </c>
      <c r="T31" s="8">
        <v>120</v>
      </c>
      <c r="U31" s="8">
        <f t="shared" si="1"/>
        <v>6.6263</v>
      </c>
      <c r="V31" s="8">
        <v>0</v>
      </c>
      <c r="W31" s="2">
        <v>16.8</v>
      </c>
      <c r="X31" s="19">
        <f t="shared" si="5"/>
        <v>10.1737</v>
      </c>
      <c r="Y31" s="105">
        <f t="shared" si="6"/>
        <v>10.1737</v>
      </c>
      <c r="Z31" s="2" t="s">
        <v>213</v>
      </c>
    </row>
    <row r="32" spans="1:26" s="3" customFormat="1" ht="11.25">
      <c r="A32" s="66">
        <v>24</v>
      </c>
      <c r="B32" s="100" t="s">
        <v>73</v>
      </c>
      <c r="C32" s="8" t="s">
        <v>11</v>
      </c>
      <c r="D32" s="2">
        <v>4.62</v>
      </c>
      <c r="E32" s="2">
        <v>0.787</v>
      </c>
      <c r="F32" s="8">
        <v>120</v>
      </c>
      <c r="G32" s="8">
        <f t="shared" si="0"/>
        <v>3.833</v>
      </c>
      <c r="H32" s="8">
        <v>0</v>
      </c>
      <c r="I32" s="2">
        <v>6.62</v>
      </c>
      <c r="J32" s="8">
        <f t="shared" si="3"/>
        <v>2.787</v>
      </c>
      <c r="K32" s="19">
        <f t="shared" si="4"/>
        <v>2.787</v>
      </c>
      <c r="L32" s="101" t="s">
        <v>213</v>
      </c>
      <c r="M32" s="107"/>
      <c r="N32" s="66">
        <v>24</v>
      </c>
      <c r="O32" s="100" t="s">
        <v>73</v>
      </c>
      <c r="P32" s="8" t="s">
        <v>11</v>
      </c>
      <c r="Q32" s="61">
        <v>0.3735</v>
      </c>
      <c r="R32" s="6">
        <f t="shared" si="2"/>
        <v>4.9935</v>
      </c>
      <c r="S32" s="2">
        <v>0.787</v>
      </c>
      <c r="T32" s="8">
        <v>120</v>
      </c>
      <c r="U32" s="6">
        <f t="shared" si="1"/>
        <v>4.2065</v>
      </c>
      <c r="V32" s="8">
        <v>0</v>
      </c>
      <c r="W32" s="2">
        <v>6.62</v>
      </c>
      <c r="X32" s="20">
        <f t="shared" si="5"/>
        <v>2.4135</v>
      </c>
      <c r="Y32" s="105">
        <f t="shared" si="6"/>
        <v>2.4135</v>
      </c>
      <c r="Z32" s="2" t="s">
        <v>213</v>
      </c>
    </row>
    <row r="33" spans="1:26" s="3" customFormat="1" ht="11.25">
      <c r="A33" s="66">
        <v>25</v>
      </c>
      <c r="B33" s="100" t="s">
        <v>74</v>
      </c>
      <c r="C33" s="8" t="s">
        <v>8</v>
      </c>
      <c r="D33" s="2">
        <v>1.22</v>
      </c>
      <c r="E33" s="2"/>
      <c r="F33" s="8"/>
      <c r="G33" s="8">
        <f t="shared" si="0"/>
        <v>1.22</v>
      </c>
      <c r="H33" s="8">
        <v>0</v>
      </c>
      <c r="I33" s="2">
        <v>2.63</v>
      </c>
      <c r="J33" s="8">
        <f t="shared" si="3"/>
        <v>1.41</v>
      </c>
      <c r="K33" s="19">
        <f t="shared" si="4"/>
        <v>1.41</v>
      </c>
      <c r="L33" s="101" t="s">
        <v>213</v>
      </c>
      <c r="M33" s="107"/>
      <c r="N33" s="66">
        <v>25</v>
      </c>
      <c r="O33" s="100" t="s">
        <v>74</v>
      </c>
      <c r="P33" s="8" t="s">
        <v>8</v>
      </c>
      <c r="Q33" s="61">
        <v>0.386</v>
      </c>
      <c r="R33" s="6">
        <f t="shared" si="2"/>
        <v>1.6059999999999999</v>
      </c>
      <c r="S33" s="2"/>
      <c r="T33" s="8"/>
      <c r="U33" s="8">
        <f t="shared" si="1"/>
        <v>1.6059999999999999</v>
      </c>
      <c r="V33" s="8">
        <v>0</v>
      </c>
      <c r="W33" s="2">
        <v>2.63</v>
      </c>
      <c r="X33" s="19">
        <f t="shared" si="5"/>
        <v>1.024</v>
      </c>
      <c r="Y33" s="109">
        <f t="shared" si="6"/>
        <v>1.024</v>
      </c>
      <c r="Z33" s="2" t="s">
        <v>213</v>
      </c>
    </row>
    <row r="34" spans="1:26" s="3" customFormat="1" ht="11.25">
      <c r="A34" s="72">
        <v>26</v>
      </c>
      <c r="B34" s="102" t="s">
        <v>75</v>
      </c>
      <c r="C34" s="38" t="s">
        <v>7</v>
      </c>
      <c r="D34" s="96">
        <v>12.43</v>
      </c>
      <c r="E34" s="96"/>
      <c r="F34" s="38"/>
      <c r="G34" s="38">
        <f t="shared" si="0"/>
        <v>12.43</v>
      </c>
      <c r="H34" s="38">
        <v>0</v>
      </c>
      <c r="I34" s="96">
        <v>10.5</v>
      </c>
      <c r="J34" s="38">
        <f t="shared" si="3"/>
        <v>-1.9299999999999997</v>
      </c>
      <c r="K34" s="39">
        <f t="shared" si="4"/>
        <v>-1.9299999999999997</v>
      </c>
      <c r="L34" s="99" t="s">
        <v>214</v>
      </c>
      <c r="M34" s="107"/>
      <c r="N34" s="72">
        <v>26</v>
      </c>
      <c r="O34" s="102" t="s">
        <v>75</v>
      </c>
      <c r="P34" s="38" t="s">
        <v>7</v>
      </c>
      <c r="Q34" s="98">
        <v>2.41534</v>
      </c>
      <c r="R34" s="42">
        <f t="shared" si="2"/>
        <v>14.84534</v>
      </c>
      <c r="S34" s="96"/>
      <c r="T34" s="38"/>
      <c r="U34" s="42">
        <f t="shared" si="1"/>
        <v>14.84534</v>
      </c>
      <c r="V34" s="38">
        <v>0</v>
      </c>
      <c r="W34" s="96">
        <v>10.5</v>
      </c>
      <c r="X34" s="43">
        <f t="shared" si="5"/>
        <v>-4.34534</v>
      </c>
      <c r="Y34" s="108">
        <f t="shared" si="6"/>
        <v>-4.34534</v>
      </c>
      <c r="Z34" s="96" t="s">
        <v>214</v>
      </c>
    </row>
    <row r="35" spans="1:26" s="3" customFormat="1" ht="11.25">
      <c r="A35" s="66">
        <v>27</v>
      </c>
      <c r="B35" s="100" t="s">
        <v>76</v>
      </c>
      <c r="C35" s="8" t="s">
        <v>17</v>
      </c>
      <c r="D35" s="2">
        <v>38.2</v>
      </c>
      <c r="E35" s="2"/>
      <c r="F35" s="8"/>
      <c r="G35" s="8">
        <f t="shared" si="0"/>
        <v>38.2</v>
      </c>
      <c r="H35" s="8">
        <v>0</v>
      </c>
      <c r="I35" s="8">
        <v>42</v>
      </c>
      <c r="J35" s="8">
        <f t="shared" si="3"/>
        <v>3.799999999999997</v>
      </c>
      <c r="K35" s="19">
        <f t="shared" si="4"/>
        <v>3.799999999999997</v>
      </c>
      <c r="L35" s="101" t="s">
        <v>213</v>
      </c>
      <c r="M35" s="107"/>
      <c r="N35" s="110">
        <v>27</v>
      </c>
      <c r="O35" s="106" t="s">
        <v>76</v>
      </c>
      <c r="P35" s="48" t="s">
        <v>17</v>
      </c>
      <c r="Q35" s="98">
        <v>4.24114</v>
      </c>
      <c r="R35" s="49">
        <f t="shared" si="2"/>
        <v>42.441140000000004</v>
      </c>
      <c r="S35" s="103"/>
      <c r="T35" s="48"/>
      <c r="U35" s="49">
        <f t="shared" si="1"/>
        <v>42.441140000000004</v>
      </c>
      <c r="V35" s="48">
        <v>0</v>
      </c>
      <c r="W35" s="48">
        <v>42</v>
      </c>
      <c r="X35" s="51">
        <f t="shared" si="5"/>
        <v>-0.4411400000000043</v>
      </c>
      <c r="Y35" s="111">
        <f t="shared" si="6"/>
        <v>-0.4411400000000043</v>
      </c>
      <c r="Z35" s="103" t="s">
        <v>214</v>
      </c>
    </row>
    <row r="36" spans="1:26" s="3" customFormat="1" ht="11.25">
      <c r="A36" s="66">
        <v>28</v>
      </c>
      <c r="B36" s="100" t="s">
        <v>77</v>
      </c>
      <c r="C36" s="8" t="s">
        <v>10</v>
      </c>
      <c r="D36" s="2">
        <v>0.41</v>
      </c>
      <c r="E36" s="2">
        <v>0.179</v>
      </c>
      <c r="F36" s="2">
        <v>120</v>
      </c>
      <c r="G36" s="8">
        <f t="shared" si="0"/>
        <v>0.23099999999999998</v>
      </c>
      <c r="H36" s="8">
        <v>0</v>
      </c>
      <c r="I36" s="8">
        <v>1.68</v>
      </c>
      <c r="J36" s="8">
        <f t="shared" si="3"/>
        <v>1.4489999999999998</v>
      </c>
      <c r="K36" s="19">
        <f t="shared" si="4"/>
        <v>1.4489999999999998</v>
      </c>
      <c r="L36" s="101" t="s">
        <v>213</v>
      </c>
      <c r="M36" s="107"/>
      <c r="N36" s="66">
        <v>28</v>
      </c>
      <c r="O36" s="100" t="s">
        <v>77</v>
      </c>
      <c r="P36" s="8" t="s">
        <v>10</v>
      </c>
      <c r="Q36" s="61">
        <v>0.007</v>
      </c>
      <c r="R36" s="6">
        <f t="shared" si="2"/>
        <v>0.417</v>
      </c>
      <c r="S36" s="2">
        <v>0.179</v>
      </c>
      <c r="T36" s="2">
        <v>120</v>
      </c>
      <c r="U36" s="8">
        <f t="shared" si="1"/>
        <v>0.238</v>
      </c>
      <c r="V36" s="8">
        <v>0</v>
      </c>
      <c r="W36" s="8">
        <v>1.68</v>
      </c>
      <c r="X36" s="19">
        <f t="shared" si="5"/>
        <v>1.442</v>
      </c>
      <c r="Y36" s="105">
        <f t="shared" si="6"/>
        <v>1.442</v>
      </c>
      <c r="Z36" s="2" t="s">
        <v>213</v>
      </c>
    </row>
    <row r="37" spans="1:26" s="3" customFormat="1" ht="22.5">
      <c r="A37" s="141">
        <v>29</v>
      </c>
      <c r="B37" s="13" t="s">
        <v>78</v>
      </c>
      <c r="C37" s="8" t="s">
        <v>22</v>
      </c>
      <c r="D37" s="8">
        <f>D38+D39</f>
        <v>13.99</v>
      </c>
      <c r="E37" s="8">
        <f>SUM(E38:E39)</f>
        <v>0.1</v>
      </c>
      <c r="F37" s="8">
        <v>120</v>
      </c>
      <c r="G37" s="2">
        <f t="shared" si="0"/>
        <v>13.89</v>
      </c>
      <c r="H37" s="8">
        <v>0</v>
      </c>
      <c r="I37" s="8">
        <v>21</v>
      </c>
      <c r="J37" s="8">
        <f>I37-G37-H37</f>
        <v>7.109999999999999</v>
      </c>
      <c r="K37" s="141">
        <f>MIN(J37:J39)</f>
        <v>7.109999999999999</v>
      </c>
      <c r="L37" s="165" t="s">
        <v>213</v>
      </c>
      <c r="M37" s="107"/>
      <c r="N37" s="141">
        <v>29</v>
      </c>
      <c r="O37" s="13" t="s">
        <v>78</v>
      </c>
      <c r="P37" s="8" t="s">
        <v>22</v>
      </c>
      <c r="Q37" s="6"/>
      <c r="R37" s="6">
        <f>R38+R39</f>
        <v>15.4253</v>
      </c>
      <c r="S37" s="8">
        <f>SUM(S38:S39)</f>
        <v>0.1</v>
      </c>
      <c r="T37" s="8">
        <v>120</v>
      </c>
      <c r="U37" s="6">
        <f t="shared" si="1"/>
        <v>15.3253</v>
      </c>
      <c r="V37" s="8">
        <v>0</v>
      </c>
      <c r="W37" s="8">
        <v>21</v>
      </c>
      <c r="X37" s="6">
        <f>W37-U37-V37</f>
        <v>5.6747</v>
      </c>
      <c r="Y37" s="144">
        <f>MIN(X37:X39)</f>
        <v>5.6747</v>
      </c>
      <c r="Z37" s="147" t="s">
        <v>213</v>
      </c>
    </row>
    <row r="38" spans="1:26" s="3" customFormat="1" ht="11.25">
      <c r="A38" s="142"/>
      <c r="B38" s="114" t="s">
        <v>54</v>
      </c>
      <c r="C38" s="8" t="s">
        <v>22</v>
      </c>
      <c r="D38" s="2">
        <v>9.73</v>
      </c>
      <c r="E38" s="2"/>
      <c r="F38" s="2"/>
      <c r="G38" s="2">
        <f t="shared" si="0"/>
        <v>9.73</v>
      </c>
      <c r="H38" s="8">
        <v>0</v>
      </c>
      <c r="I38" s="2">
        <v>21</v>
      </c>
      <c r="J38" s="8">
        <f>I38-D38</f>
        <v>11.27</v>
      </c>
      <c r="K38" s="142"/>
      <c r="L38" s="166"/>
      <c r="M38" s="107"/>
      <c r="N38" s="142"/>
      <c r="O38" s="114" t="s">
        <v>54</v>
      </c>
      <c r="P38" s="8" t="s">
        <v>22</v>
      </c>
      <c r="Q38" s="61"/>
      <c r="R38" s="61">
        <f>D38+Q23+Q73+Q26/2</f>
        <v>10.4878</v>
      </c>
      <c r="S38" s="2"/>
      <c r="T38" s="2"/>
      <c r="U38" s="6">
        <f t="shared" si="1"/>
        <v>10.4878</v>
      </c>
      <c r="V38" s="8">
        <v>0</v>
      </c>
      <c r="W38" s="2">
        <v>21</v>
      </c>
      <c r="X38" s="6">
        <f>W38-R38</f>
        <v>10.5122</v>
      </c>
      <c r="Y38" s="145"/>
      <c r="Z38" s="148"/>
    </row>
    <row r="39" spans="1:26" s="3" customFormat="1" ht="11.25">
      <c r="A39" s="143"/>
      <c r="B39" s="114" t="s">
        <v>55</v>
      </c>
      <c r="C39" s="8" t="s">
        <v>22</v>
      </c>
      <c r="D39" s="2">
        <v>4.26</v>
      </c>
      <c r="E39" s="2">
        <v>0.1</v>
      </c>
      <c r="F39" s="2">
        <v>120</v>
      </c>
      <c r="G39" s="2">
        <f t="shared" si="0"/>
        <v>4.16</v>
      </c>
      <c r="H39" s="8">
        <v>0</v>
      </c>
      <c r="I39" s="2">
        <v>21</v>
      </c>
      <c r="J39" s="8">
        <f>I39-G39-H39</f>
        <v>16.84</v>
      </c>
      <c r="K39" s="143"/>
      <c r="L39" s="167"/>
      <c r="M39" s="107"/>
      <c r="N39" s="143"/>
      <c r="O39" s="114" t="s">
        <v>55</v>
      </c>
      <c r="P39" s="8" t="s">
        <v>22</v>
      </c>
      <c r="Q39" s="6">
        <v>0.6775</v>
      </c>
      <c r="R39" s="61">
        <f aca="true" t="shared" si="7" ref="R39:R44">Q39+D39</f>
        <v>4.9375</v>
      </c>
      <c r="S39" s="2">
        <v>0.1</v>
      </c>
      <c r="T39" s="2">
        <v>120</v>
      </c>
      <c r="U39" s="8">
        <f t="shared" si="1"/>
        <v>4.8375</v>
      </c>
      <c r="V39" s="8">
        <v>0</v>
      </c>
      <c r="W39" s="2">
        <v>21</v>
      </c>
      <c r="X39" s="8">
        <f>W39-U39-V39</f>
        <v>16.1625</v>
      </c>
      <c r="Y39" s="146"/>
      <c r="Z39" s="149"/>
    </row>
    <row r="40" spans="1:26" s="3" customFormat="1" ht="11.25">
      <c r="A40" s="8">
        <v>30</v>
      </c>
      <c r="B40" s="100" t="s">
        <v>79</v>
      </c>
      <c r="C40" s="8" t="s">
        <v>8</v>
      </c>
      <c r="D40" s="2">
        <v>2.58</v>
      </c>
      <c r="E40" s="2">
        <v>1.71</v>
      </c>
      <c r="F40" s="8">
        <v>120</v>
      </c>
      <c r="G40" s="8">
        <f t="shared" si="0"/>
        <v>0.8700000000000001</v>
      </c>
      <c r="H40" s="8">
        <v>0</v>
      </c>
      <c r="I40" s="2">
        <v>2.63</v>
      </c>
      <c r="J40" s="8">
        <f>I40-H40-G40</f>
        <v>1.7599999999999998</v>
      </c>
      <c r="K40" s="19">
        <f>J40</f>
        <v>1.7599999999999998</v>
      </c>
      <c r="L40" s="101" t="s">
        <v>213</v>
      </c>
      <c r="M40" s="107"/>
      <c r="N40" s="8">
        <v>30</v>
      </c>
      <c r="O40" s="100" t="s">
        <v>79</v>
      </c>
      <c r="P40" s="8" t="s">
        <v>8</v>
      </c>
      <c r="Q40" s="61">
        <v>0.113</v>
      </c>
      <c r="R40" s="6">
        <f t="shared" si="7"/>
        <v>2.693</v>
      </c>
      <c r="S40" s="2">
        <v>1.71</v>
      </c>
      <c r="T40" s="8">
        <v>120</v>
      </c>
      <c r="U40" s="8">
        <f t="shared" si="1"/>
        <v>0.9830000000000001</v>
      </c>
      <c r="V40" s="8">
        <v>0</v>
      </c>
      <c r="W40" s="2">
        <v>2.63</v>
      </c>
      <c r="X40" s="19">
        <f>W40-V40-U40</f>
        <v>1.6469999999999998</v>
      </c>
      <c r="Y40" s="109">
        <f>X40</f>
        <v>1.6469999999999998</v>
      </c>
      <c r="Z40" s="2" t="s">
        <v>213</v>
      </c>
    </row>
    <row r="41" spans="1:26" s="3" customFormat="1" ht="11.25">
      <c r="A41" s="8">
        <v>31</v>
      </c>
      <c r="B41" s="100" t="s">
        <v>80</v>
      </c>
      <c r="C41" s="8" t="s">
        <v>7</v>
      </c>
      <c r="D41" s="2">
        <v>6.92</v>
      </c>
      <c r="E41" s="2">
        <v>0.48</v>
      </c>
      <c r="F41" s="8">
        <v>120</v>
      </c>
      <c r="G41" s="8">
        <f t="shared" si="0"/>
        <v>6.4399999999999995</v>
      </c>
      <c r="H41" s="8">
        <v>0</v>
      </c>
      <c r="I41" s="2">
        <v>10.5</v>
      </c>
      <c r="J41" s="8">
        <f>I41-H41-G41</f>
        <v>4.0600000000000005</v>
      </c>
      <c r="K41" s="19">
        <f>J41</f>
        <v>4.0600000000000005</v>
      </c>
      <c r="L41" s="101" t="s">
        <v>213</v>
      </c>
      <c r="M41" s="107"/>
      <c r="N41" s="8">
        <v>31</v>
      </c>
      <c r="O41" s="100" t="s">
        <v>80</v>
      </c>
      <c r="P41" s="8" t="s">
        <v>7</v>
      </c>
      <c r="Q41" s="61">
        <v>1.1375</v>
      </c>
      <c r="R41" s="6">
        <f t="shared" si="7"/>
        <v>8.0575</v>
      </c>
      <c r="S41" s="2">
        <v>0.48</v>
      </c>
      <c r="T41" s="8">
        <v>120</v>
      </c>
      <c r="U41" s="6">
        <f t="shared" si="1"/>
        <v>7.577499999999999</v>
      </c>
      <c r="V41" s="8">
        <v>0</v>
      </c>
      <c r="W41" s="2">
        <v>10.5</v>
      </c>
      <c r="X41" s="20">
        <f>W41-V41-U41</f>
        <v>2.922500000000001</v>
      </c>
      <c r="Y41" s="105">
        <f>X41</f>
        <v>2.922500000000001</v>
      </c>
      <c r="Z41" s="2" t="s">
        <v>213</v>
      </c>
    </row>
    <row r="42" spans="1:26" s="3" customFormat="1" ht="11.25">
      <c r="A42" s="8">
        <v>32</v>
      </c>
      <c r="B42" s="100" t="s">
        <v>81</v>
      </c>
      <c r="C42" s="8" t="s">
        <v>11</v>
      </c>
      <c r="D42" s="2">
        <v>7.16</v>
      </c>
      <c r="E42" s="2">
        <v>3.69</v>
      </c>
      <c r="F42" s="2">
        <v>120</v>
      </c>
      <c r="G42" s="8">
        <f t="shared" si="0"/>
        <v>3.47</v>
      </c>
      <c r="H42" s="8">
        <v>0</v>
      </c>
      <c r="I42" s="2">
        <v>6.62</v>
      </c>
      <c r="J42" s="8">
        <f>I42-H42-G42</f>
        <v>3.15</v>
      </c>
      <c r="K42" s="19">
        <f>J42</f>
        <v>3.15</v>
      </c>
      <c r="L42" s="101" t="s">
        <v>213</v>
      </c>
      <c r="M42" s="107"/>
      <c r="N42" s="48">
        <v>32</v>
      </c>
      <c r="O42" s="106" t="s">
        <v>81</v>
      </c>
      <c r="P42" s="48" t="s">
        <v>11</v>
      </c>
      <c r="Q42" s="98">
        <v>3.3945</v>
      </c>
      <c r="R42" s="49">
        <f t="shared" si="7"/>
        <v>10.5545</v>
      </c>
      <c r="S42" s="103">
        <v>3.69</v>
      </c>
      <c r="T42" s="103">
        <v>120</v>
      </c>
      <c r="U42" s="49">
        <f t="shared" si="1"/>
        <v>6.864500000000001</v>
      </c>
      <c r="V42" s="48">
        <v>0</v>
      </c>
      <c r="W42" s="103">
        <v>6.62</v>
      </c>
      <c r="X42" s="51">
        <f>W42-V42-U42</f>
        <v>-0.24450000000000127</v>
      </c>
      <c r="Y42" s="111">
        <f>X42</f>
        <v>-0.24450000000000127</v>
      </c>
      <c r="Z42" s="103" t="s">
        <v>214</v>
      </c>
    </row>
    <row r="43" spans="1:26" s="3" customFormat="1" ht="11.25">
      <c r="A43" s="8">
        <v>33</v>
      </c>
      <c r="B43" s="100" t="s">
        <v>82</v>
      </c>
      <c r="C43" s="8" t="s">
        <v>7</v>
      </c>
      <c r="D43" s="2">
        <v>9.86</v>
      </c>
      <c r="E43" s="2"/>
      <c r="F43" s="8"/>
      <c r="G43" s="8">
        <f t="shared" si="0"/>
        <v>9.86</v>
      </c>
      <c r="H43" s="8">
        <v>0</v>
      </c>
      <c r="I43" s="2">
        <v>10.5</v>
      </c>
      <c r="J43" s="8">
        <f>I43-H43-G43</f>
        <v>0.6400000000000006</v>
      </c>
      <c r="K43" s="19">
        <f>J43</f>
        <v>0.6400000000000006</v>
      </c>
      <c r="L43" s="101" t="s">
        <v>213</v>
      </c>
      <c r="M43" s="107"/>
      <c r="N43" s="38">
        <v>33</v>
      </c>
      <c r="O43" s="106" t="s">
        <v>82</v>
      </c>
      <c r="P43" s="38" t="s">
        <v>7</v>
      </c>
      <c r="Q43" s="98">
        <v>1.55437</v>
      </c>
      <c r="R43" s="42">
        <f t="shared" si="7"/>
        <v>11.41437</v>
      </c>
      <c r="S43" s="96"/>
      <c r="T43" s="38"/>
      <c r="U43" s="38">
        <f t="shared" si="1"/>
        <v>11.41437</v>
      </c>
      <c r="V43" s="38">
        <v>0</v>
      </c>
      <c r="W43" s="96">
        <v>10.5</v>
      </c>
      <c r="X43" s="39">
        <f>W43-V43-U43</f>
        <v>-0.9143699999999999</v>
      </c>
      <c r="Y43" s="108">
        <f>X43</f>
        <v>-0.9143699999999999</v>
      </c>
      <c r="Z43" s="96" t="s">
        <v>214</v>
      </c>
    </row>
    <row r="44" spans="1:26" s="3" customFormat="1" ht="11.25">
      <c r="A44" s="8">
        <v>34</v>
      </c>
      <c r="B44" s="100" t="s">
        <v>83</v>
      </c>
      <c r="C44" s="8" t="s">
        <v>8</v>
      </c>
      <c r="D44" s="2">
        <v>1.049</v>
      </c>
      <c r="E44" s="2">
        <v>0.38</v>
      </c>
      <c r="F44" s="2">
        <v>120</v>
      </c>
      <c r="G44" s="8">
        <f t="shared" si="0"/>
        <v>0.6689999999999999</v>
      </c>
      <c r="H44" s="8">
        <v>0</v>
      </c>
      <c r="I44" s="2">
        <v>2.63</v>
      </c>
      <c r="J44" s="8">
        <f>I44-H44-G44</f>
        <v>1.9609999999999999</v>
      </c>
      <c r="K44" s="19">
        <f>J44</f>
        <v>1.9609999999999999</v>
      </c>
      <c r="L44" s="101" t="s">
        <v>213</v>
      </c>
      <c r="M44" s="107"/>
      <c r="N44" s="8">
        <v>34</v>
      </c>
      <c r="O44" s="100" t="s">
        <v>83</v>
      </c>
      <c r="P44" s="8" t="s">
        <v>8</v>
      </c>
      <c r="Q44" s="61">
        <v>0.067</v>
      </c>
      <c r="R44" s="6">
        <f t="shared" si="7"/>
        <v>1.1159999999999999</v>
      </c>
      <c r="S44" s="2">
        <v>0.38</v>
      </c>
      <c r="T44" s="2">
        <v>120</v>
      </c>
      <c r="U44" s="8">
        <f t="shared" si="1"/>
        <v>0.7359999999999999</v>
      </c>
      <c r="V44" s="8">
        <v>0</v>
      </c>
      <c r="W44" s="2">
        <v>2.63</v>
      </c>
      <c r="X44" s="19">
        <f>W44-V44-U44</f>
        <v>1.8940000000000001</v>
      </c>
      <c r="Y44" s="109">
        <f>X44</f>
        <v>1.8940000000000001</v>
      </c>
      <c r="Z44" s="2" t="s">
        <v>213</v>
      </c>
    </row>
    <row r="45" spans="1:26" s="3" customFormat="1" ht="22.5">
      <c r="A45" s="141">
        <v>35</v>
      </c>
      <c r="B45" s="12" t="s">
        <v>84</v>
      </c>
      <c r="C45" s="8" t="s">
        <v>14</v>
      </c>
      <c r="D45" s="8">
        <f>D46+D47</f>
        <v>16.28</v>
      </c>
      <c r="E45" s="8"/>
      <c r="F45" s="8"/>
      <c r="G45" s="2">
        <f t="shared" si="0"/>
        <v>16.28</v>
      </c>
      <c r="H45" s="8">
        <v>0</v>
      </c>
      <c r="I45" s="8">
        <v>26.25</v>
      </c>
      <c r="J45" s="8">
        <f>I45-G45-H45</f>
        <v>9.969999999999999</v>
      </c>
      <c r="K45" s="141">
        <f>MIN(J45:J47)</f>
        <v>9.969999999999999</v>
      </c>
      <c r="L45" s="165" t="s">
        <v>213</v>
      </c>
      <c r="M45" s="107"/>
      <c r="N45" s="141">
        <v>35</v>
      </c>
      <c r="O45" s="12" t="s">
        <v>84</v>
      </c>
      <c r="P45" s="8" t="s">
        <v>14</v>
      </c>
      <c r="Q45" s="6"/>
      <c r="R45" s="6">
        <f>R46+R47</f>
        <v>23.6791</v>
      </c>
      <c r="S45" s="8"/>
      <c r="T45" s="8"/>
      <c r="U45" s="6">
        <f t="shared" si="1"/>
        <v>23.6791</v>
      </c>
      <c r="V45" s="8">
        <v>0</v>
      </c>
      <c r="W45" s="8">
        <v>26.25</v>
      </c>
      <c r="X45" s="6">
        <f>W45-U45-V45</f>
        <v>2.5709000000000017</v>
      </c>
      <c r="Y45" s="144">
        <f>MIN(X45:X47)</f>
        <v>2.5709000000000017</v>
      </c>
      <c r="Z45" s="147" t="s">
        <v>213</v>
      </c>
    </row>
    <row r="46" spans="1:26" s="3" customFormat="1" ht="11.25">
      <c r="A46" s="142"/>
      <c r="B46" s="114" t="s">
        <v>54</v>
      </c>
      <c r="C46" s="8" t="s">
        <v>14</v>
      </c>
      <c r="D46" s="2">
        <v>8.4</v>
      </c>
      <c r="E46" s="2"/>
      <c r="F46" s="2"/>
      <c r="G46" s="2">
        <f t="shared" si="0"/>
        <v>8.4</v>
      </c>
      <c r="H46" s="8">
        <v>0</v>
      </c>
      <c r="I46" s="2">
        <v>26.25</v>
      </c>
      <c r="J46" s="8">
        <f>I46-D46</f>
        <v>17.85</v>
      </c>
      <c r="K46" s="142"/>
      <c r="L46" s="166"/>
      <c r="M46" s="107"/>
      <c r="N46" s="142"/>
      <c r="O46" s="114" t="s">
        <v>54</v>
      </c>
      <c r="P46" s="8" t="s">
        <v>14</v>
      </c>
      <c r="Q46" s="61"/>
      <c r="R46" s="61">
        <f>D46+Q28+Q19</f>
        <v>8.7241</v>
      </c>
      <c r="S46" s="2"/>
      <c r="T46" s="2"/>
      <c r="U46" s="6">
        <f t="shared" si="1"/>
        <v>8.7241</v>
      </c>
      <c r="V46" s="8">
        <v>0</v>
      </c>
      <c r="W46" s="2">
        <v>26.25</v>
      </c>
      <c r="X46" s="6">
        <f>W46-R46</f>
        <v>17.5259</v>
      </c>
      <c r="Y46" s="145"/>
      <c r="Z46" s="148"/>
    </row>
    <row r="47" spans="1:26" s="3" customFormat="1" ht="11.25">
      <c r="A47" s="143"/>
      <c r="B47" s="114" t="s">
        <v>55</v>
      </c>
      <c r="C47" s="8" t="s">
        <v>14</v>
      </c>
      <c r="D47" s="2">
        <v>7.88</v>
      </c>
      <c r="E47" s="2"/>
      <c r="F47" s="2"/>
      <c r="G47" s="2">
        <f t="shared" si="0"/>
        <v>7.88</v>
      </c>
      <c r="H47" s="8">
        <v>0</v>
      </c>
      <c r="I47" s="2">
        <v>26.25</v>
      </c>
      <c r="J47" s="8">
        <f>I47-G47-H47</f>
        <v>18.37</v>
      </c>
      <c r="K47" s="143"/>
      <c r="L47" s="167"/>
      <c r="M47" s="107"/>
      <c r="N47" s="143"/>
      <c r="O47" s="114" t="s">
        <v>55</v>
      </c>
      <c r="P47" s="8" t="s">
        <v>14</v>
      </c>
      <c r="Q47" s="6">
        <v>7.075</v>
      </c>
      <c r="R47" s="61">
        <f>Q47+D47</f>
        <v>14.955</v>
      </c>
      <c r="S47" s="2"/>
      <c r="T47" s="2"/>
      <c r="U47" s="8">
        <f t="shared" si="1"/>
        <v>14.955</v>
      </c>
      <c r="V47" s="8">
        <v>0</v>
      </c>
      <c r="W47" s="2">
        <v>26.25</v>
      </c>
      <c r="X47" s="8">
        <f>W47-U47-V47</f>
        <v>11.295</v>
      </c>
      <c r="Y47" s="146"/>
      <c r="Z47" s="149"/>
    </row>
    <row r="48" spans="1:26" s="3" customFormat="1" ht="11.25">
      <c r="A48" s="71">
        <v>36</v>
      </c>
      <c r="B48" s="100" t="s">
        <v>85</v>
      </c>
      <c r="C48" s="8" t="s">
        <v>17</v>
      </c>
      <c r="D48" s="2">
        <v>14.32</v>
      </c>
      <c r="E48" s="2"/>
      <c r="F48" s="2"/>
      <c r="G48" s="8">
        <f t="shared" si="0"/>
        <v>14.32</v>
      </c>
      <c r="H48" s="8">
        <v>0</v>
      </c>
      <c r="I48" s="8">
        <v>42</v>
      </c>
      <c r="J48" s="8">
        <f>I48-H48-G48</f>
        <v>27.68</v>
      </c>
      <c r="K48" s="19">
        <f>J48</f>
        <v>27.68</v>
      </c>
      <c r="L48" s="101" t="s">
        <v>213</v>
      </c>
      <c r="M48" s="107"/>
      <c r="N48" s="71">
        <v>36</v>
      </c>
      <c r="O48" s="100" t="s">
        <v>85</v>
      </c>
      <c r="P48" s="8" t="s">
        <v>17</v>
      </c>
      <c r="Q48" s="61">
        <v>1.53031</v>
      </c>
      <c r="R48" s="6">
        <f>Q48+D48</f>
        <v>15.85031</v>
      </c>
      <c r="S48" s="2"/>
      <c r="T48" s="2"/>
      <c r="U48" s="6">
        <f t="shared" si="1"/>
        <v>15.85031</v>
      </c>
      <c r="V48" s="8">
        <v>0</v>
      </c>
      <c r="W48" s="8">
        <v>42</v>
      </c>
      <c r="X48" s="20">
        <f>W48-V48-U48</f>
        <v>26.14969</v>
      </c>
      <c r="Y48" s="105">
        <f>X48</f>
        <v>26.14969</v>
      </c>
      <c r="Z48" s="2" t="s">
        <v>213</v>
      </c>
    </row>
    <row r="49" spans="1:26" s="3" customFormat="1" ht="11.25">
      <c r="A49" s="153">
        <v>37</v>
      </c>
      <c r="B49" s="62" t="s">
        <v>86</v>
      </c>
      <c r="C49" s="38" t="s">
        <v>32</v>
      </c>
      <c r="D49" s="38">
        <f>D50+D51</f>
        <v>21.5</v>
      </c>
      <c r="E49" s="38"/>
      <c r="F49" s="38"/>
      <c r="G49" s="96">
        <f t="shared" si="0"/>
        <v>21.5</v>
      </c>
      <c r="H49" s="38">
        <v>0</v>
      </c>
      <c r="I49" s="38">
        <v>21</v>
      </c>
      <c r="J49" s="38">
        <f>I49-G49-H49</f>
        <v>-0.5</v>
      </c>
      <c r="K49" s="153">
        <f>MIN(J49:J51)</f>
        <v>-0.5</v>
      </c>
      <c r="L49" s="86" t="s">
        <v>214</v>
      </c>
      <c r="M49" s="107"/>
      <c r="N49" s="153">
        <v>37</v>
      </c>
      <c r="O49" s="62" t="s">
        <v>86</v>
      </c>
      <c r="P49" s="38" t="s">
        <v>32</v>
      </c>
      <c r="Q49" s="49"/>
      <c r="R49" s="42">
        <f>R50+R51</f>
        <v>21.8898</v>
      </c>
      <c r="S49" s="38"/>
      <c r="T49" s="38"/>
      <c r="U49" s="42">
        <f t="shared" si="1"/>
        <v>21.8898</v>
      </c>
      <c r="V49" s="38">
        <v>0</v>
      </c>
      <c r="W49" s="38">
        <v>21</v>
      </c>
      <c r="X49" s="42">
        <f>W49-U49-V49</f>
        <v>-0.889800000000001</v>
      </c>
      <c r="Y49" s="156">
        <f>MIN(X49:X51)</f>
        <v>-0.889800000000001</v>
      </c>
      <c r="Z49" s="86" t="s">
        <v>214</v>
      </c>
    </row>
    <row r="50" spans="1:26" s="3" customFormat="1" ht="11.25">
      <c r="A50" s="154"/>
      <c r="B50" s="119" t="s">
        <v>54</v>
      </c>
      <c r="C50" s="38" t="s">
        <v>32</v>
      </c>
      <c r="D50" s="96">
        <v>7.1</v>
      </c>
      <c r="E50" s="96"/>
      <c r="F50" s="96"/>
      <c r="G50" s="96">
        <f t="shared" si="0"/>
        <v>7.1</v>
      </c>
      <c r="H50" s="38">
        <v>0</v>
      </c>
      <c r="I50" s="96">
        <v>21</v>
      </c>
      <c r="J50" s="38">
        <f>I50-D50</f>
        <v>13.9</v>
      </c>
      <c r="K50" s="154"/>
      <c r="L50" s="87"/>
      <c r="M50" s="107"/>
      <c r="N50" s="154"/>
      <c r="O50" s="119" t="s">
        <v>54</v>
      </c>
      <c r="P50" s="38" t="s">
        <v>32</v>
      </c>
      <c r="Q50" s="98"/>
      <c r="R50" s="44">
        <f>D50+Q26/2</f>
        <v>7.3148</v>
      </c>
      <c r="S50" s="96"/>
      <c r="T50" s="96"/>
      <c r="U50" s="42">
        <f t="shared" si="1"/>
        <v>7.3148</v>
      </c>
      <c r="V50" s="38">
        <v>0</v>
      </c>
      <c r="W50" s="96">
        <v>21</v>
      </c>
      <c r="X50" s="42">
        <f>W50-R50</f>
        <v>13.6852</v>
      </c>
      <c r="Y50" s="157"/>
      <c r="Z50" s="87"/>
    </row>
    <row r="51" spans="1:26" s="3" customFormat="1" ht="11.25">
      <c r="A51" s="155"/>
      <c r="B51" s="119" t="s">
        <v>87</v>
      </c>
      <c r="C51" s="38" t="s">
        <v>32</v>
      </c>
      <c r="D51" s="96">
        <v>14.4</v>
      </c>
      <c r="E51" s="96"/>
      <c r="F51" s="96"/>
      <c r="G51" s="96">
        <f t="shared" si="0"/>
        <v>14.4</v>
      </c>
      <c r="H51" s="38">
        <v>0</v>
      </c>
      <c r="I51" s="96">
        <v>21</v>
      </c>
      <c r="J51" s="38">
        <f>I51-G51-H51</f>
        <v>6.6</v>
      </c>
      <c r="K51" s="155"/>
      <c r="L51" s="88"/>
      <c r="M51" s="107"/>
      <c r="N51" s="155"/>
      <c r="O51" s="119" t="s">
        <v>87</v>
      </c>
      <c r="P51" s="38" t="s">
        <v>32</v>
      </c>
      <c r="Q51" s="49">
        <v>0.175</v>
      </c>
      <c r="R51" s="44">
        <f>Q51+D51</f>
        <v>14.575000000000001</v>
      </c>
      <c r="S51" s="96"/>
      <c r="T51" s="96"/>
      <c r="U51" s="38">
        <f t="shared" si="1"/>
        <v>14.575000000000001</v>
      </c>
      <c r="V51" s="38">
        <v>0</v>
      </c>
      <c r="W51" s="96">
        <v>21</v>
      </c>
      <c r="X51" s="38">
        <f>W51-U51-V51</f>
        <v>6.424999999999999</v>
      </c>
      <c r="Y51" s="158"/>
      <c r="Z51" s="88"/>
    </row>
    <row r="52" spans="1:26" s="3" customFormat="1" ht="11.25">
      <c r="A52" s="8">
        <v>38</v>
      </c>
      <c r="B52" s="100" t="s">
        <v>88</v>
      </c>
      <c r="C52" s="8" t="s">
        <v>12</v>
      </c>
      <c r="D52" s="2">
        <v>8.6</v>
      </c>
      <c r="E52" s="2"/>
      <c r="F52" s="2"/>
      <c r="G52" s="8">
        <f t="shared" si="0"/>
        <v>8.6</v>
      </c>
      <c r="H52" s="8">
        <v>0</v>
      </c>
      <c r="I52" s="2">
        <v>16.8</v>
      </c>
      <c r="J52" s="8">
        <f>I52-H52-G52</f>
        <v>8.200000000000001</v>
      </c>
      <c r="K52" s="19">
        <f>J52</f>
        <v>8.200000000000001</v>
      </c>
      <c r="L52" s="101" t="s">
        <v>213</v>
      </c>
      <c r="M52" s="107"/>
      <c r="N52" s="48">
        <v>38</v>
      </c>
      <c r="O52" s="106" t="s">
        <v>88</v>
      </c>
      <c r="P52" s="48" t="s">
        <v>12</v>
      </c>
      <c r="Q52" s="98">
        <v>10.48302</v>
      </c>
      <c r="R52" s="49">
        <f>Q52+D52</f>
        <v>19.083019999999998</v>
      </c>
      <c r="S52" s="103"/>
      <c r="T52" s="103"/>
      <c r="U52" s="49">
        <f t="shared" si="1"/>
        <v>19.083019999999998</v>
      </c>
      <c r="V52" s="48">
        <v>0</v>
      </c>
      <c r="W52" s="103">
        <v>16.8</v>
      </c>
      <c r="X52" s="51">
        <f>W52-V52-U52</f>
        <v>-2.283019999999997</v>
      </c>
      <c r="Y52" s="104">
        <f>X52</f>
        <v>-2.283019999999997</v>
      </c>
      <c r="Z52" s="103" t="s">
        <v>214</v>
      </c>
    </row>
    <row r="53" spans="1:26" s="3" customFormat="1" ht="11.25">
      <c r="A53" s="8">
        <v>39</v>
      </c>
      <c r="B53" s="100" t="s">
        <v>89</v>
      </c>
      <c r="C53" s="8" t="s">
        <v>14</v>
      </c>
      <c r="D53" s="2">
        <v>13.51</v>
      </c>
      <c r="E53" s="2"/>
      <c r="F53" s="2"/>
      <c r="G53" s="8">
        <f t="shared" si="0"/>
        <v>13.51</v>
      </c>
      <c r="H53" s="8">
        <v>0</v>
      </c>
      <c r="I53" s="2">
        <v>26.25</v>
      </c>
      <c r="J53" s="8">
        <f>I53-H53-G53</f>
        <v>12.74</v>
      </c>
      <c r="K53" s="19">
        <f>J53</f>
        <v>12.74</v>
      </c>
      <c r="L53" s="101" t="s">
        <v>213</v>
      </c>
      <c r="M53" s="107"/>
      <c r="N53" s="8">
        <v>39</v>
      </c>
      <c r="O53" s="100" t="s">
        <v>89</v>
      </c>
      <c r="P53" s="8" t="s">
        <v>14</v>
      </c>
      <c r="Q53" s="61">
        <v>0.7252</v>
      </c>
      <c r="R53" s="6">
        <f>Q53+D53</f>
        <v>14.235199999999999</v>
      </c>
      <c r="S53" s="2"/>
      <c r="T53" s="2"/>
      <c r="U53" s="6">
        <f t="shared" si="1"/>
        <v>14.235199999999999</v>
      </c>
      <c r="V53" s="8">
        <v>0</v>
      </c>
      <c r="W53" s="2">
        <v>26.25</v>
      </c>
      <c r="X53" s="20">
        <f>W53-V53-U53</f>
        <v>12.014800000000001</v>
      </c>
      <c r="Y53" s="105">
        <f>X53</f>
        <v>12.014800000000001</v>
      </c>
      <c r="Z53" s="2" t="s">
        <v>213</v>
      </c>
    </row>
    <row r="54" spans="1:26" s="3" customFormat="1" ht="11.25">
      <c r="A54" s="8">
        <v>40</v>
      </c>
      <c r="B54" s="100" t="s">
        <v>90</v>
      </c>
      <c r="C54" s="8" t="s">
        <v>17</v>
      </c>
      <c r="D54" s="2">
        <v>40.327</v>
      </c>
      <c r="E54" s="2"/>
      <c r="F54" s="2"/>
      <c r="G54" s="8">
        <f t="shared" si="0"/>
        <v>40.327</v>
      </c>
      <c r="H54" s="8">
        <v>0</v>
      </c>
      <c r="I54" s="8">
        <v>42</v>
      </c>
      <c r="J54" s="8">
        <f>I54-H54-G54</f>
        <v>1.6730000000000018</v>
      </c>
      <c r="K54" s="19">
        <f>J54</f>
        <v>1.6730000000000018</v>
      </c>
      <c r="L54" s="101" t="s">
        <v>213</v>
      </c>
      <c r="M54" s="107"/>
      <c r="N54" s="38">
        <v>40</v>
      </c>
      <c r="O54" s="106" t="s">
        <v>90</v>
      </c>
      <c r="P54" s="38" t="s">
        <v>17</v>
      </c>
      <c r="Q54" s="98">
        <v>5.08381</v>
      </c>
      <c r="R54" s="42">
        <f>Q54+D54</f>
        <v>45.41081</v>
      </c>
      <c r="S54" s="96"/>
      <c r="T54" s="96"/>
      <c r="U54" s="42">
        <f t="shared" si="1"/>
        <v>45.41081</v>
      </c>
      <c r="V54" s="38">
        <v>0</v>
      </c>
      <c r="W54" s="38">
        <v>42</v>
      </c>
      <c r="X54" s="43">
        <f>W54-V54-U54</f>
        <v>-3.410809999999998</v>
      </c>
      <c r="Y54" s="108">
        <f>X54</f>
        <v>-3.410809999999998</v>
      </c>
      <c r="Z54" s="96" t="s">
        <v>214</v>
      </c>
    </row>
    <row r="55" spans="1:26" s="3" customFormat="1" ht="11.25">
      <c r="A55" s="141">
        <v>41</v>
      </c>
      <c r="B55" s="12" t="s">
        <v>91</v>
      </c>
      <c r="C55" s="8" t="s">
        <v>7</v>
      </c>
      <c r="D55" s="8">
        <f>D56+D57</f>
        <v>5.37</v>
      </c>
      <c r="E55" s="8">
        <f>E56+E57</f>
        <v>0.213</v>
      </c>
      <c r="F55" s="8">
        <v>120</v>
      </c>
      <c r="G55" s="2">
        <f t="shared" si="0"/>
        <v>5.157</v>
      </c>
      <c r="H55" s="8">
        <v>0</v>
      </c>
      <c r="I55" s="8">
        <v>10.5</v>
      </c>
      <c r="J55" s="8">
        <f>I55-G55-H55</f>
        <v>5.343</v>
      </c>
      <c r="K55" s="141">
        <f>MIN(J55:J57)</f>
        <v>5.343</v>
      </c>
      <c r="L55" s="165" t="s">
        <v>213</v>
      </c>
      <c r="M55" s="107"/>
      <c r="N55" s="141">
        <v>41</v>
      </c>
      <c r="O55" s="12" t="s">
        <v>91</v>
      </c>
      <c r="P55" s="8" t="s">
        <v>7</v>
      </c>
      <c r="Q55" s="6"/>
      <c r="R55" s="6">
        <f>R56+R57</f>
        <v>5.8781</v>
      </c>
      <c r="S55" s="8">
        <f>S56+S57</f>
        <v>0.213</v>
      </c>
      <c r="T55" s="8">
        <v>120</v>
      </c>
      <c r="U55" s="6">
        <f aca="true" t="shared" si="8" ref="U55:U69">R55-S55</f>
        <v>5.6651</v>
      </c>
      <c r="V55" s="8">
        <v>0</v>
      </c>
      <c r="W55" s="8">
        <v>10.5</v>
      </c>
      <c r="X55" s="6">
        <f>W55-U55-V55</f>
        <v>4.8349</v>
      </c>
      <c r="Y55" s="145">
        <f>MIN(X55:X57)</f>
        <v>4.8349</v>
      </c>
      <c r="Z55" s="165" t="s">
        <v>213</v>
      </c>
    </row>
    <row r="56" spans="1:26" s="3" customFormat="1" ht="11.25">
      <c r="A56" s="142"/>
      <c r="B56" s="114" t="s">
        <v>54</v>
      </c>
      <c r="C56" s="8" t="s">
        <v>7</v>
      </c>
      <c r="D56" s="2">
        <v>1.79</v>
      </c>
      <c r="E56" s="2"/>
      <c r="F56" s="2"/>
      <c r="G56" s="2">
        <f t="shared" si="0"/>
        <v>1.79</v>
      </c>
      <c r="H56" s="8">
        <v>0</v>
      </c>
      <c r="I56" s="2">
        <v>10.5</v>
      </c>
      <c r="J56" s="8">
        <f>I56-D56</f>
        <v>8.71</v>
      </c>
      <c r="K56" s="142"/>
      <c r="L56" s="166"/>
      <c r="M56" s="107"/>
      <c r="N56" s="142"/>
      <c r="O56" s="114" t="s">
        <v>54</v>
      </c>
      <c r="P56" s="8" t="s">
        <v>7</v>
      </c>
      <c r="Q56" s="61"/>
      <c r="R56" s="61">
        <f>D56+Q64+Q36+Q20/2</f>
        <v>1.8741999999999999</v>
      </c>
      <c r="S56" s="2"/>
      <c r="T56" s="2"/>
      <c r="U56" s="6">
        <f t="shared" si="8"/>
        <v>1.8741999999999999</v>
      </c>
      <c r="V56" s="8">
        <v>0</v>
      </c>
      <c r="W56" s="2">
        <v>10.5</v>
      </c>
      <c r="X56" s="6">
        <f>W56-R56</f>
        <v>8.6258</v>
      </c>
      <c r="Y56" s="145"/>
      <c r="Z56" s="166"/>
    </row>
    <row r="57" spans="1:26" s="3" customFormat="1" ht="11.25">
      <c r="A57" s="143"/>
      <c r="B57" s="114" t="s">
        <v>55</v>
      </c>
      <c r="C57" s="8" t="s">
        <v>7</v>
      </c>
      <c r="D57" s="2">
        <v>3.58</v>
      </c>
      <c r="E57" s="2">
        <v>0.213</v>
      </c>
      <c r="F57" s="2">
        <v>120</v>
      </c>
      <c r="G57" s="2">
        <f t="shared" si="0"/>
        <v>3.367</v>
      </c>
      <c r="H57" s="8">
        <v>0</v>
      </c>
      <c r="I57" s="2">
        <v>10.5</v>
      </c>
      <c r="J57" s="8">
        <f>I57-G57-H57</f>
        <v>7.133</v>
      </c>
      <c r="K57" s="143"/>
      <c r="L57" s="167"/>
      <c r="M57" s="107"/>
      <c r="N57" s="143"/>
      <c r="O57" s="114" t="s">
        <v>55</v>
      </c>
      <c r="P57" s="8" t="s">
        <v>7</v>
      </c>
      <c r="Q57" s="6">
        <v>0.4239</v>
      </c>
      <c r="R57" s="61">
        <f aca="true" t="shared" si="9" ref="R57:R68">Q57+D57</f>
        <v>4.0039</v>
      </c>
      <c r="S57" s="2">
        <v>0.213</v>
      </c>
      <c r="T57" s="2">
        <v>120</v>
      </c>
      <c r="U57" s="6">
        <f t="shared" si="8"/>
        <v>3.7908999999999997</v>
      </c>
      <c r="V57" s="8">
        <v>0</v>
      </c>
      <c r="W57" s="2">
        <v>10.5</v>
      </c>
      <c r="X57" s="6">
        <f>W57-U57-V57</f>
        <v>6.7091</v>
      </c>
      <c r="Y57" s="146"/>
      <c r="Z57" s="167"/>
    </row>
    <row r="58" spans="1:26" s="3" customFormat="1" ht="11.25">
      <c r="A58" s="8">
        <v>42</v>
      </c>
      <c r="B58" s="100" t="s">
        <v>92</v>
      </c>
      <c r="C58" s="8" t="s">
        <v>8</v>
      </c>
      <c r="D58" s="2">
        <v>0.61</v>
      </c>
      <c r="E58" s="2">
        <v>0.316</v>
      </c>
      <c r="F58" s="2">
        <v>120</v>
      </c>
      <c r="G58" s="8">
        <f t="shared" si="0"/>
        <v>0.294</v>
      </c>
      <c r="H58" s="8">
        <v>0</v>
      </c>
      <c r="I58" s="2">
        <v>2.63</v>
      </c>
      <c r="J58" s="8">
        <f>I58-H58-G58</f>
        <v>2.336</v>
      </c>
      <c r="K58" s="19">
        <f>J58</f>
        <v>2.336</v>
      </c>
      <c r="L58" s="101" t="s">
        <v>213</v>
      </c>
      <c r="M58" s="107"/>
      <c r="N58" s="38">
        <v>42</v>
      </c>
      <c r="O58" s="106" t="s">
        <v>92</v>
      </c>
      <c r="P58" s="38" t="s">
        <v>8</v>
      </c>
      <c r="Q58" s="98">
        <v>3.0343</v>
      </c>
      <c r="R58" s="42">
        <f t="shared" si="9"/>
        <v>3.6443</v>
      </c>
      <c r="S58" s="96">
        <v>0.316</v>
      </c>
      <c r="T58" s="96">
        <v>120</v>
      </c>
      <c r="U58" s="38">
        <f t="shared" si="8"/>
        <v>3.3283</v>
      </c>
      <c r="V58" s="38">
        <v>0</v>
      </c>
      <c r="W58" s="96">
        <v>2.63</v>
      </c>
      <c r="X58" s="39">
        <f aca="true" t="shared" si="10" ref="X58:X68">W58-V58-U58</f>
        <v>-0.6983000000000001</v>
      </c>
      <c r="Y58" s="108">
        <f aca="true" t="shared" si="11" ref="Y58:Y68">X58</f>
        <v>-0.6983000000000001</v>
      </c>
      <c r="Z58" s="96" t="s">
        <v>214</v>
      </c>
    </row>
    <row r="59" spans="1:26" s="3" customFormat="1" ht="11.25">
      <c r="A59" s="8">
        <v>43</v>
      </c>
      <c r="B59" s="100" t="s">
        <v>93</v>
      </c>
      <c r="C59" s="8" t="s">
        <v>8</v>
      </c>
      <c r="D59" s="2">
        <v>0.12</v>
      </c>
      <c r="E59" s="2">
        <v>0.044</v>
      </c>
      <c r="F59" s="2">
        <v>120</v>
      </c>
      <c r="G59" s="8">
        <f aca="true" t="shared" si="12" ref="G59:G68">D59-E59</f>
        <v>0.076</v>
      </c>
      <c r="H59" s="8">
        <v>0</v>
      </c>
      <c r="I59" s="2">
        <v>2.63</v>
      </c>
      <c r="J59" s="8">
        <f aca="true" t="shared" si="13" ref="J59:J68">I59-H59-G59</f>
        <v>2.554</v>
      </c>
      <c r="K59" s="19">
        <f aca="true" t="shared" si="14" ref="K59:K68">J59</f>
        <v>2.554</v>
      </c>
      <c r="L59" s="101" t="s">
        <v>213</v>
      </c>
      <c r="M59" s="107"/>
      <c r="N59" s="8">
        <v>43</v>
      </c>
      <c r="O59" s="100" t="s">
        <v>93</v>
      </c>
      <c r="P59" s="8" t="s">
        <v>8</v>
      </c>
      <c r="Q59" s="61">
        <v>0.015</v>
      </c>
      <c r="R59" s="6">
        <f t="shared" si="9"/>
        <v>0.135</v>
      </c>
      <c r="S59" s="2">
        <v>0.044</v>
      </c>
      <c r="T59" s="2">
        <v>120</v>
      </c>
      <c r="U59" s="8">
        <f t="shared" si="8"/>
        <v>0.09100000000000001</v>
      </c>
      <c r="V59" s="8">
        <v>0</v>
      </c>
      <c r="W59" s="2">
        <v>2.63</v>
      </c>
      <c r="X59" s="19">
        <f t="shared" si="10"/>
        <v>2.5389999999999997</v>
      </c>
      <c r="Y59" s="115">
        <f t="shared" si="11"/>
        <v>2.5389999999999997</v>
      </c>
      <c r="Z59" s="2" t="s">
        <v>213</v>
      </c>
    </row>
    <row r="60" spans="1:26" s="3" customFormat="1" ht="11.25">
      <c r="A60" s="8">
        <v>44</v>
      </c>
      <c r="B60" s="100" t="s">
        <v>94</v>
      </c>
      <c r="C60" s="8" t="s">
        <v>20</v>
      </c>
      <c r="D60" s="2">
        <v>39.51</v>
      </c>
      <c r="E60" s="2"/>
      <c r="F60" s="2"/>
      <c r="G60" s="8">
        <f t="shared" si="12"/>
        <v>39.51</v>
      </c>
      <c r="H60" s="8">
        <v>0</v>
      </c>
      <c r="I60" s="2">
        <v>66.15</v>
      </c>
      <c r="J60" s="8">
        <f t="shared" si="13"/>
        <v>26.640000000000008</v>
      </c>
      <c r="K60" s="19">
        <f t="shared" si="14"/>
        <v>26.640000000000008</v>
      </c>
      <c r="L60" s="101" t="s">
        <v>213</v>
      </c>
      <c r="M60" s="107"/>
      <c r="N60" s="8">
        <v>44</v>
      </c>
      <c r="O60" s="100" t="s">
        <v>94</v>
      </c>
      <c r="P60" s="8" t="s">
        <v>20</v>
      </c>
      <c r="Q60" s="61">
        <v>10.43191</v>
      </c>
      <c r="R60" s="6">
        <f t="shared" si="9"/>
        <v>49.94191</v>
      </c>
      <c r="S60" s="2"/>
      <c r="T60" s="2"/>
      <c r="U60" s="6">
        <f t="shared" si="8"/>
        <v>49.94191</v>
      </c>
      <c r="V60" s="8">
        <v>0</v>
      </c>
      <c r="W60" s="2">
        <v>66.15</v>
      </c>
      <c r="X60" s="20">
        <f t="shared" si="10"/>
        <v>16.208090000000006</v>
      </c>
      <c r="Y60" s="116">
        <f t="shared" si="11"/>
        <v>16.208090000000006</v>
      </c>
      <c r="Z60" s="2" t="s">
        <v>213</v>
      </c>
    </row>
    <row r="61" spans="1:26" s="3" customFormat="1" ht="11.25">
      <c r="A61" s="8">
        <v>45</v>
      </c>
      <c r="B61" s="100" t="s">
        <v>95</v>
      </c>
      <c r="C61" s="8" t="s">
        <v>8</v>
      </c>
      <c r="D61" s="2">
        <v>1.36</v>
      </c>
      <c r="E61" s="2">
        <v>0.108</v>
      </c>
      <c r="F61" s="8">
        <v>120</v>
      </c>
      <c r="G61" s="8">
        <f t="shared" si="12"/>
        <v>1.252</v>
      </c>
      <c r="H61" s="8">
        <v>0</v>
      </c>
      <c r="I61" s="2">
        <v>2.63</v>
      </c>
      <c r="J61" s="8">
        <f t="shared" si="13"/>
        <v>1.378</v>
      </c>
      <c r="K61" s="19">
        <f t="shared" si="14"/>
        <v>1.378</v>
      </c>
      <c r="L61" s="101" t="s">
        <v>213</v>
      </c>
      <c r="M61" s="107"/>
      <c r="N61" s="8">
        <v>45</v>
      </c>
      <c r="O61" s="100" t="s">
        <v>95</v>
      </c>
      <c r="P61" s="8" t="s">
        <v>8</v>
      </c>
      <c r="Q61" s="61">
        <v>0.3655</v>
      </c>
      <c r="R61" s="6">
        <f t="shared" si="9"/>
        <v>1.7255</v>
      </c>
      <c r="S61" s="2">
        <v>0.108</v>
      </c>
      <c r="T61" s="8">
        <v>120</v>
      </c>
      <c r="U61" s="6">
        <f t="shared" si="8"/>
        <v>1.6175</v>
      </c>
      <c r="V61" s="8">
        <v>0</v>
      </c>
      <c r="W61" s="2">
        <v>2.63</v>
      </c>
      <c r="X61" s="20">
        <f t="shared" si="10"/>
        <v>1.0125</v>
      </c>
      <c r="Y61" s="116">
        <f t="shared" si="11"/>
        <v>1.0125</v>
      </c>
      <c r="Z61" s="2" t="s">
        <v>213</v>
      </c>
    </row>
    <row r="62" spans="1:26" s="3" customFormat="1" ht="11.25">
      <c r="A62" s="8">
        <v>46</v>
      </c>
      <c r="B62" s="100" t="s">
        <v>96</v>
      </c>
      <c r="C62" s="8" t="s">
        <v>12</v>
      </c>
      <c r="D62" s="2">
        <v>16.63</v>
      </c>
      <c r="E62" s="2"/>
      <c r="F62" s="2"/>
      <c r="G62" s="8">
        <f t="shared" si="12"/>
        <v>16.63</v>
      </c>
      <c r="H62" s="8">
        <v>0</v>
      </c>
      <c r="I62" s="2">
        <v>16.8</v>
      </c>
      <c r="J62" s="8">
        <f t="shared" si="13"/>
        <v>0.1700000000000017</v>
      </c>
      <c r="K62" s="19">
        <f t="shared" si="14"/>
        <v>0.1700000000000017</v>
      </c>
      <c r="L62" s="101" t="s">
        <v>213</v>
      </c>
      <c r="M62" s="107"/>
      <c r="N62" s="38">
        <v>46</v>
      </c>
      <c r="O62" s="106" t="s">
        <v>96</v>
      </c>
      <c r="P62" s="38" t="s">
        <v>12</v>
      </c>
      <c r="Q62" s="98">
        <v>0.673</v>
      </c>
      <c r="R62" s="42">
        <f t="shared" si="9"/>
        <v>17.302999999999997</v>
      </c>
      <c r="S62" s="96"/>
      <c r="T62" s="96"/>
      <c r="U62" s="42">
        <f t="shared" si="8"/>
        <v>17.302999999999997</v>
      </c>
      <c r="V62" s="38">
        <v>0</v>
      </c>
      <c r="W62" s="96">
        <v>16.8</v>
      </c>
      <c r="X62" s="43">
        <f t="shared" si="10"/>
        <v>-0.5029999999999966</v>
      </c>
      <c r="Y62" s="108">
        <f t="shared" si="11"/>
        <v>-0.5029999999999966</v>
      </c>
      <c r="Z62" s="96" t="s">
        <v>214</v>
      </c>
    </row>
    <row r="63" spans="1:26" s="3" customFormat="1" ht="11.25">
      <c r="A63" s="8">
        <v>47</v>
      </c>
      <c r="B63" s="100" t="s">
        <v>97</v>
      </c>
      <c r="C63" s="8" t="s">
        <v>12</v>
      </c>
      <c r="D63" s="2">
        <v>4.52</v>
      </c>
      <c r="E63" s="2"/>
      <c r="F63" s="2"/>
      <c r="G63" s="8">
        <f t="shared" si="12"/>
        <v>4.52</v>
      </c>
      <c r="H63" s="8">
        <v>0</v>
      </c>
      <c r="I63" s="2">
        <v>16.8</v>
      </c>
      <c r="J63" s="8">
        <f t="shared" si="13"/>
        <v>12.280000000000001</v>
      </c>
      <c r="K63" s="19">
        <f t="shared" si="14"/>
        <v>12.280000000000001</v>
      </c>
      <c r="L63" s="101" t="s">
        <v>213</v>
      </c>
      <c r="M63" s="107"/>
      <c r="N63" s="8">
        <v>47</v>
      </c>
      <c r="O63" s="100" t="s">
        <v>97</v>
      </c>
      <c r="P63" s="8" t="s">
        <v>12</v>
      </c>
      <c r="Q63" s="61">
        <v>0.6</v>
      </c>
      <c r="R63" s="6">
        <f t="shared" si="9"/>
        <v>5.119999999999999</v>
      </c>
      <c r="S63" s="2"/>
      <c r="T63" s="2"/>
      <c r="U63" s="8">
        <f t="shared" si="8"/>
        <v>5.119999999999999</v>
      </c>
      <c r="V63" s="8">
        <v>0</v>
      </c>
      <c r="W63" s="2">
        <v>16.8</v>
      </c>
      <c r="X63" s="19">
        <f t="shared" si="10"/>
        <v>11.680000000000001</v>
      </c>
      <c r="Y63" s="117">
        <f t="shared" si="11"/>
        <v>11.680000000000001</v>
      </c>
      <c r="Z63" s="2" t="s">
        <v>213</v>
      </c>
    </row>
    <row r="64" spans="1:26" s="3" customFormat="1" ht="11.25">
      <c r="A64" s="8">
        <v>48</v>
      </c>
      <c r="B64" s="100" t="s">
        <v>98</v>
      </c>
      <c r="C64" s="8" t="s">
        <v>8</v>
      </c>
      <c r="D64" s="2">
        <v>0.5</v>
      </c>
      <c r="E64" s="2">
        <v>0.108</v>
      </c>
      <c r="F64" s="2">
        <v>120</v>
      </c>
      <c r="G64" s="8">
        <f t="shared" si="12"/>
        <v>0.392</v>
      </c>
      <c r="H64" s="8">
        <v>0</v>
      </c>
      <c r="I64" s="2">
        <v>2.63</v>
      </c>
      <c r="J64" s="8">
        <f t="shared" si="13"/>
        <v>2.238</v>
      </c>
      <c r="K64" s="19">
        <f t="shared" si="14"/>
        <v>2.238</v>
      </c>
      <c r="L64" s="101" t="s">
        <v>213</v>
      </c>
      <c r="M64" s="107"/>
      <c r="N64" s="8">
        <v>48</v>
      </c>
      <c r="O64" s="100" t="s">
        <v>98</v>
      </c>
      <c r="P64" s="8" t="s">
        <v>8</v>
      </c>
      <c r="Q64" s="61">
        <v>0.005</v>
      </c>
      <c r="R64" s="6">
        <f t="shared" si="9"/>
        <v>0.505</v>
      </c>
      <c r="S64" s="2">
        <v>0.108</v>
      </c>
      <c r="T64" s="2">
        <v>120</v>
      </c>
      <c r="U64" s="8">
        <f t="shared" si="8"/>
        <v>0.397</v>
      </c>
      <c r="V64" s="8">
        <v>0</v>
      </c>
      <c r="W64" s="2">
        <v>2.63</v>
      </c>
      <c r="X64" s="19">
        <f t="shared" si="10"/>
        <v>2.2329999999999997</v>
      </c>
      <c r="Y64" s="117">
        <f t="shared" si="11"/>
        <v>2.2329999999999997</v>
      </c>
      <c r="Z64" s="2" t="s">
        <v>213</v>
      </c>
    </row>
    <row r="65" spans="1:26" s="3" customFormat="1" ht="11.25">
      <c r="A65" s="8">
        <v>49</v>
      </c>
      <c r="B65" s="100" t="s">
        <v>99</v>
      </c>
      <c r="C65" s="8" t="s">
        <v>33</v>
      </c>
      <c r="D65" s="2">
        <v>0.61</v>
      </c>
      <c r="E65" s="2">
        <v>0.01</v>
      </c>
      <c r="F65" s="8">
        <v>120</v>
      </c>
      <c r="G65" s="8">
        <f t="shared" si="12"/>
        <v>0.6</v>
      </c>
      <c r="H65" s="8">
        <v>0</v>
      </c>
      <c r="I65" s="2">
        <v>2.63</v>
      </c>
      <c r="J65" s="8">
        <f t="shared" si="13"/>
        <v>2.03</v>
      </c>
      <c r="K65" s="19">
        <f t="shared" si="14"/>
        <v>2.03</v>
      </c>
      <c r="L65" s="101" t="s">
        <v>213</v>
      </c>
      <c r="M65" s="107"/>
      <c r="N65" s="8">
        <v>49</v>
      </c>
      <c r="O65" s="100" t="s">
        <v>99</v>
      </c>
      <c r="P65" s="8" t="s">
        <v>33</v>
      </c>
      <c r="Q65" s="61">
        <v>0.111</v>
      </c>
      <c r="R65" s="6">
        <f t="shared" si="9"/>
        <v>0.721</v>
      </c>
      <c r="S65" s="2">
        <v>0.01</v>
      </c>
      <c r="T65" s="8">
        <v>120</v>
      </c>
      <c r="U65" s="8">
        <f t="shared" si="8"/>
        <v>0.711</v>
      </c>
      <c r="V65" s="8">
        <v>0</v>
      </c>
      <c r="W65" s="2">
        <v>2.63</v>
      </c>
      <c r="X65" s="19">
        <f t="shared" si="10"/>
        <v>1.919</v>
      </c>
      <c r="Y65" s="116">
        <f t="shared" si="11"/>
        <v>1.919</v>
      </c>
      <c r="Z65" s="2" t="s">
        <v>213</v>
      </c>
    </row>
    <row r="66" spans="1:26" s="3" customFormat="1" ht="11.25">
      <c r="A66" s="38">
        <v>50</v>
      </c>
      <c r="B66" s="102" t="s">
        <v>100</v>
      </c>
      <c r="C66" s="38" t="s">
        <v>11</v>
      </c>
      <c r="D66" s="96">
        <v>7.54</v>
      </c>
      <c r="E66" s="96"/>
      <c r="F66" s="96"/>
      <c r="G66" s="38">
        <f t="shared" si="12"/>
        <v>7.54</v>
      </c>
      <c r="H66" s="38">
        <v>0</v>
      </c>
      <c r="I66" s="96">
        <v>6.62</v>
      </c>
      <c r="J66" s="38">
        <f t="shared" si="13"/>
        <v>-0.9199999999999999</v>
      </c>
      <c r="K66" s="39">
        <f t="shared" si="14"/>
        <v>-0.9199999999999999</v>
      </c>
      <c r="L66" s="99" t="s">
        <v>214</v>
      </c>
      <c r="M66" s="107"/>
      <c r="N66" s="38">
        <v>50</v>
      </c>
      <c r="O66" s="102" t="s">
        <v>100</v>
      </c>
      <c r="P66" s="38" t="s">
        <v>11</v>
      </c>
      <c r="Q66" s="98">
        <v>0.35</v>
      </c>
      <c r="R66" s="42">
        <f t="shared" si="9"/>
        <v>7.89</v>
      </c>
      <c r="S66" s="96"/>
      <c r="T66" s="96"/>
      <c r="U66" s="38">
        <f t="shared" si="8"/>
        <v>7.89</v>
      </c>
      <c r="V66" s="38">
        <v>0</v>
      </c>
      <c r="W66" s="96">
        <v>6.62</v>
      </c>
      <c r="X66" s="39">
        <f t="shared" si="10"/>
        <v>-1.2699999999999996</v>
      </c>
      <c r="Y66" s="108">
        <f t="shared" si="11"/>
        <v>-1.2699999999999996</v>
      </c>
      <c r="Z66" s="96" t="s">
        <v>214</v>
      </c>
    </row>
    <row r="67" spans="1:26" s="3" customFormat="1" ht="11.25">
      <c r="A67" s="8">
        <v>51</v>
      </c>
      <c r="B67" s="100" t="s">
        <v>101</v>
      </c>
      <c r="C67" s="8" t="s">
        <v>8</v>
      </c>
      <c r="D67" s="2">
        <v>0.78</v>
      </c>
      <c r="E67" s="2"/>
      <c r="F67" s="2"/>
      <c r="G67" s="8">
        <f t="shared" si="12"/>
        <v>0.78</v>
      </c>
      <c r="H67" s="8">
        <v>0</v>
      </c>
      <c r="I67" s="2">
        <v>2.63</v>
      </c>
      <c r="J67" s="8">
        <f t="shared" si="13"/>
        <v>1.8499999999999999</v>
      </c>
      <c r="K67" s="19">
        <f t="shared" si="14"/>
        <v>1.8499999999999999</v>
      </c>
      <c r="L67" s="101" t="s">
        <v>213</v>
      </c>
      <c r="M67" s="107"/>
      <c r="N67" s="8">
        <v>51</v>
      </c>
      <c r="O67" s="100" t="s">
        <v>101</v>
      </c>
      <c r="P67" s="8" t="s">
        <v>8</v>
      </c>
      <c r="Q67" s="61">
        <v>0.041</v>
      </c>
      <c r="R67" s="6">
        <f t="shared" si="9"/>
        <v>0.8210000000000001</v>
      </c>
      <c r="S67" s="2"/>
      <c r="T67" s="2"/>
      <c r="U67" s="8">
        <f t="shared" si="8"/>
        <v>0.8210000000000001</v>
      </c>
      <c r="V67" s="8">
        <v>0</v>
      </c>
      <c r="W67" s="2">
        <v>2.63</v>
      </c>
      <c r="X67" s="19">
        <f t="shared" si="10"/>
        <v>1.8089999999999997</v>
      </c>
      <c r="Y67" s="116">
        <f t="shared" si="11"/>
        <v>1.8089999999999997</v>
      </c>
      <c r="Z67" s="2" t="s">
        <v>213</v>
      </c>
    </row>
    <row r="68" spans="1:26" s="3" customFormat="1" ht="11.25">
      <c r="A68" s="66">
        <v>52</v>
      </c>
      <c r="B68" s="100" t="s">
        <v>102</v>
      </c>
      <c r="C68" s="8" t="s">
        <v>23</v>
      </c>
      <c r="D68" s="2">
        <v>3.2</v>
      </c>
      <c r="E68" s="2">
        <v>0.825</v>
      </c>
      <c r="F68" s="2">
        <v>120</v>
      </c>
      <c r="G68" s="8">
        <f t="shared" si="12"/>
        <v>2.375</v>
      </c>
      <c r="H68" s="8">
        <v>0</v>
      </c>
      <c r="I68" s="2">
        <v>4.2</v>
      </c>
      <c r="J68" s="8">
        <f t="shared" si="13"/>
        <v>1.8250000000000002</v>
      </c>
      <c r="K68" s="19">
        <f t="shared" si="14"/>
        <v>1.8250000000000002</v>
      </c>
      <c r="L68" s="101" t="s">
        <v>213</v>
      </c>
      <c r="M68" s="107"/>
      <c r="N68" s="66">
        <v>52</v>
      </c>
      <c r="O68" s="100" t="s">
        <v>102</v>
      </c>
      <c r="P68" s="8" t="s">
        <v>23</v>
      </c>
      <c r="Q68" s="61">
        <v>0.635</v>
      </c>
      <c r="R68" s="6">
        <f t="shared" si="9"/>
        <v>3.835</v>
      </c>
      <c r="S68" s="2">
        <v>0.825</v>
      </c>
      <c r="T68" s="2">
        <v>120</v>
      </c>
      <c r="U68" s="8">
        <f t="shared" si="8"/>
        <v>3.01</v>
      </c>
      <c r="V68" s="8">
        <v>0</v>
      </c>
      <c r="W68" s="2">
        <v>4.2</v>
      </c>
      <c r="X68" s="19">
        <f t="shared" si="10"/>
        <v>1.1900000000000004</v>
      </c>
      <c r="Y68" s="116">
        <f t="shared" si="11"/>
        <v>1.1900000000000004</v>
      </c>
      <c r="Z68" s="2" t="s">
        <v>213</v>
      </c>
    </row>
    <row r="69" spans="1:26" s="3" customFormat="1" ht="11.25">
      <c r="A69" s="141">
        <v>53</v>
      </c>
      <c r="B69" s="100" t="s">
        <v>103</v>
      </c>
      <c r="C69" s="8" t="s">
        <v>30</v>
      </c>
      <c r="D69" s="8">
        <f>D70+D71</f>
        <v>3.75</v>
      </c>
      <c r="E69" s="8">
        <f>E70+E71</f>
        <v>0.134</v>
      </c>
      <c r="F69" s="8">
        <v>120</v>
      </c>
      <c r="G69" s="2">
        <v>0.31</v>
      </c>
      <c r="H69" s="8">
        <v>0</v>
      </c>
      <c r="I69" s="2">
        <v>3.36</v>
      </c>
      <c r="J69" s="8">
        <f>I69-G69-H69</f>
        <v>3.05</v>
      </c>
      <c r="K69" s="141">
        <f>MIN(J69:J71)</f>
        <v>2.054</v>
      </c>
      <c r="L69" s="165" t="s">
        <v>213</v>
      </c>
      <c r="M69" s="107"/>
      <c r="N69" s="141">
        <v>53</v>
      </c>
      <c r="O69" s="100" t="s">
        <v>103</v>
      </c>
      <c r="P69" s="8" t="s">
        <v>30</v>
      </c>
      <c r="Q69" s="6"/>
      <c r="R69" s="6">
        <f>R70+R71</f>
        <v>1.4595</v>
      </c>
      <c r="S69" s="8">
        <f>S70+S71</f>
        <v>0.134</v>
      </c>
      <c r="T69" s="8">
        <v>120</v>
      </c>
      <c r="U69" s="6">
        <f t="shared" si="8"/>
        <v>1.3255</v>
      </c>
      <c r="V69" s="8">
        <v>0</v>
      </c>
      <c r="W69" s="2">
        <v>3.36</v>
      </c>
      <c r="X69" s="9">
        <f>W69-U69-V69</f>
        <v>2.0345</v>
      </c>
      <c r="Y69" s="150">
        <f>MIN(X69:X71)</f>
        <v>2.0345</v>
      </c>
      <c r="Z69" s="147" t="s">
        <v>213</v>
      </c>
    </row>
    <row r="70" spans="1:26" s="3" customFormat="1" ht="11.25">
      <c r="A70" s="142"/>
      <c r="B70" s="114" t="s">
        <v>54</v>
      </c>
      <c r="C70" s="8">
        <v>6.3</v>
      </c>
      <c r="D70" s="2">
        <v>2.31</v>
      </c>
      <c r="E70" s="2"/>
      <c r="F70" s="2"/>
      <c r="G70" s="2"/>
      <c r="H70" s="8"/>
      <c r="I70" s="2"/>
      <c r="J70" s="8"/>
      <c r="K70" s="142"/>
      <c r="L70" s="166"/>
      <c r="M70" s="107"/>
      <c r="N70" s="142"/>
      <c r="O70" s="114" t="s">
        <v>54</v>
      </c>
      <c r="P70" s="8">
        <v>6.3</v>
      </c>
      <c r="Q70" s="61"/>
      <c r="R70" s="61"/>
      <c r="S70" s="2"/>
      <c r="T70" s="2"/>
      <c r="U70" s="6"/>
      <c r="V70" s="8"/>
      <c r="W70" s="2"/>
      <c r="X70" s="6"/>
      <c r="Y70" s="151"/>
      <c r="Z70" s="148"/>
    </row>
    <row r="71" spans="1:26" s="3" customFormat="1" ht="11.25">
      <c r="A71" s="143"/>
      <c r="B71" s="114" t="s">
        <v>55</v>
      </c>
      <c r="C71" s="8">
        <v>6.3</v>
      </c>
      <c r="D71" s="2">
        <v>1.44</v>
      </c>
      <c r="E71" s="2">
        <v>0.134</v>
      </c>
      <c r="F71" s="2">
        <v>120</v>
      </c>
      <c r="G71" s="2">
        <f aca="true" t="shared" si="15" ref="G71:G110">D71-E71</f>
        <v>1.306</v>
      </c>
      <c r="H71" s="8">
        <v>0</v>
      </c>
      <c r="I71" s="2">
        <v>3.36</v>
      </c>
      <c r="J71" s="8">
        <f>I71-G71-H71</f>
        <v>2.054</v>
      </c>
      <c r="K71" s="143"/>
      <c r="L71" s="167"/>
      <c r="M71" s="107"/>
      <c r="N71" s="143"/>
      <c r="O71" s="114" t="s">
        <v>55</v>
      </c>
      <c r="P71" s="8">
        <v>6.3</v>
      </c>
      <c r="Q71" s="6">
        <v>0.0195</v>
      </c>
      <c r="R71" s="61">
        <f aca="true" t="shared" si="16" ref="R71:R77">Q71+D71</f>
        <v>1.4595</v>
      </c>
      <c r="S71" s="2">
        <v>0.134</v>
      </c>
      <c r="T71" s="2">
        <v>120</v>
      </c>
      <c r="U71" s="8">
        <f aca="true" t="shared" si="17" ref="U71:U110">R71-S71</f>
        <v>1.3255</v>
      </c>
      <c r="V71" s="8">
        <v>0</v>
      </c>
      <c r="W71" s="2">
        <v>3.36</v>
      </c>
      <c r="X71" s="8">
        <f>W71-U71-V71</f>
        <v>2.0345</v>
      </c>
      <c r="Y71" s="152"/>
      <c r="Z71" s="149"/>
    </row>
    <row r="72" spans="1:26" s="3" customFormat="1" ht="11.25">
      <c r="A72" s="66">
        <v>54</v>
      </c>
      <c r="B72" s="100" t="s">
        <v>104</v>
      </c>
      <c r="C72" s="8" t="s">
        <v>14</v>
      </c>
      <c r="D72" s="2">
        <v>22.04</v>
      </c>
      <c r="E72" s="2"/>
      <c r="F72" s="2"/>
      <c r="G72" s="8">
        <f t="shared" si="15"/>
        <v>22.04</v>
      </c>
      <c r="H72" s="8">
        <v>0</v>
      </c>
      <c r="I72" s="2">
        <v>26.25</v>
      </c>
      <c r="J72" s="8">
        <f aca="true" t="shared" si="18" ref="J72:J77">I72-H72-G72</f>
        <v>4.210000000000001</v>
      </c>
      <c r="K72" s="19">
        <f aca="true" t="shared" si="19" ref="K72:K77">J72</f>
        <v>4.210000000000001</v>
      </c>
      <c r="L72" s="101" t="s">
        <v>213</v>
      </c>
      <c r="M72" s="107"/>
      <c r="N72" s="66">
        <v>54</v>
      </c>
      <c r="O72" s="100" t="s">
        <v>104</v>
      </c>
      <c r="P72" s="8" t="s">
        <v>14</v>
      </c>
      <c r="Q72" s="61">
        <v>3.79361</v>
      </c>
      <c r="R72" s="6">
        <f t="shared" si="16"/>
        <v>25.83361</v>
      </c>
      <c r="S72" s="2"/>
      <c r="T72" s="2"/>
      <c r="U72" s="6">
        <f t="shared" si="17"/>
        <v>25.83361</v>
      </c>
      <c r="V72" s="8">
        <v>0</v>
      </c>
      <c r="W72" s="2">
        <v>26.25</v>
      </c>
      <c r="X72" s="20">
        <f aca="true" t="shared" si="20" ref="X72:X77">W72-V72-U72</f>
        <v>0.4163899999999998</v>
      </c>
      <c r="Y72" s="116">
        <f aca="true" t="shared" si="21" ref="Y72:Y77">X72</f>
        <v>0.4163899999999998</v>
      </c>
      <c r="Z72" s="2" t="s">
        <v>213</v>
      </c>
    </row>
    <row r="73" spans="1:26" s="3" customFormat="1" ht="11.25">
      <c r="A73" s="66">
        <v>55</v>
      </c>
      <c r="B73" s="100" t="s">
        <v>105</v>
      </c>
      <c r="C73" s="8" t="s">
        <v>8</v>
      </c>
      <c r="D73" s="2">
        <v>1.78</v>
      </c>
      <c r="E73" s="2">
        <v>0.19</v>
      </c>
      <c r="F73" s="2">
        <v>120</v>
      </c>
      <c r="G73" s="8">
        <f t="shared" si="15"/>
        <v>1.59</v>
      </c>
      <c r="H73" s="8">
        <v>0</v>
      </c>
      <c r="I73" s="2">
        <v>2.63</v>
      </c>
      <c r="J73" s="8">
        <f t="shared" si="18"/>
        <v>1.0399999999999998</v>
      </c>
      <c r="K73" s="19">
        <f t="shared" si="19"/>
        <v>1.0399999999999998</v>
      </c>
      <c r="L73" s="101" t="s">
        <v>213</v>
      </c>
      <c r="M73" s="107"/>
      <c r="N73" s="66">
        <v>55</v>
      </c>
      <c r="O73" s="100" t="s">
        <v>105</v>
      </c>
      <c r="P73" s="8" t="s">
        <v>8</v>
      </c>
      <c r="Q73" s="61">
        <v>0.327</v>
      </c>
      <c r="R73" s="6">
        <f t="shared" si="16"/>
        <v>2.107</v>
      </c>
      <c r="S73" s="2">
        <v>0.19</v>
      </c>
      <c r="T73" s="2">
        <v>120</v>
      </c>
      <c r="U73" s="8">
        <f t="shared" si="17"/>
        <v>1.9170000000000003</v>
      </c>
      <c r="V73" s="8">
        <v>0</v>
      </c>
      <c r="W73" s="2">
        <v>2.63</v>
      </c>
      <c r="X73" s="19">
        <f t="shared" si="20"/>
        <v>0.7129999999999996</v>
      </c>
      <c r="Y73" s="117">
        <f t="shared" si="21"/>
        <v>0.7129999999999996</v>
      </c>
      <c r="Z73" s="2" t="s">
        <v>213</v>
      </c>
    </row>
    <row r="74" spans="1:26" s="3" customFormat="1" ht="11.25">
      <c r="A74" s="66">
        <v>56</v>
      </c>
      <c r="B74" s="100" t="s">
        <v>106</v>
      </c>
      <c r="C74" s="8" t="s">
        <v>23</v>
      </c>
      <c r="D74" s="2">
        <v>2.19</v>
      </c>
      <c r="E74" s="2"/>
      <c r="F74" s="8"/>
      <c r="G74" s="8">
        <f t="shared" si="15"/>
        <v>2.19</v>
      </c>
      <c r="H74" s="8">
        <v>0</v>
      </c>
      <c r="I74" s="2">
        <v>4.2</v>
      </c>
      <c r="J74" s="8">
        <f t="shared" si="18"/>
        <v>2.0100000000000002</v>
      </c>
      <c r="K74" s="19">
        <f t="shared" si="19"/>
        <v>2.0100000000000002</v>
      </c>
      <c r="L74" s="101" t="s">
        <v>213</v>
      </c>
      <c r="M74" s="107"/>
      <c r="N74" s="66">
        <v>56</v>
      </c>
      <c r="O74" s="100" t="s">
        <v>106</v>
      </c>
      <c r="P74" s="8" t="s">
        <v>23</v>
      </c>
      <c r="Q74" s="61">
        <v>0.552</v>
      </c>
      <c r="R74" s="6">
        <f t="shared" si="16"/>
        <v>2.742</v>
      </c>
      <c r="S74" s="2"/>
      <c r="T74" s="8"/>
      <c r="U74" s="8">
        <f t="shared" si="17"/>
        <v>2.742</v>
      </c>
      <c r="V74" s="8">
        <v>0</v>
      </c>
      <c r="W74" s="2">
        <v>4.2</v>
      </c>
      <c r="X74" s="19">
        <f t="shared" si="20"/>
        <v>1.4580000000000002</v>
      </c>
      <c r="Y74" s="116">
        <f t="shared" si="21"/>
        <v>1.4580000000000002</v>
      </c>
      <c r="Z74" s="2" t="s">
        <v>213</v>
      </c>
    </row>
    <row r="75" spans="1:26" s="3" customFormat="1" ht="11.25">
      <c r="A75" s="66">
        <v>57</v>
      </c>
      <c r="B75" s="100" t="s">
        <v>107</v>
      </c>
      <c r="C75" s="8" t="s">
        <v>17</v>
      </c>
      <c r="D75" s="2">
        <v>32.63</v>
      </c>
      <c r="E75" s="2"/>
      <c r="F75" s="2"/>
      <c r="G75" s="8">
        <f t="shared" si="15"/>
        <v>32.63</v>
      </c>
      <c r="H75" s="8">
        <v>0</v>
      </c>
      <c r="I75" s="8">
        <v>42</v>
      </c>
      <c r="J75" s="8">
        <f t="shared" si="18"/>
        <v>9.369999999999997</v>
      </c>
      <c r="K75" s="19">
        <f t="shared" si="19"/>
        <v>9.369999999999997</v>
      </c>
      <c r="L75" s="101" t="s">
        <v>213</v>
      </c>
      <c r="M75" s="107"/>
      <c r="N75" s="66">
        <v>57</v>
      </c>
      <c r="O75" s="100" t="s">
        <v>107</v>
      </c>
      <c r="P75" s="8" t="s">
        <v>17</v>
      </c>
      <c r="Q75" s="61">
        <v>6.66651</v>
      </c>
      <c r="R75" s="6">
        <f t="shared" si="16"/>
        <v>39.296510000000005</v>
      </c>
      <c r="S75" s="2"/>
      <c r="T75" s="2"/>
      <c r="U75" s="6">
        <f t="shared" si="17"/>
        <v>39.296510000000005</v>
      </c>
      <c r="V75" s="8">
        <v>0</v>
      </c>
      <c r="W75" s="8">
        <v>42</v>
      </c>
      <c r="X75" s="20">
        <f t="shared" si="20"/>
        <v>2.703489999999995</v>
      </c>
      <c r="Y75" s="116">
        <f t="shared" si="21"/>
        <v>2.703489999999995</v>
      </c>
      <c r="Z75" s="2" t="s">
        <v>213</v>
      </c>
    </row>
    <row r="76" spans="1:26" s="3" customFormat="1" ht="11.25">
      <c r="A76" s="66">
        <v>58</v>
      </c>
      <c r="B76" s="100" t="s">
        <v>108</v>
      </c>
      <c r="C76" s="8" t="s">
        <v>14</v>
      </c>
      <c r="D76" s="2">
        <v>10.32</v>
      </c>
      <c r="E76" s="2"/>
      <c r="F76" s="2"/>
      <c r="G76" s="8">
        <f t="shared" si="15"/>
        <v>10.32</v>
      </c>
      <c r="H76" s="8">
        <v>0</v>
      </c>
      <c r="I76" s="2">
        <v>26.25</v>
      </c>
      <c r="J76" s="8">
        <f t="shared" si="18"/>
        <v>15.93</v>
      </c>
      <c r="K76" s="19">
        <f t="shared" si="19"/>
        <v>15.93</v>
      </c>
      <c r="L76" s="101" t="s">
        <v>213</v>
      </c>
      <c r="M76" s="107"/>
      <c r="N76" s="66">
        <v>58</v>
      </c>
      <c r="O76" s="100" t="s">
        <v>108</v>
      </c>
      <c r="P76" s="8" t="s">
        <v>14</v>
      </c>
      <c r="Q76" s="61">
        <v>0.603</v>
      </c>
      <c r="R76" s="6">
        <f t="shared" si="16"/>
        <v>10.923</v>
      </c>
      <c r="S76" s="2"/>
      <c r="T76" s="2"/>
      <c r="U76" s="6">
        <f t="shared" si="17"/>
        <v>10.923</v>
      </c>
      <c r="V76" s="8">
        <v>0</v>
      </c>
      <c r="W76" s="2">
        <v>26.25</v>
      </c>
      <c r="X76" s="20">
        <f t="shared" si="20"/>
        <v>15.327</v>
      </c>
      <c r="Y76" s="116">
        <f t="shared" si="21"/>
        <v>15.327</v>
      </c>
      <c r="Z76" s="2" t="s">
        <v>213</v>
      </c>
    </row>
    <row r="77" spans="1:26" s="3" customFormat="1" ht="11.25">
      <c r="A77" s="66">
        <v>59</v>
      </c>
      <c r="B77" s="100" t="s">
        <v>109</v>
      </c>
      <c r="C77" s="8" t="s">
        <v>11</v>
      </c>
      <c r="D77" s="2">
        <v>3.512</v>
      </c>
      <c r="E77" s="2"/>
      <c r="F77" s="2"/>
      <c r="G77" s="8">
        <f t="shared" si="15"/>
        <v>3.512</v>
      </c>
      <c r="H77" s="8">
        <v>0</v>
      </c>
      <c r="I77" s="2">
        <v>6.62</v>
      </c>
      <c r="J77" s="9">
        <f t="shared" si="18"/>
        <v>3.108</v>
      </c>
      <c r="K77" s="15">
        <f t="shared" si="19"/>
        <v>3.108</v>
      </c>
      <c r="L77" s="101" t="s">
        <v>213</v>
      </c>
      <c r="M77" s="107"/>
      <c r="N77" s="66">
        <v>59</v>
      </c>
      <c r="O77" s="100" t="s">
        <v>109</v>
      </c>
      <c r="P77" s="8" t="s">
        <v>11</v>
      </c>
      <c r="Q77" s="61">
        <v>0.3965</v>
      </c>
      <c r="R77" s="6">
        <f t="shared" si="16"/>
        <v>3.9085</v>
      </c>
      <c r="S77" s="2"/>
      <c r="T77" s="2"/>
      <c r="U77" s="8">
        <f t="shared" si="17"/>
        <v>3.9085</v>
      </c>
      <c r="V77" s="8">
        <v>0</v>
      </c>
      <c r="W77" s="2">
        <v>6.62</v>
      </c>
      <c r="X77" s="19">
        <f t="shared" si="20"/>
        <v>2.7115</v>
      </c>
      <c r="Y77" s="117">
        <f t="shared" si="21"/>
        <v>2.7115</v>
      </c>
      <c r="Z77" s="2" t="s">
        <v>213</v>
      </c>
    </row>
    <row r="78" spans="1:26" s="3" customFormat="1" ht="11.25">
      <c r="A78" s="141">
        <v>60</v>
      </c>
      <c r="B78" s="100" t="s">
        <v>110</v>
      </c>
      <c r="C78" s="8" t="s">
        <v>18</v>
      </c>
      <c r="D78" s="61">
        <f>D79+D80</f>
        <v>7.938000000000001</v>
      </c>
      <c r="E78" s="2"/>
      <c r="F78" s="2"/>
      <c r="G78" s="2">
        <f t="shared" si="15"/>
        <v>7.938000000000001</v>
      </c>
      <c r="H78" s="8">
        <v>0</v>
      </c>
      <c r="I78" s="2">
        <v>10.5</v>
      </c>
      <c r="J78" s="8">
        <f>I78-G78-H78</f>
        <v>2.5619999999999994</v>
      </c>
      <c r="K78" s="141">
        <f>MIN(J78:J80)</f>
        <v>2.5619999999999994</v>
      </c>
      <c r="L78" s="165" t="s">
        <v>213</v>
      </c>
      <c r="M78" s="107"/>
      <c r="N78" s="141">
        <v>60</v>
      </c>
      <c r="O78" s="100" t="s">
        <v>110</v>
      </c>
      <c r="P78" s="8" t="s">
        <v>18</v>
      </c>
      <c r="Q78" s="61"/>
      <c r="R78" s="6">
        <f>R79+R80</f>
        <v>9.54615</v>
      </c>
      <c r="S78" s="2"/>
      <c r="T78" s="2"/>
      <c r="U78" s="6">
        <f t="shared" si="17"/>
        <v>9.54615</v>
      </c>
      <c r="V78" s="8">
        <v>0</v>
      </c>
      <c r="W78" s="2">
        <v>10.5</v>
      </c>
      <c r="X78" s="6">
        <f>W78-U78-V78</f>
        <v>0.9538499999999992</v>
      </c>
      <c r="Y78" s="144">
        <f>MIN(X78:X80)</f>
        <v>0.9538499999999992</v>
      </c>
      <c r="Z78" s="147" t="s">
        <v>213</v>
      </c>
    </row>
    <row r="79" spans="1:26" s="3" customFormat="1" ht="11.25">
      <c r="A79" s="142"/>
      <c r="B79" s="114" t="s">
        <v>54</v>
      </c>
      <c r="C79" s="8" t="s">
        <v>18</v>
      </c>
      <c r="D79" s="2">
        <v>2.72</v>
      </c>
      <c r="E79" s="2"/>
      <c r="F79" s="2"/>
      <c r="G79" s="2">
        <f t="shared" si="15"/>
        <v>2.72</v>
      </c>
      <c r="H79" s="8">
        <v>0</v>
      </c>
      <c r="I79" s="2">
        <v>10.5</v>
      </c>
      <c r="J79" s="8">
        <f>I79-D79</f>
        <v>7.779999999999999</v>
      </c>
      <c r="K79" s="142"/>
      <c r="L79" s="166"/>
      <c r="M79" s="107"/>
      <c r="N79" s="142"/>
      <c r="O79" s="114" t="s">
        <v>54</v>
      </c>
      <c r="P79" s="8" t="s">
        <v>18</v>
      </c>
      <c r="Q79" s="61"/>
      <c r="R79" s="61">
        <f>D79+Q109+Q114+Q140+Q134/2+Q117/2</f>
        <v>3.1965500000000002</v>
      </c>
      <c r="S79" s="2"/>
      <c r="T79" s="2"/>
      <c r="U79" s="6">
        <f t="shared" si="17"/>
        <v>3.1965500000000002</v>
      </c>
      <c r="V79" s="8">
        <v>0</v>
      </c>
      <c r="W79" s="2">
        <v>10.5</v>
      </c>
      <c r="X79" s="6">
        <f>W79-R79</f>
        <v>7.30345</v>
      </c>
      <c r="Y79" s="145"/>
      <c r="Z79" s="148"/>
    </row>
    <row r="80" spans="1:26" s="3" customFormat="1" ht="11.25">
      <c r="A80" s="143"/>
      <c r="B80" s="114" t="s">
        <v>55</v>
      </c>
      <c r="C80" s="8" t="s">
        <v>18</v>
      </c>
      <c r="D80" s="2">
        <v>5.218</v>
      </c>
      <c r="E80" s="2"/>
      <c r="F80" s="2"/>
      <c r="G80" s="2">
        <f t="shared" si="15"/>
        <v>5.218</v>
      </c>
      <c r="H80" s="8">
        <v>0</v>
      </c>
      <c r="I80" s="2">
        <v>10.5</v>
      </c>
      <c r="J80" s="8">
        <f>I80-G80-H80</f>
        <v>5.282</v>
      </c>
      <c r="K80" s="143"/>
      <c r="L80" s="167"/>
      <c r="M80" s="107"/>
      <c r="N80" s="143"/>
      <c r="O80" s="114" t="s">
        <v>55</v>
      </c>
      <c r="P80" s="8" t="s">
        <v>18</v>
      </c>
      <c r="Q80" s="61">
        <v>1.1316</v>
      </c>
      <c r="R80" s="61">
        <f>Q80+D80</f>
        <v>6.3496</v>
      </c>
      <c r="S80" s="2"/>
      <c r="T80" s="2"/>
      <c r="U80" s="8">
        <f t="shared" si="17"/>
        <v>6.3496</v>
      </c>
      <c r="V80" s="8">
        <v>0</v>
      </c>
      <c r="W80" s="2">
        <v>10.5</v>
      </c>
      <c r="X80" s="8">
        <f>W80-U80-V80</f>
        <v>4.1504</v>
      </c>
      <c r="Y80" s="146"/>
      <c r="Z80" s="149"/>
    </row>
    <row r="81" spans="1:26" s="3" customFormat="1" ht="11.25">
      <c r="A81" s="141">
        <v>61</v>
      </c>
      <c r="B81" s="100" t="s">
        <v>111</v>
      </c>
      <c r="C81" s="8" t="s">
        <v>7</v>
      </c>
      <c r="D81" s="2">
        <f>D82+D83</f>
        <v>2.7800000000000002</v>
      </c>
      <c r="E81" s="18">
        <f>E82+E83</f>
        <v>0.472</v>
      </c>
      <c r="F81" s="2">
        <v>120</v>
      </c>
      <c r="G81" s="2">
        <f t="shared" si="15"/>
        <v>2.3080000000000003</v>
      </c>
      <c r="H81" s="8">
        <v>0</v>
      </c>
      <c r="I81" s="2">
        <v>10.5</v>
      </c>
      <c r="J81" s="8">
        <f>I81-G81-H81</f>
        <v>8.192</v>
      </c>
      <c r="K81" s="141">
        <f>MIN(J81:J83)</f>
        <v>8.192</v>
      </c>
      <c r="L81" s="165" t="s">
        <v>213</v>
      </c>
      <c r="M81" s="107"/>
      <c r="N81" s="141">
        <v>61</v>
      </c>
      <c r="O81" s="100" t="s">
        <v>111</v>
      </c>
      <c r="P81" s="8" t="s">
        <v>7</v>
      </c>
      <c r="Q81" s="61"/>
      <c r="R81" s="6">
        <f>R82+R83</f>
        <v>3.222</v>
      </c>
      <c r="S81" s="18">
        <f>S82+S83</f>
        <v>0.472</v>
      </c>
      <c r="T81" s="2">
        <v>120</v>
      </c>
      <c r="U81" s="6">
        <f t="shared" si="17"/>
        <v>2.75</v>
      </c>
      <c r="V81" s="8">
        <v>0</v>
      </c>
      <c r="W81" s="2">
        <v>10.5</v>
      </c>
      <c r="X81" s="6">
        <f>W81-U81-V81</f>
        <v>7.75</v>
      </c>
      <c r="Y81" s="144">
        <f>MIN(X81:X83)</f>
        <v>7.75</v>
      </c>
      <c r="Z81" s="147" t="s">
        <v>213</v>
      </c>
    </row>
    <row r="82" spans="1:26" s="3" customFormat="1" ht="11.25">
      <c r="A82" s="142"/>
      <c r="B82" s="114" t="s">
        <v>54</v>
      </c>
      <c r="C82" s="8" t="s">
        <v>7</v>
      </c>
      <c r="D82" s="2">
        <v>1.732</v>
      </c>
      <c r="E82" s="18"/>
      <c r="F82" s="2"/>
      <c r="G82" s="2">
        <f t="shared" si="15"/>
        <v>1.732</v>
      </c>
      <c r="H82" s="8">
        <v>0</v>
      </c>
      <c r="I82" s="2">
        <v>10.5</v>
      </c>
      <c r="J82" s="8">
        <f>I82-D82</f>
        <v>8.768</v>
      </c>
      <c r="K82" s="142"/>
      <c r="L82" s="166"/>
      <c r="M82" s="107"/>
      <c r="N82" s="142"/>
      <c r="O82" s="114" t="s">
        <v>54</v>
      </c>
      <c r="P82" s="8" t="s">
        <v>7</v>
      </c>
      <c r="Q82" s="61"/>
      <c r="R82" s="61">
        <f>D82+Q113+Q111+Q127/2</f>
        <v>2.09</v>
      </c>
      <c r="S82" s="18"/>
      <c r="T82" s="2"/>
      <c r="U82" s="6">
        <f t="shared" si="17"/>
        <v>2.09</v>
      </c>
      <c r="V82" s="8">
        <v>0</v>
      </c>
      <c r="W82" s="2">
        <v>10.5</v>
      </c>
      <c r="X82" s="6">
        <f>W82-R82</f>
        <v>8.41</v>
      </c>
      <c r="Y82" s="145"/>
      <c r="Z82" s="148"/>
    </row>
    <row r="83" spans="1:26" s="3" customFormat="1" ht="11.25">
      <c r="A83" s="143"/>
      <c r="B83" s="114" t="s">
        <v>55</v>
      </c>
      <c r="C83" s="8" t="s">
        <v>7</v>
      </c>
      <c r="D83" s="2">
        <v>1.048</v>
      </c>
      <c r="E83" s="18">
        <v>0.472</v>
      </c>
      <c r="F83" s="2">
        <v>120</v>
      </c>
      <c r="G83" s="2">
        <f t="shared" si="15"/>
        <v>0.5760000000000001</v>
      </c>
      <c r="H83" s="8">
        <v>0</v>
      </c>
      <c r="I83" s="2">
        <v>10.5</v>
      </c>
      <c r="J83" s="8">
        <f>I83-G83-H83</f>
        <v>9.924</v>
      </c>
      <c r="K83" s="143"/>
      <c r="L83" s="167"/>
      <c r="M83" s="107"/>
      <c r="N83" s="143"/>
      <c r="O83" s="114" t="s">
        <v>55</v>
      </c>
      <c r="P83" s="8" t="s">
        <v>7</v>
      </c>
      <c r="Q83" s="61">
        <v>0.084</v>
      </c>
      <c r="R83" s="61">
        <f>Q83+D83</f>
        <v>1.1320000000000001</v>
      </c>
      <c r="S83" s="18">
        <v>0.472</v>
      </c>
      <c r="T83" s="2">
        <v>120</v>
      </c>
      <c r="U83" s="6">
        <f t="shared" si="17"/>
        <v>0.6600000000000001</v>
      </c>
      <c r="V83" s="8">
        <v>0</v>
      </c>
      <c r="W83" s="2">
        <v>10.5</v>
      </c>
      <c r="X83" s="6">
        <f>W83-U83-V83</f>
        <v>9.84</v>
      </c>
      <c r="Y83" s="146"/>
      <c r="Z83" s="149"/>
    </row>
    <row r="84" spans="1:26" s="3" customFormat="1" ht="11.25">
      <c r="A84" s="66">
        <v>62</v>
      </c>
      <c r="B84" s="100" t="s">
        <v>112</v>
      </c>
      <c r="C84" s="8" t="s">
        <v>11</v>
      </c>
      <c r="D84" s="2">
        <v>0.28</v>
      </c>
      <c r="E84" s="2">
        <v>0.07</v>
      </c>
      <c r="F84" s="2">
        <v>120</v>
      </c>
      <c r="G84" s="8">
        <f t="shared" si="15"/>
        <v>0.21000000000000002</v>
      </c>
      <c r="H84" s="8">
        <v>0</v>
      </c>
      <c r="I84" s="2">
        <v>6.62</v>
      </c>
      <c r="J84" s="8">
        <f>I84-H84-G84</f>
        <v>6.41</v>
      </c>
      <c r="K84" s="19">
        <f>J84</f>
        <v>6.41</v>
      </c>
      <c r="L84" s="101" t="s">
        <v>213</v>
      </c>
      <c r="M84" s="107"/>
      <c r="N84" s="66">
        <v>62</v>
      </c>
      <c r="O84" s="100" t="s">
        <v>112</v>
      </c>
      <c r="P84" s="8" t="s">
        <v>11</v>
      </c>
      <c r="Q84" s="61">
        <v>0</v>
      </c>
      <c r="R84" s="6">
        <f>Q84+D84</f>
        <v>0.28</v>
      </c>
      <c r="S84" s="2">
        <v>0.07</v>
      </c>
      <c r="T84" s="2">
        <v>120</v>
      </c>
      <c r="U84" s="8">
        <f t="shared" si="17"/>
        <v>0.21000000000000002</v>
      </c>
      <c r="V84" s="8">
        <v>0</v>
      </c>
      <c r="W84" s="2">
        <v>6.62</v>
      </c>
      <c r="X84" s="19">
        <f>W84-V84-U84</f>
        <v>6.41</v>
      </c>
      <c r="Y84" s="116">
        <f>X84</f>
        <v>6.41</v>
      </c>
      <c r="Z84" s="2" t="s">
        <v>213</v>
      </c>
    </row>
    <row r="85" spans="1:26" s="3" customFormat="1" ht="11.25">
      <c r="A85" s="66">
        <v>63</v>
      </c>
      <c r="B85" s="100" t="s">
        <v>113</v>
      </c>
      <c r="C85" s="8" t="s">
        <v>12</v>
      </c>
      <c r="D85" s="2">
        <v>13.286</v>
      </c>
      <c r="E85" s="2"/>
      <c r="F85" s="2"/>
      <c r="G85" s="8">
        <f t="shared" si="15"/>
        <v>13.286</v>
      </c>
      <c r="H85" s="8">
        <v>0</v>
      </c>
      <c r="I85" s="2">
        <v>16.8</v>
      </c>
      <c r="J85" s="8">
        <f>I85-H85-G85</f>
        <v>3.514000000000001</v>
      </c>
      <c r="K85" s="19">
        <f>J85</f>
        <v>3.514000000000001</v>
      </c>
      <c r="L85" s="101" t="s">
        <v>213</v>
      </c>
      <c r="M85" s="107"/>
      <c r="N85" s="66">
        <v>63</v>
      </c>
      <c r="O85" s="100" t="s">
        <v>113</v>
      </c>
      <c r="P85" s="8" t="s">
        <v>12</v>
      </c>
      <c r="Q85" s="61">
        <v>0</v>
      </c>
      <c r="R85" s="6">
        <f>Q85+D85</f>
        <v>13.286</v>
      </c>
      <c r="S85" s="2"/>
      <c r="T85" s="2"/>
      <c r="U85" s="8">
        <f t="shared" si="17"/>
        <v>13.286</v>
      </c>
      <c r="V85" s="8">
        <v>0</v>
      </c>
      <c r="W85" s="2">
        <v>16.8</v>
      </c>
      <c r="X85" s="19">
        <f>W85-V85-U85</f>
        <v>3.514000000000001</v>
      </c>
      <c r="Y85" s="117">
        <f>X85</f>
        <v>3.514000000000001</v>
      </c>
      <c r="Z85" s="2" t="s">
        <v>213</v>
      </c>
    </row>
    <row r="86" spans="1:26" s="3" customFormat="1" ht="11.25">
      <c r="A86" s="72">
        <v>64</v>
      </c>
      <c r="B86" s="102" t="s">
        <v>114</v>
      </c>
      <c r="C86" s="38" t="s">
        <v>19</v>
      </c>
      <c r="D86" s="96">
        <v>6.814</v>
      </c>
      <c r="E86" s="96"/>
      <c r="F86" s="96"/>
      <c r="G86" s="38">
        <f t="shared" si="15"/>
        <v>6.814</v>
      </c>
      <c r="H86" s="38">
        <v>0</v>
      </c>
      <c r="I86" s="96">
        <v>6.62</v>
      </c>
      <c r="J86" s="38">
        <f>I86-H86-G86</f>
        <v>-0.19399999999999995</v>
      </c>
      <c r="K86" s="39">
        <f>J86</f>
        <v>-0.19399999999999995</v>
      </c>
      <c r="L86" s="96" t="s">
        <v>214</v>
      </c>
      <c r="M86" s="107"/>
      <c r="N86" s="72">
        <v>64</v>
      </c>
      <c r="O86" s="102" t="s">
        <v>114</v>
      </c>
      <c r="P86" s="38" t="s">
        <v>19</v>
      </c>
      <c r="Q86" s="98">
        <v>2.854</v>
      </c>
      <c r="R86" s="42">
        <f>Q86+D86</f>
        <v>9.668</v>
      </c>
      <c r="S86" s="96"/>
      <c r="T86" s="96"/>
      <c r="U86" s="38">
        <f t="shared" si="17"/>
        <v>9.668</v>
      </c>
      <c r="V86" s="38">
        <v>0</v>
      </c>
      <c r="W86" s="96">
        <v>6.62</v>
      </c>
      <c r="X86" s="39">
        <f>W86-V86-U86</f>
        <v>-3.047999999999999</v>
      </c>
      <c r="Y86" s="108">
        <f>X86</f>
        <v>-3.047999999999999</v>
      </c>
      <c r="Z86" s="96" t="s">
        <v>214</v>
      </c>
    </row>
    <row r="87" spans="1:26" s="3" customFormat="1" ht="11.25">
      <c r="A87" s="141">
        <v>65</v>
      </c>
      <c r="B87" s="100" t="s">
        <v>115</v>
      </c>
      <c r="C87" s="8" t="s">
        <v>11</v>
      </c>
      <c r="D87" s="2">
        <f>D88+D89</f>
        <v>1.257</v>
      </c>
      <c r="E87" s="2"/>
      <c r="F87" s="2"/>
      <c r="G87" s="2">
        <f t="shared" si="15"/>
        <v>1.257</v>
      </c>
      <c r="H87" s="8">
        <v>0</v>
      </c>
      <c r="I87" s="2">
        <v>6.62</v>
      </c>
      <c r="J87" s="8">
        <f>I87-G87-H87</f>
        <v>5.363</v>
      </c>
      <c r="K87" s="141">
        <f>MIN(J87:J89)</f>
        <v>5.363</v>
      </c>
      <c r="L87" s="165" t="s">
        <v>213</v>
      </c>
      <c r="M87" s="107"/>
      <c r="N87" s="141">
        <v>65</v>
      </c>
      <c r="O87" s="100" t="s">
        <v>115</v>
      </c>
      <c r="P87" s="8" t="s">
        <v>11</v>
      </c>
      <c r="Q87" s="61"/>
      <c r="R87" s="6">
        <f>R88+R89</f>
        <v>1.288</v>
      </c>
      <c r="S87" s="2"/>
      <c r="T87" s="2"/>
      <c r="U87" s="8">
        <f t="shared" si="17"/>
        <v>1.288</v>
      </c>
      <c r="V87" s="8">
        <v>0</v>
      </c>
      <c r="W87" s="2">
        <v>6.62</v>
      </c>
      <c r="X87" s="8">
        <f>W87-U87-V87</f>
        <v>5.332</v>
      </c>
      <c r="Y87" s="145">
        <f>MIN(X87:X89)</f>
        <v>5.332</v>
      </c>
      <c r="Z87" s="147" t="s">
        <v>213</v>
      </c>
    </row>
    <row r="88" spans="1:26" s="3" customFormat="1" ht="11.25">
      <c r="A88" s="142"/>
      <c r="B88" s="114" t="s">
        <v>54</v>
      </c>
      <c r="C88" s="8" t="s">
        <v>11</v>
      </c>
      <c r="D88" s="2">
        <v>0.313</v>
      </c>
      <c r="E88" s="2"/>
      <c r="F88" s="2"/>
      <c r="G88" s="2">
        <f t="shared" si="15"/>
        <v>0.313</v>
      </c>
      <c r="H88" s="8">
        <v>0</v>
      </c>
      <c r="I88" s="2">
        <v>6.62</v>
      </c>
      <c r="J88" s="8">
        <f>I88-D88</f>
        <v>6.307</v>
      </c>
      <c r="K88" s="142"/>
      <c r="L88" s="166"/>
      <c r="M88" s="107"/>
      <c r="N88" s="142"/>
      <c r="O88" s="114" t="s">
        <v>54</v>
      </c>
      <c r="P88" s="8" t="s">
        <v>11</v>
      </c>
      <c r="Q88" s="61"/>
      <c r="R88" s="61">
        <f>D88+Q173/2</f>
        <v>0.313</v>
      </c>
      <c r="S88" s="2"/>
      <c r="T88" s="2"/>
      <c r="U88" s="8">
        <f t="shared" si="17"/>
        <v>0.313</v>
      </c>
      <c r="V88" s="8">
        <v>0</v>
      </c>
      <c r="W88" s="2">
        <v>6.62</v>
      </c>
      <c r="X88" s="8">
        <f>W88-R88</f>
        <v>6.307</v>
      </c>
      <c r="Y88" s="145"/>
      <c r="Z88" s="148"/>
    </row>
    <row r="89" spans="1:26" s="3" customFormat="1" ht="11.25">
      <c r="A89" s="143"/>
      <c r="B89" s="114" t="s">
        <v>55</v>
      </c>
      <c r="C89" s="8" t="s">
        <v>11</v>
      </c>
      <c r="D89" s="2">
        <v>0.944</v>
      </c>
      <c r="E89" s="2"/>
      <c r="F89" s="2"/>
      <c r="G89" s="2">
        <f t="shared" si="15"/>
        <v>0.944</v>
      </c>
      <c r="H89" s="8">
        <v>0</v>
      </c>
      <c r="I89" s="2">
        <v>6.62</v>
      </c>
      <c r="J89" s="8">
        <f>I89-G89-H89</f>
        <v>5.676</v>
      </c>
      <c r="K89" s="143"/>
      <c r="L89" s="167"/>
      <c r="M89" s="107"/>
      <c r="N89" s="143"/>
      <c r="O89" s="114" t="s">
        <v>55</v>
      </c>
      <c r="P89" s="8" t="s">
        <v>11</v>
      </c>
      <c r="Q89" s="61">
        <v>0.031</v>
      </c>
      <c r="R89" s="61">
        <f>Q89+D89</f>
        <v>0.975</v>
      </c>
      <c r="S89" s="2"/>
      <c r="T89" s="2"/>
      <c r="U89" s="8">
        <f t="shared" si="17"/>
        <v>0.975</v>
      </c>
      <c r="V89" s="8">
        <v>0</v>
      </c>
      <c r="W89" s="2">
        <v>6.62</v>
      </c>
      <c r="X89" s="8">
        <f>W89-U89-V89</f>
        <v>5.6450000000000005</v>
      </c>
      <c r="Y89" s="146"/>
      <c r="Z89" s="149"/>
    </row>
    <row r="90" spans="1:26" s="3" customFormat="1" ht="11.25">
      <c r="A90" s="153">
        <v>66</v>
      </c>
      <c r="B90" s="102" t="s">
        <v>116</v>
      </c>
      <c r="C90" s="38" t="s">
        <v>11</v>
      </c>
      <c r="D90" s="96">
        <f>D91+D92</f>
        <v>11.107</v>
      </c>
      <c r="E90" s="96">
        <f>E91+E92</f>
        <v>0.45</v>
      </c>
      <c r="F90" s="96">
        <v>120</v>
      </c>
      <c r="G90" s="96">
        <f t="shared" si="15"/>
        <v>10.657</v>
      </c>
      <c r="H90" s="38">
        <v>0</v>
      </c>
      <c r="I90" s="96">
        <v>6.62</v>
      </c>
      <c r="J90" s="38">
        <f>I90-G90-H90</f>
        <v>-4.037</v>
      </c>
      <c r="K90" s="153">
        <f>MIN(J90:J92)</f>
        <v>-4.037</v>
      </c>
      <c r="L90" s="86" t="s">
        <v>214</v>
      </c>
      <c r="M90" s="107"/>
      <c r="N90" s="153">
        <v>66</v>
      </c>
      <c r="O90" s="102" t="s">
        <v>116</v>
      </c>
      <c r="P90" s="38" t="s">
        <v>11</v>
      </c>
      <c r="Q90" s="98"/>
      <c r="R90" s="42">
        <f>R91+R92</f>
        <v>21.26324</v>
      </c>
      <c r="S90" s="96">
        <f>S91+S92</f>
        <v>0.45</v>
      </c>
      <c r="T90" s="96">
        <v>120</v>
      </c>
      <c r="U90" s="42">
        <f t="shared" si="17"/>
        <v>20.81324</v>
      </c>
      <c r="V90" s="38">
        <v>0</v>
      </c>
      <c r="W90" s="96">
        <v>6.62</v>
      </c>
      <c r="X90" s="42">
        <f>W90-U90-V90</f>
        <v>-14.19324</v>
      </c>
      <c r="Y90" s="156">
        <f>MIN(X90:X92)</f>
        <v>-14.19324</v>
      </c>
      <c r="Z90" s="159" t="s">
        <v>214</v>
      </c>
    </row>
    <row r="91" spans="1:26" s="3" customFormat="1" ht="11.25">
      <c r="A91" s="154"/>
      <c r="B91" s="119" t="s">
        <v>54</v>
      </c>
      <c r="C91" s="38" t="s">
        <v>11</v>
      </c>
      <c r="D91" s="96">
        <v>8.33</v>
      </c>
      <c r="E91" s="96"/>
      <c r="F91" s="96"/>
      <c r="G91" s="96">
        <f t="shared" si="15"/>
        <v>8.33</v>
      </c>
      <c r="H91" s="38">
        <v>0</v>
      </c>
      <c r="I91" s="96">
        <v>6.62</v>
      </c>
      <c r="J91" s="38">
        <f>I91-D91</f>
        <v>-1.71</v>
      </c>
      <c r="K91" s="154"/>
      <c r="L91" s="87"/>
      <c r="M91" s="107"/>
      <c r="N91" s="154"/>
      <c r="O91" s="119" t="s">
        <v>54</v>
      </c>
      <c r="P91" s="38" t="s">
        <v>11</v>
      </c>
      <c r="Q91" s="98"/>
      <c r="R91" s="44">
        <f>D91+Q138+Q130/2+Q124+Q126/2+Q131</f>
        <v>11.52924</v>
      </c>
      <c r="S91" s="96"/>
      <c r="T91" s="96"/>
      <c r="U91" s="42">
        <f t="shared" si="17"/>
        <v>11.52924</v>
      </c>
      <c r="V91" s="38">
        <v>0</v>
      </c>
      <c r="W91" s="96">
        <v>6.62</v>
      </c>
      <c r="X91" s="42">
        <f>W91-R91</f>
        <v>-4.90924</v>
      </c>
      <c r="Y91" s="157"/>
      <c r="Z91" s="160"/>
    </row>
    <row r="92" spans="1:26" s="3" customFormat="1" ht="11.25">
      <c r="A92" s="155"/>
      <c r="B92" s="119" t="s">
        <v>55</v>
      </c>
      <c r="C92" s="38" t="s">
        <v>11</v>
      </c>
      <c r="D92" s="96">
        <v>2.777</v>
      </c>
      <c r="E92" s="96">
        <v>0.45</v>
      </c>
      <c r="F92" s="96">
        <v>120</v>
      </c>
      <c r="G92" s="96">
        <f t="shared" si="15"/>
        <v>2.327</v>
      </c>
      <c r="H92" s="38">
        <v>0</v>
      </c>
      <c r="I92" s="96">
        <v>6.62</v>
      </c>
      <c r="J92" s="38">
        <f>I92-G92-H92</f>
        <v>4.293</v>
      </c>
      <c r="K92" s="155"/>
      <c r="L92" s="88"/>
      <c r="M92" s="107"/>
      <c r="N92" s="155"/>
      <c r="O92" s="119" t="s">
        <v>55</v>
      </c>
      <c r="P92" s="38" t="s">
        <v>11</v>
      </c>
      <c r="Q92" s="98">
        <v>6.957</v>
      </c>
      <c r="R92" s="44">
        <f>Q92+D92</f>
        <v>9.734</v>
      </c>
      <c r="S92" s="96">
        <v>0.45</v>
      </c>
      <c r="T92" s="96">
        <v>120</v>
      </c>
      <c r="U92" s="38">
        <f t="shared" si="17"/>
        <v>9.284</v>
      </c>
      <c r="V92" s="38">
        <v>0</v>
      </c>
      <c r="W92" s="96">
        <v>6.62</v>
      </c>
      <c r="X92" s="38">
        <f>W92-U92-V92</f>
        <v>-2.6640000000000006</v>
      </c>
      <c r="Y92" s="158"/>
      <c r="Z92" s="161"/>
    </row>
    <row r="93" spans="1:26" s="3" customFormat="1" ht="11.25">
      <c r="A93" s="153">
        <v>67</v>
      </c>
      <c r="B93" s="102" t="s">
        <v>117</v>
      </c>
      <c r="C93" s="38" t="s">
        <v>14</v>
      </c>
      <c r="D93" s="44">
        <f>D94+D95</f>
        <v>26.546</v>
      </c>
      <c r="E93" s="96"/>
      <c r="F93" s="96"/>
      <c r="G93" s="96">
        <f t="shared" si="15"/>
        <v>26.546</v>
      </c>
      <c r="H93" s="38">
        <v>0</v>
      </c>
      <c r="I93" s="96">
        <v>26.25</v>
      </c>
      <c r="J93" s="38">
        <f>I93-G93-H93</f>
        <v>-0.2959999999999994</v>
      </c>
      <c r="K93" s="153">
        <f>MIN(J93:J95)</f>
        <v>-0.2959999999999994</v>
      </c>
      <c r="L93" s="86" t="s">
        <v>214</v>
      </c>
      <c r="M93" s="107"/>
      <c r="N93" s="153">
        <v>67</v>
      </c>
      <c r="O93" s="102" t="s">
        <v>117</v>
      </c>
      <c r="P93" s="38" t="s">
        <v>14</v>
      </c>
      <c r="Q93" s="98"/>
      <c r="R93" s="42">
        <f>R94+R95</f>
        <v>35.394999999999996</v>
      </c>
      <c r="S93" s="96"/>
      <c r="T93" s="96"/>
      <c r="U93" s="42">
        <f t="shared" si="17"/>
        <v>35.394999999999996</v>
      </c>
      <c r="V93" s="38">
        <v>0</v>
      </c>
      <c r="W93" s="96">
        <v>26.25</v>
      </c>
      <c r="X93" s="42">
        <f>W93-U93-V93</f>
        <v>-9.144999999999996</v>
      </c>
      <c r="Y93" s="156">
        <f>MIN(X93:X95)</f>
        <v>-9.144999999999996</v>
      </c>
      <c r="Z93" s="159" t="s">
        <v>214</v>
      </c>
    </row>
    <row r="94" spans="1:26" s="3" customFormat="1" ht="11.25">
      <c r="A94" s="154"/>
      <c r="B94" s="119" t="s">
        <v>54</v>
      </c>
      <c r="C94" s="38" t="s">
        <v>14</v>
      </c>
      <c r="D94" s="96">
        <v>11.941</v>
      </c>
      <c r="E94" s="96"/>
      <c r="F94" s="96"/>
      <c r="G94" s="96">
        <f t="shared" si="15"/>
        <v>11.941</v>
      </c>
      <c r="H94" s="38">
        <v>0</v>
      </c>
      <c r="I94" s="96">
        <v>26.25</v>
      </c>
      <c r="J94" s="38">
        <f>I94-D94</f>
        <v>14.309</v>
      </c>
      <c r="K94" s="154"/>
      <c r="L94" s="87"/>
      <c r="M94" s="107"/>
      <c r="N94" s="154"/>
      <c r="O94" s="119" t="s">
        <v>54</v>
      </c>
      <c r="P94" s="38" t="s">
        <v>14</v>
      </c>
      <c r="Q94" s="98"/>
      <c r="R94" s="44">
        <f>D94+Q122+Q120+Q135+Q110+Q115+Q126/2</f>
        <v>19.958</v>
      </c>
      <c r="S94" s="96"/>
      <c r="T94" s="96"/>
      <c r="U94" s="42">
        <f t="shared" si="17"/>
        <v>19.958</v>
      </c>
      <c r="V94" s="38">
        <v>0</v>
      </c>
      <c r="W94" s="96">
        <v>26.25</v>
      </c>
      <c r="X94" s="42">
        <f>W94-R94</f>
        <v>6.292000000000002</v>
      </c>
      <c r="Y94" s="157"/>
      <c r="Z94" s="160"/>
    </row>
    <row r="95" spans="1:26" s="3" customFormat="1" ht="11.25">
      <c r="A95" s="155"/>
      <c r="B95" s="119" t="s">
        <v>55</v>
      </c>
      <c r="C95" s="38" t="s">
        <v>14</v>
      </c>
      <c r="D95" s="96">
        <v>14.605</v>
      </c>
      <c r="E95" s="96"/>
      <c r="F95" s="96"/>
      <c r="G95" s="96">
        <f t="shared" si="15"/>
        <v>14.605</v>
      </c>
      <c r="H95" s="38">
        <v>0</v>
      </c>
      <c r="I95" s="96">
        <v>26.25</v>
      </c>
      <c r="J95" s="38">
        <f>I95-G95-H95</f>
        <v>11.645</v>
      </c>
      <c r="K95" s="155"/>
      <c r="L95" s="88"/>
      <c r="M95" s="107"/>
      <c r="N95" s="155"/>
      <c r="O95" s="119" t="s">
        <v>55</v>
      </c>
      <c r="P95" s="38" t="s">
        <v>14</v>
      </c>
      <c r="Q95" s="98">
        <v>0.832</v>
      </c>
      <c r="R95" s="44">
        <f>Q95+D95</f>
        <v>15.437000000000001</v>
      </c>
      <c r="S95" s="96"/>
      <c r="T95" s="96"/>
      <c r="U95" s="38">
        <f t="shared" si="17"/>
        <v>15.437000000000001</v>
      </c>
      <c r="V95" s="38">
        <v>0</v>
      </c>
      <c r="W95" s="96">
        <v>26.25</v>
      </c>
      <c r="X95" s="38">
        <f>W95-U95-V95</f>
        <v>10.812999999999999</v>
      </c>
      <c r="Y95" s="158"/>
      <c r="Z95" s="161"/>
    </row>
    <row r="96" spans="1:26" s="3" customFormat="1" ht="11.25">
      <c r="A96" s="66">
        <v>68</v>
      </c>
      <c r="B96" s="100" t="s">
        <v>118</v>
      </c>
      <c r="C96" s="8" t="s">
        <v>8</v>
      </c>
      <c r="D96" s="2">
        <v>1.778</v>
      </c>
      <c r="E96" s="2"/>
      <c r="F96" s="2"/>
      <c r="G96" s="8">
        <f t="shared" si="15"/>
        <v>1.778</v>
      </c>
      <c r="H96" s="8">
        <v>0</v>
      </c>
      <c r="I96" s="2">
        <v>2.63</v>
      </c>
      <c r="J96" s="8">
        <f>I96-H96-G96</f>
        <v>0.8519999999999999</v>
      </c>
      <c r="K96" s="19">
        <f>J96</f>
        <v>0.8519999999999999</v>
      </c>
      <c r="L96" s="101" t="s">
        <v>213</v>
      </c>
      <c r="M96" s="107"/>
      <c r="N96" s="66">
        <v>68</v>
      </c>
      <c r="O96" s="100" t="s">
        <v>118</v>
      </c>
      <c r="P96" s="8" t="s">
        <v>8</v>
      </c>
      <c r="Q96" s="61">
        <v>0.6395</v>
      </c>
      <c r="R96" s="6">
        <f>Q96+D96</f>
        <v>2.4175</v>
      </c>
      <c r="S96" s="2"/>
      <c r="T96" s="2"/>
      <c r="U96" s="8">
        <f t="shared" si="17"/>
        <v>2.4175</v>
      </c>
      <c r="V96" s="8">
        <v>0</v>
      </c>
      <c r="W96" s="2">
        <v>2.63</v>
      </c>
      <c r="X96" s="19">
        <f>W96-V96-U96</f>
        <v>0.2124999999999999</v>
      </c>
      <c r="Y96" s="116">
        <f>X96</f>
        <v>0.2124999999999999</v>
      </c>
      <c r="Z96" s="2" t="s">
        <v>213</v>
      </c>
    </row>
    <row r="97" spans="1:26" s="3" customFormat="1" ht="11.25">
      <c r="A97" s="153">
        <v>69</v>
      </c>
      <c r="B97" s="102" t="s">
        <v>119</v>
      </c>
      <c r="C97" s="38" t="s">
        <v>25</v>
      </c>
      <c r="D97" s="44">
        <f>D98+D99</f>
        <v>21.343</v>
      </c>
      <c r="E97" s="96"/>
      <c r="F97" s="96"/>
      <c r="G97" s="96">
        <f t="shared" si="15"/>
        <v>21.343</v>
      </c>
      <c r="H97" s="38">
        <v>0</v>
      </c>
      <c r="I97" s="96">
        <v>21</v>
      </c>
      <c r="J97" s="38">
        <f>I97-G97-H97</f>
        <v>-0.34299999999999997</v>
      </c>
      <c r="K97" s="153">
        <f>MIN(J97:J99)</f>
        <v>-0.34299999999999997</v>
      </c>
      <c r="L97" s="86" t="s">
        <v>214</v>
      </c>
      <c r="M97" s="107"/>
      <c r="N97" s="153">
        <v>69</v>
      </c>
      <c r="O97" s="102" t="s">
        <v>119</v>
      </c>
      <c r="P97" s="38" t="s">
        <v>25</v>
      </c>
      <c r="Q97" s="98"/>
      <c r="R97" s="42">
        <f>R98+R99</f>
        <v>24.263</v>
      </c>
      <c r="S97" s="96"/>
      <c r="T97" s="96"/>
      <c r="U97" s="42">
        <f t="shared" si="17"/>
        <v>24.263</v>
      </c>
      <c r="V97" s="38">
        <v>0</v>
      </c>
      <c r="W97" s="96">
        <v>21</v>
      </c>
      <c r="X97" s="42">
        <f>W97-U97-V97</f>
        <v>-3.2630000000000017</v>
      </c>
      <c r="Y97" s="156">
        <f>MIN(X97:X99)</f>
        <v>-3.2630000000000017</v>
      </c>
      <c r="Z97" s="159" t="s">
        <v>214</v>
      </c>
    </row>
    <row r="98" spans="1:26" s="3" customFormat="1" ht="11.25">
      <c r="A98" s="154"/>
      <c r="B98" s="119" t="s">
        <v>54</v>
      </c>
      <c r="C98" s="38" t="s">
        <v>25</v>
      </c>
      <c r="D98" s="96">
        <v>1.894</v>
      </c>
      <c r="E98" s="96"/>
      <c r="F98" s="96"/>
      <c r="G98" s="96">
        <f t="shared" si="15"/>
        <v>1.894</v>
      </c>
      <c r="H98" s="38">
        <v>0</v>
      </c>
      <c r="I98" s="96">
        <v>21</v>
      </c>
      <c r="J98" s="38">
        <f>I98-D98</f>
        <v>19.106</v>
      </c>
      <c r="K98" s="154"/>
      <c r="L98" s="87"/>
      <c r="M98" s="107"/>
      <c r="N98" s="154"/>
      <c r="O98" s="119" t="s">
        <v>54</v>
      </c>
      <c r="P98" s="38" t="s">
        <v>25</v>
      </c>
      <c r="Q98" s="98"/>
      <c r="R98" s="44">
        <f>D98+Q125+Q137+Q133/2</f>
        <v>2.317</v>
      </c>
      <c r="S98" s="96"/>
      <c r="T98" s="96"/>
      <c r="U98" s="42">
        <f t="shared" si="17"/>
        <v>2.317</v>
      </c>
      <c r="V98" s="38">
        <v>0</v>
      </c>
      <c r="W98" s="96">
        <v>21</v>
      </c>
      <c r="X98" s="42">
        <f>W98-R98</f>
        <v>18.683</v>
      </c>
      <c r="Y98" s="157"/>
      <c r="Z98" s="160"/>
    </row>
    <row r="99" spans="1:26" s="3" customFormat="1" ht="11.25">
      <c r="A99" s="155"/>
      <c r="B99" s="119" t="s">
        <v>120</v>
      </c>
      <c r="C99" s="38" t="s">
        <v>25</v>
      </c>
      <c r="D99" s="96">
        <v>19.449</v>
      </c>
      <c r="E99" s="96"/>
      <c r="F99" s="96"/>
      <c r="G99" s="96">
        <f t="shared" si="15"/>
        <v>19.449</v>
      </c>
      <c r="H99" s="38">
        <v>0</v>
      </c>
      <c r="I99" s="96">
        <v>21</v>
      </c>
      <c r="J99" s="38">
        <f>I99-G99-H99</f>
        <v>1.5509999999999984</v>
      </c>
      <c r="K99" s="155"/>
      <c r="L99" s="88"/>
      <c r="M99" s="107"/>
      <c r="N99" s="155"/>
      <c r="O99" s="119" t="s">
        <v>120</v>
      </c>
      <c r="P99" s="38" t="s">
        <v>25</v>
      </c>
      <c r="Q99" s="98">
        <v>2.497</v>
      </c>
      <c r="R99" s="44">
        <f>Q99+D99</f>
        <v>21.946</v>
      </c>
      <c r="S99" s="96"/>
      <c r="T99" s="96"/>
      <c r="U99" s="42">
        <f t="shared" si="17"/>
        <v>21.946</v>
      </c>
      <c r="V99" s="38">
        <v>0</v>
      </c>
      <c r="W99" s="96">
        <v>21</v>
      </c>
      <c r="X99" s="42">
        <f>W99-U99-V99</f>
        <v>-0.9460000000000015</v>
      </c>
      <c r="Y99" s="158"/>
      <c r="Z99" s="161"/>
    </row>
    <row r="100" spans="1:26" s="3" customFormat="1" ht="11.25">
      <c r="A100" s="153">
        <v>70</v>
      </c>
      <c r="B100" s="102" t="s">
        <v>121</v>
      </c>
      <c r="C100" s="38" t="s">
        <v>11</v>
      </c>
      <c r="D100" s="118">
        <f>D101+D102</f>
        <v>8.359</v>
      </c>
      <c r="E100" s="96"/>
      <c r="F100" s="96"/>
      <c r="G100" s="96">
        <f t="shared" si="15"/>
        <v>8.359</v>
      </c>
      <c r="H100" s="38">
        <v>0</v>
      </c>
      <c r="I100" s="96">
        <v>6.62</v>
      </c>
      <c r="J100" s="38">
        <f>I100-G100-H100</f>
        <v>-1.7389999999999999</v>
      </c>
      <c r="K100" s="153">
        <f>MIN(J100:J102)</f>
        <v>-1.7389999999999999</v>
      </c>
      <c r="L100" s="86" t="s">
        <v>214</v>
      </c>
      <c r="M100" s="107"/>
      <c r="N100" s="153">
        <v>70</v>
      </c>
      <c r="O100" s="102" t="s">
        <v>121</v>
      </c>
      <c r="P100" s="38" t="s">
        <v>11</v>
      </c>
      <c r="Q100" s="98"/>
      <c r="R100" s="42">
        <f>R101+R102</f>
        <v>12.92725</v>
      </c>
      <c r="S100" s="96"/>
      <c r="T100" s="96"/>
      <c r="U100" s="42">
        <f t="shared" si="17"/>
        <v>12.92725</v>
      </c>
      <c r="V100" s="38">
        <v>0</v>
      </c>
      <c r="W100" s="96">
        <v>6.62</v>
      </c>
      <c r="X100" s="42">
        <f>W100-U100-V100</f>
        <v>-6.307250000000001</v>
      </c>
      <c r="Y100" s="156">
        <f>MIN(X100:X102)</f>
        <v>-6.307250000000001</v>
      </c>
      <c r="Z100" s="159" t="s">
        <v>214</v>
      </c>
    </row>
    <row r="101" spans="1:26" s="3" customFormat="1" ht="11.25">
      <c r="A101" s="154"/>
      <c r="B101" s="119" t="s">
        <v>54</v>
      </c>
      <c r="C101" s="38" t="s">
        <v>11</v>
      </c>
      <c r="D101" s="96">
        <v>4.041</v>
      </c>
      <c r="E101" s="96"/>
      <c r="F101" s="96"/>
      <c r="G101" s="96">
        <f t="shared" si="15"/>
        <v>4.041</v>
      </c>
      <c r="H101" s="38">
        <v>0</v>
      </c>
      <c r="I101" s="96">
        <v>6.62</v>
      </c>
      <c r="J101" s="38">
        <f>I101-D101</f>
        <v>2.5789999999999997</v>
      </c>
      <c r="K101" s="154"/>
      <c r="L101" s="87"/>
      <c r="M101" s="107"/>
      <c r="N101" s="154"/>
      <c r="O101" s="119" t="s">
        <v>54</v>
      </c>
      <c r="P101" s="38" t="s">
        <v>11</v>
      </c>
      <c r="Q101" s="98"/>
      <c r="R101" s="44">
        <f>D101+Q136+Q128/2+Q68/2+Q15</f>
        <v>6.41675</v>
      </c>
      <c r="S101" s="96"/>
      <c r="T101" s="96"/>
      <c r="U101" s="42">
        <f t="shared" si="17"/>
        <v>6.41675</v>
      </c>
      <c r="V101" s="38">
        <v>0</v>
      </c>
      <c r="W101" s="96">
        <v>6.62</v>
      </c>
      <c r="X101" s="42">
        <f>W101-R101</f>
        <v>0.2032499999999997</v>
      </c>
      <c r="Y101" s="157"/>
      <c r="Z101" s="160"/>
    </row>
    <row r="102" spans="1:26" s="3" customFormat="1" ht="11.25">
      <c r="A102" s="155"/>
      <c r="B102" s="119" t="s">
        <v>55</v>
      </c>
      <c r="C102" s="38" t="s">
        <v>11</v>
      </c>
      <c r="D102" s="96">
        <v>4.318</v>
      </c>
      <c r="E102" s="96"/>
      <c r="F102" s="96"/>
      <c r="G102" s="96">
        <f t="shared" si="15"/>
        <v>4.318</v>
      </c>
      <c r="H102" s="38">
        <v>0</v>
      </c>
      <c r="I102" s="96">
        <v>6.62</v>
      </c>
      <c r="J102" s="38">
        <f>I102-G102-H102</f>
        <v>2.3020000000000005</v>
      </c>
      <c r="K102" s="155"/>
      <c r="L102" s="88"/>
      <c r="M102" s="107"/>
      <c r="N102" s="155"/>
      <c r="O102" s="119" t="s">
        <v>55</v>
      </c>
      <c r="P102" s="38" t="s">
        <v>11</v>
      </c>
      <c r="Q102" s="98">
        <v>2.1925</v>
      </c>
      <c r="R102" s="44">
        <f>Q102+D102</f>
        <v>6.5104999999999995</v>
      </c>
      <c r="S102" s="96"/>
      <c r="T102" s="96"/>
      <c r="U102" s="42">
        <f t="shared" si="17"/>
        <v>6.5104999999999995</v>
      </c>
      <c r="V102" s="38">
        <v>0</v>
      </c>
      <c r="W102" s="96">
        <v>6.62</v>
      </c>
      <c r="X102" s="42">
        <f>W102-U102-V102</f>
        <v>0.1095000000000006</v>
      </c>
      <c r="Y102" s="158"/>
      <c r="Z102" s="161"/>
    </row>
    <row r="103" spans="1:26" s="3" customFormat="1" ht="11.25">
      <c r="A103" s="141">
        <v>71</v>
      </c>
      <c r="B103" s="100" t="s">
        <v>122</v>
      </c>
      <c r="C103" s="8" t="s">
        <v>14</v>
      </c>
      <c r="D103" s="2">
        <f>D104+D105</f>
        <v>24.206000000000003</v>
      </c>
      <c r="E103" s="2"/>
      <c r="F103" s="2"/>
      <c r="G103" s="2">
        <f t="shared" si="15"/>
        <v>24.206000000000003</v>
      </c>
      <c r="H103" s="8">
        <v>0</v>
      </c>
      <c r="I103" s="2">
        <v>26.25</v>
      </c>
      <c r="J103" s="8">
        <f>I103-G103-H103</f>
        <v>2.043999999999997</v>
      </c>
      <c r="K103" s="141">
        <f>MIN(J103:J105)</f>
        <v>2.043999999999997</v>
      </c>
      <c r="L103" s="165" t="s">
        <v>213</v>
      </c>
      <c r="M103" s="107"/>
      <c r="N103" s="162">
        <v>71</v>
      </c>
      <c r="O103" s="106" t="s">
        <v>122</v>
      </c>
      <c r="P103" s="48" t="s">
        <v>14</v>
      </c>
      <c r="Q103" s="98"/>
      <c r="R103" s="49">
        <f>R104+R105</f>
        <v>26.6445</v>
      </c>
      <c r="S103" s="103"/>
      <c r="T103" s="103"/>
      <c r="U103" s="48">
        <f t="shared" si="17"/>
        <v>26.6445</v>
      </c>
      <c r="V103" s="48">
        <v>0</v>
      </c>
      <c r="W103" s="103">
        <v>26.25</v>
      </c>
      <c r="X103" s="48">
        <f>W103-U103-V103</f>
        <v>-0.39450000000000074</v>
      </c>
      <c r="Y103" s="163">
        <f>MIN(X103:X105)</f>
        <v>-0.39450000000000074</v>
      </c>
      <c r="Z103" s="164" t="s">
        <v>214</v>
      </c>
    </row>
    <row r="104" spans="1:26" s="3" customFormat="1" ht="11.25">
      <c r="A104" s="142"/>
      <c r="B104" s="114" t="s">
        <v>123</v>
      </c>
      <c r="C104" s="8" t="s">
        <v>14</v>
      </c>
      <c r="D104" s="2">
        <v>18.6</v>
      </c>
      <c r="E104" s="2"/>
      <c r="F104" s="2"/>
      <c r="G104" s="2">
        <f t="shared" si="15"/>
        <v>18.6</v>
      </c>
      <c r="H104" s="8">
        <v>0</v>
      </c>
      <c r="I104" s="2">
        <v>26.25</v>
      </c>
      <c r="J104" s="8">
        <f>I104-D104</f>
        <v>7.649999999999999</v>
      </c>
      <c r="K104" s="142"/>
      <c r="L104" s="166"/>
      <c r="M104" s="107"/>
      <c r="N104" s="142"/>
      <c r="O104" s="97" t="s">
        <v>123</v>
      </c>
      <c r="P104" s="48" t="s">
        <v>14</v>
      </c>
      <c r="Q104" s="98"/>
      <c r="R104" s="98">
        <f>D104+Q121+Q142+Q141+Q119+Q118</f>
        <v>18.7555</v>
      </c>
      <c r="S104" s="103"/>
      <c r="T104" s="103"/>
      <c r="U104" s="48">
        <f t="shared" si="17"/>
        <v>18.7555</v>
      </c>
      <c r="V104" s="48">
        <v>0</v>
      </c>
      <c r="W104" s="103">
        <v>26.25</v>
      </c>
      <c r="X104" s="48">
        <f>W104-R104</f>
        <v>7.494499999999999</v>
      </c>
      <c r="Y104" s="145"/>
      <c r="Z104" s="148"/>
    </row>
    <row r="105" spans="1:26" s="3" customFormat="1" ht="11.25">
      <c r="A105" s="143"/>
      <c r="B105" s="114" t="s">
        <v>55</v>
      </c>
      <c r="C105" s="8" t="s">
        <v>14</v>
      </c>
      <c r="D105" s="2">
        <v>5.606</v>
      </c>
      <c r="E105" s="2"/>
      <c r="F105" s="2"/>
      <c r="G105" s="2">
        <f t="shared" si="15"/>
        <v>5.606</v>
      </c>
      <c r="H105" s="8">
        <v>0</v>
      </c>
      <c r="I105" s="2">
        <v>26.25</v>
      </c>
      <c r="J105" s="8">
        <f>I105-G105-H105</f>
        <v>20.644</v>
      </c>
      <c r="K105" s="143"/>
      <c r="L105" s="167"/>
      <c r="M105" s="107"/>
      <c r="N105" s="143"/>
      <c r="O105" s="97" t="s">
        <v>55</v>
      </c>
      <c r="P105" s="48" t="s">
        <v>14</v>
      </c>
      <c r="Q105" s="98">
        <v>2.283</v>
      </c>
      <c r="R105" s="98">
        <f aca="true" t="shared" si="22" ref="R105:R148">Q105+D105</f>
        <v>7.888999999999999</v>
      </c>
      <c r="S105" s="103"/>
      <c r="T105" s="103"/>
      <c r="U105" s="48">
        <f t="shared" si="17"/>
        <v>7.888999999999999</v>
      </c>
      <c r="V105" s="48">
        <v>0</v>
      </c>
      <c r="W105" s="103">
        <v>26.25</v>
      </c>
      <c r="X105" s="48">
        <f>W105-U105-V105</f>
        <v>18.361</v>
      </c>
      <c r="Y105" s="146"/>
      <c r="Z105" s="149"/>
    </row>
    <row r="106" spans="1:26" s="3" customFormat="1" ht="11.25">
      <c r="A106" s="66">
        <v>72</v>
      </c>
      <c r="B106" s="100" t="s">
        <v>124</v>
      </c>
      <c r="C106" s="8" t="s">
        <v>7</v>
      </c>
      <c r="D106" s="2">
        <v>4.915</v>
      </c>
      <c r="E106" s="2">
        <v>0.32</v>
      </c>
      <c r="F106" s="2">
        <v>120</v>
      </c>
      <c r="G106" s="8">
        <f t="shared" si="15"/>
        <v>4.595</v>
      </c>
      <c r="H106" s="8">
        <v>0</v>
      </c>
      <c r="I106" s="2">
        <v>10.5</v>
      </c>
      <c r="J106" s="8">
        <f>I106-H106-G106</f>
        <v>5.905</v>
      </c>
      <c r="K106" s="19">
        <f aca="true" t="shared" si="23" ref="K106:K129">J106</f>
        <v>5.905</v>
      </c>
      <c r="L106" s="101" t="s">
        <v>213</v>
      </c>
      <c r="M106" s="107"/>
      <c r="N106" s="66">
        <v>72</v>
      </c>
      <c r="O106" s="100" t="s">
        <v>124</v>
      </c>
      <c r="P106" s="8" t="s">
        <v>7</v>
      </c>
      <c r="Q106" s="61">
        <v>0.33</v>
      </c>
      <c r="R106" s="6">
        <f t="shared" si="22"/>
        <v>5.245</v>
      </c>
      <c r="S106" s="2">
        <v>0.32</v>
      </c>
      <c r="T106" s="2">
        <v>120</v>
      </c>
      <c r="U106" s="8">
        <f t="shared" si="17"/>
        <v>4.925</v>
      </c>
      <c r="V106" s="8">
        <v>0</v>
      </c>
      <c r="W106" s="2">
        <v>10.5</v>
      </c>
      <c r="X106" s="19">
        <f>W106-V106-U106</f>
        <v>5.575</v>
      </c>
      <c r="Y106" s="117">
        <f aca="true" t="shared" si="24" ref="Y106:Y120">X106</f>
        <v>5.575</v>
      </c>
      <c r="Z106" s="2" t="s">
        <v>213</v>
      </c>
    </row>
    <row r="107" spans="1:26" s="3" customFormat="1" ht="11.25">
      <c r="A107" s="66">
        <v>73</v>
      </c>
      <c r="B107" s="100" t="s">
        <v>125</v>
      </c>
      <c r="C107" s="8" t="s">
        <v>7</v>
      </c>
      <c r="D107" s="2">
        <v>1.976</v>
      </c>
      <c r="E107" s="2">
        <v>1.18</v>
      </c>
      <c r="F107" s="2">
        <v>120</v>
      </c>
      <c r="G107" s="8">
        <f t="shared" si="15"/>
        <v>0.796</v>
      </c>
      <c r="H107" s="8">
        <v>0</v>
      </c>
      <c r="I107" s="2">
        <v>10.5</v>
      </c>
      <c r="J107" s="8">
        <f>I107-H107-G107</f>
        <v>9.704</v>
      </c>
      <c r="K107" s="19">
        <f t="shared" si="23"/>
        <v>9.704</v>
      </c>
      <c r="L107" s="101" t="s">
        <v>213</v>
      </c>
      <c r="M107" s="107"/>
      <c r="N107" s="66">
        <v>73</v>
      </c>
      <c r="O107" s="100" t="s">
        <v>125</v>
      </c>
      <c r="P107" s="8" t="s">
        <v>7</v>
      </c>
      <c r="Q107" s="61">
        <v>0.138</v>
      </c>
      <c r="R107" s="6">
        <f t="shared" si="22"/>
        <v>2.114</v>
      </c>
      <c r="S107" s="2">
        <v>1.18</v>
      </c>
      <c r="T107" s="2">
        <v>120</v>
      </c>
      <c r="U107" s="8">
        <f t="shared" si="17"/>
        <v>0.9339999999999999</v>
      </c>
      <c r="V107" s="8">
        <v>0</v>
      </c>
      <c r="W107" s="2">
        <v>10.5</v>
      </c>
      <c r="X107" s="19">
        <f>W107-V107-U107</f>
        <v>9.566</v>
      </c>
      <c r="Y107" s="116">
        <f t="shared" si="24"/>
        <v>9.566</v>
      </c>
      <c r="Z107" s="2" t="s">
        <v>213</v>
      </c>
    </row>
    <row r="108" spans="1:26" s="3" customFormat="1" ht="11.25">
      <c r="A108" s="66">
        <v>74</v>
      </c>
      <c r="B108" s="100" t="s">
        <v>126</v>
      </c>
      <c r="C108" s="8" t="s">
        <v>7</v>
      </c>
      <c r="D108" s="2">
        <v>9.319</v>
      </c>
      <c r="E108" s="2">
        <v>0.173</v>
      </c>
      <c r="F108" s="2">
        <v>120</v>
      </c>
      <c r="G108" s="8">
        <f t="shared" si="15"/>
        <v>9.146</v>
      </c>
      <c r="H108" s="8">
        <v>0</v>
      </c>
      <c r="I108" s="2">
        <v>10.5</v>
      </c>
      <c r="J108" s="8">
        <f>I108-H108-G108</f>
        <v>1.3539999999999992</v>
      </c>
      <c r="K108" s="19">
        <f t="shared" si="23"/>
        <v>1.3539999999999992</v>
      </c>
      <c r="L108" s="101" t="s">
        <v>213</v>
      </c>
      <c r="M108" s="107"/>
      <c r="N108" s="66">
        <v>74</v>
      </c>
      <c r="O108" s="100" t="s">
        <v>126</v>
      </c>
      <c r="P108" s="8" t="s">
        <v>7</v>
      </c>
      <c r="Q108" s="61">
        <v>0.8515</v>
      </c>
      <c r="R108" s="6">
        <f t="shared" si="22"/>
        <v>10.1705</v>
      </c>
      <c r="S108" s="2">
        <v>0.173</v>
      </c>
      <c r="T108" s="2">
        <v>120</v>
      </c>
      <c r="U108" s="6">
        <f t="shared" si="17"/>
        <v>9.9975</v>
      </c>
      <c r="V108" s="8">
        <v>0</v>
      </c>
      <c r="W108" s="2">
        <v>10.5</v>
      </c>
      <c r="X108" s="20">
        <f>W108-V108-U108</f>
        <v>0.5024999999999995</v>
      </c>
      <c r="Y108" s="116">
        <f t="shared" si="24"/>
        <v>0.5024999999999995</v>
      </c>
      <c r="Z108" s="2" t="s">
        <v>213</v>
      </c>
    </row>
    <row r="109" spans="1:26" s="3" customFormat="1" ht="11.25">
      <c r="A109" s="66">
        <v>75</v>
      </c>
      <c r="B109" s="100" t="s">
        <v>127</v>
      </c>
      <c r="C109" s="8" t="s">
        <v>8</v>
      </c>
      <c r="D109" s="2">
        <v>0.47</v>
      </c>
      <c r="E109" s="2"/>
      <c r="F109" s="2"/>
      <c r="G109" s="8">
        <f t="shared" si="15"/>
        <v>0.47</v>
      </c>
      <c r="H109" s="8">
        <v>0</v>
      </c>
      <c r="I109" s="2">
        <v>2.63</v>
      </c>
      <c r="J109" s="8">
        <f>I109-H109-G109</f>
        <v>2.16</v>
      </c>
      <c r="K109" s="19">
        <f t="shared" si="23"/>
        <v>2.16</v>
      </c>
      <c r="L109" s="101" t="s">
        <v>213</v>
      </c>
      <c r="M109" s="107"/>
      <c r="N109" s="66">
        <v>75</v>
      </c>
      <c r="O109" s="100" t="s">
        <v>127</v>
      </c>
      <c r="P109" s="8" t="s">
        <v>8</v>
      </c>
      <c r="Q109" s="61">
        <v>0.042</v>
      </c>
      <c r="R109" s="6">
        <f t="shared" si="22"/>
        <v>0.512</v>
      </c>
      <c r="S109" s="2"/>
      <c r="T109" s="2"/>
      <c r="U109" s="8">
        <f t="shared" si="17"/>
        <v>0.512</v>
      </c>
      <c r="V109" s="8">
        <v>0</v>
      </c>
      <c r="W109" s="2">
        <v>2.63</v>
      </c>
      <c r="X109" s="19">
        <f>W109-V109-U109</f>
        <v>2.118</v>
      </c>
      <c r="Y109" s="117">
        <f t="shared" si="24"/>
        <v>2.118</v>
      </c>
      <c r="Z109" s="2" t="s">
        <v>213</v>
      </c>
    </row>
    <row r="110" spans="1:26" s="3" customFormat="1" ht="11.25">
      <c r="A110" s="66">
        <v>76</v>
      </c>
      <c r="B110" s="100" t="s">
        <v>128</v>
      </c>
      <c r="C110" s="8" t="s">
        <v>10</v>
      </c>
      <c r="D110" s="2">
        <v>1.548</v>
      </c>
      <c r="E110" s="2"/>
      <c r="F110" s="2"/>
      <c r="G110" s="8">
        <f t="shared" si="15"/>
        <v>1.548</v>
      </c>
      <c r="H110" s="8">
        <v>0</v>
      </c>
      <c r="I110" s="8">
        <v>1.68</v>
      </c>
      <c r="J110" s="8">
        <f>I110-H110-G110</f>
        <v>0.1319999999999999</v>
      </c>
      <c r="K110" s="19">
        <f t="shared" si="23"/>
        <v>0.1319999999999999</v>
      </c>
      <c r="L110" s="101" t="s">
        <v>213</v>
      </c>
      <c r="M110" s="107"/>
      <c r="N110" s="66">
        <v>76</v>
      </c>
      <c r="O110" s="100" t="s">
        <v>128</v>
      </c>
      <c r="P110" s="8" t="s">
        <v>10</v>
      </c>
      <c r="Q110" s="61">
        <v>0.1238</v>
      </c>
      <c r="R110" s="6">
        <f t="shared" si="22"/>
        <v>1.6718</v>
      </c>
      <c r="S110" s="2"/>
      <c r="T110" s="2"/>
      <c r="U110" s="6">
        <f t="shared" si="17"/>
        <v>1.6718</v>
      </c>
      <c r="V110" s="8">
        <v>0</v>
      </c>
      <c r="W110" s="8">
        <v>1.68</v>
      </c>
      <c r="X110" s="20">
        <f>W110-V110-U110</f>
        <v>0.008199999999999985</v>
      </c>
      <c r="Y110" s="116">
        <f t="shared" si="24"/>
        <v>0.008199999999999985</v>
      </c>
      <c r="Z110" s="2" t="s">
        <v>213</v>
      </c>
    </row>
    <row r="111" spans="1:26" s="3" customFormat="1" ht="11.25">
      <c r="A111" s="66">
        <v>77</v>
      </c>
      <c r="B111" s="100" t="s">
        <v>129</v>
      </c>
      <c r="C111" s="8">
        <v>1.6</v>
      </c>
      <c r="D111" s="2">
        <v>0.25</v>
      </c>
      <c r="E111" s="2">
        <v>1.71</v>
      </c>
      <c r="F111" s="2" t="s">
        <v>6</v>
      </c>
      <c r="G111" s="8">
        <f>E111</f>
        <v>1.71</v>
      </c>
      <c r="H111" s="8">
        <v>0</v>
      </c>
      <c r="I111" s="8">
        <f>G111-H111</f>
        <v>1.71</v>
      </c>
      <c r="J111" s="8">
        <f>I111-D111</f>
        <v>1.46</v>
      </c>
      <c r="K111" s="8">
        <f t="shared" si="23"/>
        <v>1.46</v>
      </c>
      <c r="L111" s="101" t="s">
        <v>213</v>
      </c>
      <c r="M111" s="107"/>
      <c r="N111" s="66">
        <v>77</v>
      </c>
      <c r="O111" s="100" t="s">
        <v>129</v>
      </c>
      <c r="P111" s="8">
        <v>1.6</v>
      </c>
      <c r="Q111" s="61">
        <v>0.005</v>
      </c>
      <c r="R111" s="6">
        <f t="shared" si="22"/>
        <v>0.255</v>
      </c>
      <c r="S111" s="2">
        <v>1.71</v>
      </c>
      <c r="T111" s="2" t="s">
        <v>6</v>
      </c>
      <c r="U111" s="8">
        <f>S111</f>
        <v>1.71</v>
      </c>
      <c r="V111" s="8">
        <v>0</v>
      </c>
      <c r="W111" s="8">
        <f>U111-V111</f>
        <v>1.71</v>
      </c>
      <c r="X111" s="8">
        <f>W111-R111</f>
        <v>1.455</v>
      </c>
      <c r="Y111" s="14">
        <f t="shared" si="24"/>
        <v>1.455</v>
      </c>
      <c r="Z111" s="2" t="s">
        <v>213</v>
      </c>
    </row>
    <row r="112" spans="1:26" s="3" customFormat="1" ht="11.25">
      <c r="A112" s="66">
        <v>78</v>
      </c>
      <c r="B112" s="102" t="s">
        <v>130</v>
      </c>
      <c r="C112" s="8" t="s">
        <v>8</v>
      </c>
      <c r="D112" s="2">
        <v>1.428</v>
      </c>
      <c r="E112" s="2">
        <f>2.5*1.05</f>
        <v>2.625</v>
      </c>
      <c r="F112" s="2" t="s">
        <v>6</v>
      </c>
      <c r="G112" s="8">
        <f>E112</f>
        <v>2.625</v>
      </c>
      <c r="H112" s="8">
        <v>0</v>
      </c>
      <c r="I112" s="8">
        <f>G112-H112</f>
        <v>2.625</v>
      </c>
      <c r="J112" s="8">
        <f>I112-D112</f>
        <v>1.197</v>
      </c>
      <c r="K112" s="8">
        <f>J112</f>
        <v>1.197</v>
      </c>
      <c r="L112" s="101" t="s">
        <v>213</v>
      </c>
      <c r="M112" s="107"/>
      <c r="N112" s="66">
        <v>78</v>
      </c>
      <c r="O112" s="192" t="s">
        <v>130</v>
      </c>
      <c r="P112" s="8" t="s">
        <v>8</v>
      </c>
      <c r="Q112" s="61">
        <v>0.372</v>
      </c>
      <c r="R112" s="6">
        <f t="shared" si="22"/>
        <v>1.7999999999999998</v>
      </c>
      <c r="S112" s="2">
        <f>2.5*1.05</f>
        <v>2.625</v>
      </c>
      <c r="T112" s="2"/>
      <c r="U112" s="2">
        <f>S112</f>
        <v>2.625</v>
      </c>
      <c r="V112" s="8">
        <v>0</v>
      </c>
      <c r="W112" s="8">
        <f>U112-V112</f>
        <v>2.625</v>
      </c>
      <c r="X112" s="8">
        <f>W112-R112</f>
        <v>0.8250000000000002</v>
      </c>
      <c r="Y112" s="14">
        <f>X112</f>
        <v>0.8250000000000002</v>
      </c>
      <c r="Z112" s="2" t="s">
        <v>213</v>
      </c>
    </row>
    <row r="113" spans="1:26" s="3" customFormat="1" ht="11.25">
      <c r="A113" s="66">
        <v>79</v>
      </c>
      <c r="B113" s="100" t="s">
        <v>131</v>
      </c>
      <c r="C113" s="8" t="s">
        <v>13</v>
      </c>
      <c r="D113" s="2">
        <v>0.524</v>
      </c>
      <c r="E113" s="2">
        <v>0.454</v>
      </c>
      <c r="F113" s="2">
        <v>120</v>
      </c>
      <c r="G113" s="8">
        <f aca="true" t="shared" si="25" ref="G113:G120">D113-E113</f>
        <v>0.07</v>
      </c>
      <c r="H113" s="8">
        <v>0</v>
      </c>
      <c r="I113" s="2">
        <v>1.89</v>
      </c>
      <c r="J113" s="8">
        <f aca="true" t="shared" si="26" ref="J113:J120">I113-H113-G113</f>
        <v>1.8199999999999998</v>
      </c>
      <c r="K113" s="19">
        <f t="shared" si="23"/>
        <v>1.8199999999999998</v>
      </c>
      <c r="L113" s="101" t="s">
        <v>213</v>
      </c>
      <c r="M113" s="107"/>
      <c r="N113" s="66">
        <v>79</v>
      </c>
      <c r="O113" s="100" t="s">
        <v>131</v>
      </c>
      <c r="P113" s="8" t="s">
        <v>13</v>
      </c>
      <c r="Q113" s="61">
        <v>0.278</v>
      </c>
      <c r="R113" s="6">
        <f t="shared" si="22"/>
        <v>0.802</v>
      </c>
      <c r="S113" s="2">
        <v>0.454</v>
      </c>
      <c r="T113" s="2">
        <v>120</v>
      </c>
      <c r="U113" s="6">
        <f aca="true" t="shared" si="27" ref="U113:U120">R113-S113</f>
        <v>0.34800000000000003</v>
      </c>
      <c r="V113" s="8">
        <v>0</v>
      </c>
      <c r="W113" s="2">
        <v>1.89</v>
      </c>
      <c r="X113" s="20">
        <f aca="true" t="shared" si="28" ref="X113:X120">W113-V113-U113</f>
        <v>1.5419999999999998</v>
      </c>
      <c r="Y113" s="116">
        <f t="shared" si="24"/>
        <v>1.5419999999999998</v>
      </c>
      <c r="Z113" s="2" t="s">
        <v>213</v>
      </c>
    </row>
    <row r="114" spans="1:26" s="3" customFormat="1" ht="11.25">
      <c r="A114" s="66">
        <v>80</v>
      </c>
      <c r="B114" s="100" t="s">
        <v>132</v>
      </c>
      <c r="C114" s="8" t="s">
        <v>9</v>
      </c>
      <c r="D114" s="2">
        <v>1.09</v>
      </c>
      <c r="E114" s="2">
        <v>0.182</v>
      </c>
      <c r="F114" s="2">
        <v>120</v>
      </c>
      <c r="G114" s="8">
        <f t="shared" si="25"/>
        <v>0.9080000000000001</v>
      </c>
      <c r="H114" s="8">
        <v>0</v>
      </c>
      <c r="I114" s="8">
        <v>1.68</v>
      </c>
      <c r="J114" s="8">
        <f t="shared" si="26"/>
        <v>0.7719999999999998</v>
      </c>
      <c r="K114" s="19">
        <f t="shared" si="23"/>
        <v>0.7719999999999998</v>
      </c>
      <c r="L114" s="101" t="s">
        <v>213</v>
      </c>
      <c r="M114" s="107"/>
      <c r="N114" s="66">
        <v>80</v>
      </c>
      <c r="O114" s="100" t="s">
        <v>132</v>
      </c>
      <c r="P114" s="8" t="s">
        <v>9</v>
      </c>
      <c r="Q114" s="61">
        <v>0.165</v>
      </c>
      <c r="R114" s="6">
        <f t="shared" si="22"/>
        <v>1.2550000000000001</v>
      </c>
      <c r="S114" s="2">
        <v>0.182</v>
      </c>
      <c r="T114" s="2">
        <v>120</v>
      </c>
      <c r="U114" s="8">
        <f t="shared" si="27"/>
        <v>1.0730000000000002</v>
      </c>
      <c r="V114" s="8">
        <v>0</v>
      </c>
      <c r="W114" s="8">
        <v>1.68</v>
      </c>
      <c r="X114" s="19">
        <f t="shared" si="28"/>
        <v>0.6069999999999998</v>
      </c>
      <c r="Y114" s="115">
        <f t="shared" si="24"/>
        <v>0.6069999999999998</v>
      </c>
      <c r="Z114" s="2" t="s">
        <v>213</v>
      </c>
    </row>
    <row r="115" spans="1:26" s="3" customFormat="1" ht="11.25">
      <c r="A115" s="66">
        <v>81</v>
      </c>
      <c r="B115" s="100" t="s">
        <v>133</v>
      </c>
      <c r="C115" s="8" t="s">
        <v>8</v>
      </c>
      <c r="D115" s="2">
        <v>2.049</v>
      </c>
      <c r="E115" s="2"/>
      <c r="F115" s="2"/>
      <c r="G115" s="8">
        <f t="shared" si="25"/>
        <v>2.049</v>
      </c>
      <c r="H115" s="8">
        <v>0</v>
      </c>
      <c r="I115" s="2">
        <v>2.63</v>
      </c>
      <c r="J115" s="8">
        <f t="shared" si="26"/>
        <v>0.581</v>
      </c>
      <c r="K115" s="19">
        <f t="shared" si="23"/>
        <v>0.581</v>
      </c>
      <c r="L115" s="101" t="s">
        <v>213</v>
      </c>
      <c r="M115" s="107"/>
      <c r="N115" s="72">
        <v>81</v>
      </c>
      <c r="O115" s="106" t="s">
        <v>133</v>
      </c>
      <c r="P115" s="38" t="s">
        <v>8</v>
      </c>
      <c r="Q115" s="98">
        <v>1.4891</v>
      </c>
      <c r="R115" s="42">
        <f t="shared" si="22"/>
        <v>3.5381</v>
      </c>
      <c r="S115" s="96"/>
      <c r="T115" s="96"/>
      <c r="U115" s="38">
        <f t="shared" si="27"/>
        <v>3.5381</v>
      </c>
      <c r="V115" s="38">
        <v>0</v>
      </c>
      <c r="W115" s="96">
        <v>2.63</v>
      </c>
      <c r="X115" s="39">
        <f t="shared" si="28"/>
        <v>-0.9081000000000001</v>
      </c>
      <c r="Y115" s="108">
        <f t="shared" si="24"/>
        <v>-0.9081000000000001</v>
      </c>
      <c r="Z115" s="96" t="s">
        <v>214</v>
      </c>
    </row>
    <row r="116" spans="1:26" s="3" customFormat="1" ht="11.25">
      <c r="A116" s="66">
        <v>82</v>
      </c>
      <c r="B116" s="100" t="s">
        <v>134</v>
      </c>
      <c r="C116" s="8" t="s">
        <v>8</v>
      </c>
      <c r="D116" s="2">
        <v>1.021</v>
      </c>
      <c r="E116" s="2"/>
      <c r="F116" s="2"/>
      <c r="G116" s="8">
        <f t="shared" si="25"/>
        <v>1.021</v>
      </c>
      <c r="H116" s="8">
        <v>0</v>
      </c>
      <c r="I116" s="2">
        <v>2.63</v>
      </c>
      <c r="J116" s="8">
        <f t="shared" si="26"/>
        <v>1.609</v>
      </c>
      <c r="K116" s="19">
        <f t="shared" si="23"/>
        <v>1.609</v>
      </c>
      <c r="L116" s="101" t="s">
        <v>213</v>
      </c>
      <c r="M116" s="107"/>
      <c r="N116" s="66">
        <v>82</v>
      </c>
      <c r="O116" s="100" t="s">
        <v>134</v>
      </c>
      <c r="P116" s="8" t="s">
        <v>8</v>
      </c>
      <c r="Q116" s="61">
        <v>0.2595</v>
      </c>
      <c r="R116" s="6">
        <f t="shared" si="22"/>
        <v>1.2805</v>
      </c>
      <c r="S116" s="2"/>
      <c r="T116" s="2"/>
      <c r="U116" s="8">
        <f t="shared" si="27"/>
        <v>1.2805</v>
      </c>
      <c r="V116" s="8">
        <v>0</v>
      </c>
      <c r="W116" s="2">
        <v>2.63</v>
      </c>
      <c r="X116" s="19">
        <f t="shared" si="28"/>
        <v>1.3495</v>
      </c>
      <c r="Y116" s="116">
        <f t="shared" si="24"/>
        <v>1.3495</v>
      </c>
      <c r="Z116" s="2" t="s">
        <v>213</v>
      </c>
    </row>
    <row r="117" spans="1:26" s="3" customFormat="1" ht="11.25">
      <c r="A117" s="66">
        <v>83</v>
      </c>
      <c r="B117" s="100" t="s">
        <v>135</v>
      </c>
      <c r="C117" s="8" t="s">
        <v>10</v>
      </c>
      <c r="D117" s="2">
        <v>1.165</v>
      </c>
      <c r="E117" s="2"/>
      <c r="F117" s="2"/>
      <c r="G117" s="8">
        <f t="shared" si="25"/>
        <v>1.165</v>
      </c>
      <c r="H117" s="8">
        <v>0</v>
      </c>
      <c r="I117" s="8">
        <v>1.68</v>
      </c>
      <c r="J117" s="8">
        <f t="shared" si="26"/>
        <v>0.5149999999999999</v>
      </c>
      <c r="K117" s="19">
        <f t="shared" si="23"/>
        <v>0.5149999999999999</v>
      </c>
      <c r="L117" s="101" t="s">
        <v>213</v>
      </c>
      <c r="M117" s="107"/>
      <c r="N117" s="66">
        <v>83</v>
      </c>
      <c r="O117" s="100" t="s">
        <v>135</v>
      </c>
      <c r="P117" s="8" t="s">
        <v>10</v>
      </c>
      <c r="Q117" s="61">
        <v>0.049</v>
      </c>
      <c r="R117" s="6">
        <f t="shared" si="22"/>
        <v>1.214</v>
      </c>
      <c r="S117" s="2"/>
      <c r="T117" s="2"/>
      <c r="U117" s="8">
        <f t="shared" si="27"/>
        <v>1.214</v>
      </c>
      <c r="V117" s="8">
        <v>0</v>
      </c>
      <c r="W117" s="8">
        <v>1.68</v>
      </c>
      <c r="X117" s="19">
        <f t="shared" si="28"/>
        <v>0.46599999999999997</v>
      </c>
      <c r="Y117" s="116">
        <f t="shared" si="24"/>
        <v>0.46599999999999997</v>
      </c>
      <c r="Z117" s="2" t="s">
        <v>213</v>
      </c>
    </row>
    <row r="118" spans="1:26" s="3" customFormat="1" ht="11.25">
      <c r="A118" s="66">
        <v>84</v>
      </c>
      <c r="B118" s="100" t="s">
        <v>136</v>
      </c>
      <c r="C118" s="8" t="s">
        <v>16</v>
      </c>
      <c r="D118" s="2">
        <v>1.199</v>
      </c>
      <c r="E118" s="2"/>
      <c r="F118" s="2"/>
      <c r="G118" s="8">
        <f t="shared" si="25"/>
        <v>1.199</v>
      </c>
      <c r="H118" s="8">
        <v>0</v>
      </c>
      <c r="I118" s="8">
        <v>1.68</v>
      </c>
      <c r="J118" s="8">
        <f t="shared" si="26"/>
        <v>0.48099999999999987</v>
      </c>
      <c r="K118" s="19">
        <f t="shared" si="23"/>
        <v>0.48099999999999987</v>
      </c>
      <c r="L118" s="101" t="s">
        <v>213</v>
      </c>
      <c r="M118" s="107"/>
      <c r="N118" s="66">
        <v>84</v>
      </c>
      <c r="O118" s="100" t="s">
        <v>136</v>
      </c>
      <c r="P118" s="8" t="s">
        <v>16</v>
      </c>
      <c r="Q118" s="61">
        <v>0.076</v>
      </c>
      <c r="R118" s="6">
        <f t="shared" si="22"/>
        <v>1.2750000000000001</v>
      </c>
      <c r="S118" s="2"/>
      <c r="T118" s="2"/>
      <c r="U118" s="8">
        <f t="shared" si="27"/>
        <v>1.2750000000000001</v>
      </c>
      <c r="V118" s="8">
        <v>0</v>
      </c>
      <c r="W118" s="8">
        <v>1.68</v>
      </c>
      <c r="X118" s="19">
        <f t="shared" si="28"/>
        <v>0.4049999999999998</v>
      </c>
      <c r="Y118" s="116">
        <f t="shared" si="24"/>
        <v>0.4049999999999998</v>
      </c>
      <c r="Z118" s="2" t="s">
        <v>213</v>
      </c>
    </row>
    <row r="119" spans="1:26" s="3" customFormat="1" ht="11.25">
      <c r="A119" s="66">
        <v>85</v>
      </c>
      <c r="B119" s="100" t="s">
        <v>137</v>
      </c>
      <c r="C119" s="8" t="s">
        <v>8</v>
      </c>
      <c r="D119" s="2">
        <v>1.511</v>
      </c>
      <c r="E119" s="2"/>
      <c r="F119" s="2"/>
      <c r="G119" s="8">
        <f t="shared" si="25"/>
        <v>1.511</v>
      </c>
      <c r="H119" s="8">
        <v>0</v>
      </c>
      <c r="I119" s="2">
        <v>2.63</v>
      </c>
      <c r="J119" s="8">
        <f t="shared" si="26"/>
        <v>1.119</v>
      </c>
      <c r="K119" s="19">
        <f t="shared" si="23"/>
        <v>1.119</v>
      </c>
      <c r="L119" s="101" t="s">
        <v>213</v>
      </c>
      <c r="M119" s="107"/>
      <c r="N119" s="66">
        <v>85</v>
      </c>
      <c r="O119" s="100" t="s">
        <v>137</v>
      </c>
      <c r="P119" s="8" t="s">
        <v>8</v>
      </c>
      <c r="Q119" s="61">
        <v>0.0635</v>
      </c>
      <c r="R119" s="6">
        <f t="shared" si="22"/>
        <v>1.5745</v>
      </c>
      <c r="S119" s="2"/>
      <c r="T119" s="2"/>
      <c r="U119" s="8">
        <f t="shared" si="27"/>
        <v>1.5745</v>
      </c>
      <c r="V119" s="8">
        <v>0</v>
      </c>
      <c r="W119" s="2">
        <v>2.63</v>
      </c>
      <c r="X119" s="19">
        <f t="shared" si="28"/>
        <v>1.0554999999999999</v>
      </c>
      <c r="Y119" s="117">
        <f t="shared" si="24"/>
        <v>1.0554999999999999</v>
      </c>
      <c r="Z119" s="2" t="s">
        <v>213</v>
      </c>
    </row>
    <row r="120" spans="1:26" s="3" customFormat="1" ht="11.25">
      <c r="A120" s="66">
        <v>86</v>
      </c>
      <c r="B120" s="100" t="s">
        <v>138</v>
      </c>
      <c r="C120" s="8" t="s">
        <v>11</v>
      </c>
      <c r="D120" s="2">
        <v>1.835</v>
      </c>
      <c r="E120" s="2"/>
      <c r="F120" s="2"/>
      <c r="G120" s="8">
        <f t="shared" si="25"/>
        <v>1.835</v>
      </c>
      <c r="H120" s="8">
        <v>0</v>
      </c>
      <c r="I120" s="2">
        <v>6.62</v>
      </c>
      <c r="J120" s="8">
        <f t="shared" si="26"/>
        <v>4.785</v>
      </c>
      <c r="K120" s="19">
        <f t="shared" si="23"/>
        <v>4.785</v>
      </c>
      <c r="L120" s="101" t="s">
        <v>213</v>
      </c>
      <c r="M120" s="107"/>
      <c r="N120" s="66">
        <v>86</v>
      </c>
      <c r="O120" s="100" t="s">
        <v>138</v>
      </c>
      <c r="P120" s="8" t="s">
        <v>11</v>
      </c>
      <c r="Q120" s="61">
        <v>3.0165</v>
      </c>
      <c r="R120" s="6">
        <f t="shared" si="22"/>
        <v>4.8515</v>
      </c>
      <c r="S120" s="2"/>
      <c r="T120" s="2"/>
      <c r="U120" s="8">
        <f t="shared" si="27"/>
        <v>4.8515</v>
      </c>
      <c r="V120" s="8">
        <v>0</v>
      </c>
      <c r="W120" s="2">
        <v>6.62</v>
      </c>
      <c r="X120" s="19">
        <f t="shared" si="28"/>
        <v>1.7685000000000004</v>
      </c>
      <c r="Y120" s="116">
        <f t="shared" si="24"/>
        <v>1.7685000000000004</v>
      </c>
      <c r="Z120" s="2" t="s">
        <v>213</v>
      </c>
    </row>
    <row r="121" spans="1:26" s="3" customFormat="1" ht="11.25">
      <c r="A121" s="66">
        <v>87</v>
      </c>
      <c r="B121" s="100" t="s">
        <v>139</v>
      </c>
      <c r="C121" s="8">
        <v>2.5</v>
      </c>
      <c r="D121" s="2">
        <v>0.342</v>
      </c>
      <c r="E121" s="2">
        <v>0.76</v>
      </c>
      <c r="F121" s="2" t="s">
        <v>6</v>
      </c>
      <c r="G121" s="8">
        <f>E121</f>
        <v>0.76</v>
      </c>
      <c r="H121" s="8">
        <v>0</v>
      </c>
      <c r="I121" s="8">
        <f>G121-H121</f>
        <v>0.76</v>
      </c>
      <c r="J121" s="8">
        <f>I121-D121</f>
        <v>0.418</v>
      </c>
      <c r="K121" s="8">
        <f t="shared" si="23"/>
        <v>0.418</v>
      </c>
      <c r="L121" s="101" t="s">
        <v>213</v>
      </c>
      <c r="M121" s="107"/>
      <c r="N121" s="66">
        <v>87</v>
      </c>
      <c r="O121" s="100" t="s">
        <v>139</v>
      </c>
      <c r="P121" s="8">
        <v>2.5</v>
      </c>
      <c r="Q121" s="61">
        <v>0.016</v>
      </c>
      <c r="R121" s="6">
        <f t="shared" si="22"/>
        <v>0.35800000000000004</v>
      </c>
      <c r="S121" s="2">
        <v>0.76</v>
      </c>
      <c r="T121" s="2" t="s">
        <v>6</v>
      </c>
      <c r="U121" s="8">
        <f>S121</f>
        <v>0.76</v>
      </c>
      <c r="V121" s="8">
        <v>0</v>
      </c>
      <c r="W121" s="8">
        <f>U121-V121</f>
        <v>0.76</v>
      </c>
      <c r="X121" s="8">
        <f>W121-R121</f>
        <v>0.40199999999999997</v>
      </c>
      <c r="Y121" s="2">
        <f aca="true" t="shared" si="29" ref="Y121:Y148">X121</f>
        <v>0.40199999999999997</v>
      </c>
      <c r="Z121" s="2" t="s">
        <v>213</v>
      </c>
    </row>
    <row r="122" spans="1:26" s="3" customFormat="1" ht="11.25">
      <c r="A122" s="66">
        <v>88</v>
      </c>
      <c r="B122" s="100" t="s">
        <v>140</v>
      </c>
      <c r="C122" s="8" t="s">
        <v>23</v>
      </c>
      <c r="D122" s="2">
        <v>1.74</v>
      </c>
      <c r="E122" s="2">
        <v>0.81</v>
      </c>
      <c r="F122" s="2">
        <v>120</v>
      </c>
      <c r="G122" s="8">
        <f aca="true" t="shared" si="30" ref="G122:G129">D122-E122</f>
        <v>0.9299999999999999</v>
      </c>
      <c r="H122" s="8">
        <v>0</v>
      </c>
      <c r="I122" s="18">
        <v>4.2</v>
      </c>
      <c r="J122" s="8">
        <f aca="true" t="shared" si="31" ref="J122:J129">I122-H122-G122</f>
        <v>3.2700000000000005</v>
      </c>
      <c r="K122" s="19">
        <f t="shared" si="23"/>
        <v>3.2700000000000005</v>
      </c>
      <c r="L122" s="101" t="s">
        <v>213</v>
      </c>
      <c r="M122" s="107"/>
      <c r="N122" s="66">
        <v>88</v>
      </c>
      <c r="O122" s="100" t="s">
        <v>140</v>
      </c>
      <c r="P122" s="8" t="s">
        <v>23</v>
      </c>
      <c r="Q122" s="61">
        <v>1.148</v>
      </c>
      <c r="R122" s="6">
        <f t="shared" si="22"/>
        <v>2.888</v>
      </c>
      <c r="S122" s="2">
        <v>0.81</v>
      </c>
      <c r="T122" s="2">
        <v>120</v>
      </c>
      <c r="U122" s="8">
        <f aca="true" t="shared" si="32" ref="U122:U132">R122-S122</f>
        <v>2.078</v>
      </c>
      <c r="V122" s="8">
        <v>0</v>
      </c>
      <c r="W122" s="2">
        <v>4.2</v>
      </c>
      <c r="X122" s="19">
        <f aca="true" t="shared" si="33" ref="X122:X132">W122-V122-U122</f>
        <v>2.1220000000000003</v>
      </c>
      <c r="Y122" s="116">
        <f t="shared" si="29"/>
        <v>2.1220000000000003</v>
      </c>
      <c r="Z122" s="2" t="s">
        <v>213</v>
      </c>
    </row>
    <row r="123" spans="1:26" s="3" customFormat="1" ht="11.25">
      <c r="A123" s="66">
        <v>89</v>
      </c>
      <c r="B123" s="100" t="s">
        <v>141</v>
      </c>
      <c r="C123" s="8" t="s">
        <v>8</v>
      </c>
      <c r="D123" s="2">
        <v>1.675</v>
      </c>
      <c r="E123" s="2"/>
      <c r="F123" s="2"/>
      <c r="G123" s="8">
        <f t="shared" si="30"/>
        <v>1.675</v>
      </c>
      <c r="H123" s="8">
        <v>0</v>
      </c>
      <c r="I123" s="2">
        <v>2.63</v>
      </c>
      <c r="J123" s="8">
        <f t="shared" si="31"/>
        <v>0.9549999999999998</v>
      </c>
      <c r="K123" s="19">
        <f t="shared" si="23"/>
        <v>0.9549999999999998</v>
      </c>
      <c r="L123" s="101" t="s">
        <v>213</v>
      </c>
      <c r="M123" s="107"/>
      <c r="N123" s="66">
        <v>89</v>
      </c>
      <c r="O123" s="100" t="s">
        <v>141</v>
      </c>
      <c r="P123" s="8" t="s">
        <v>8</v>
      </c>
      <c r="Q123" s="61">
        <v>0.239</v>
      </c>
      <c r="R123" s="6">
        <f t="shared" si="22"/>
        <v>1.9140000000000001</v>
      </c>
      <c r="S123" s="2"/>
      <c r="T123" s="2"/>
      <c r="U123" s="6">
        <f t="shared" si="32"/>
        <v>1.9140000000000001</v>
      </c>
      <c r="V123" s="8">
        <v>0</v>
      </c>
      <c r="W123" s="2">
        <v>2.63</v>
      </c>
      <c r="X123" s="20">
        <f t="shared" si="33"/>
        <v>0.7159999999999997</v>
      </c>
      <c r="Y123" s="116">
        <f t="shared" si="29"/>
        <v>0.7159999999999997</v>
      </c>
      <c r="Z123" s="2" t="s">
        <v>213</v>
      </c>
    </row>
    <row r="124" spans="1:26" s="3" customFormat="1" ht="11.25">
      <c r="A124" s="66">
        <v>90</v>
      </c>
      <c r="B124" s="100" t="s">
        <v>142</v>
      </c>
      <c r="C124" s="8" t="s">
        <v>8</v>
      </c>
      <c r="D124" s="2">
        <v>2.398</v>
      </c>
      <c r="E124" s="2"/>
      <c r="F124" s="2"/>
      <c r="G124" s="8">
        <f t="shared" si="30"/>
        <v>2.398</v>
      </c>
      <c r="H124" s="8">
        <v>0</v>
      </c>
      <c r="I124" s="2">
        <v>2.63</v>
      </c>
      <c r="J124" s="8">
        <f t="shared" si="31"/>
        <v>0.23199999999999976</v>
      </c>
      <c r="K124" s="19">
        <f t="shared" si="23"/>
        <v>0.23199999999999976</v>
      </c>
      <c r="L124" s="101" t="s">
        <v>213</v>
      </c>
      <c r="M124" s="107"/>
      <c r="N124" s="38">
        <v>90</v>
      </c>
      <c r="O124" s="106" t="s">
        <v>142</v>
      </c>
      <c r="P124" s="38" t="s">
        <v>8</v>
      </c>
      <c r="Q124" s="98">
        <v>1.11874</v>
      </c>
      <c r="R124" s="42">
        <f t="shared" si="22"/>
        <v>3.5167400000000004</v>
      </c>
      <c r="S124" s="96"/>
      <c r="T124" s="96"/>
      <c r="U124" s="38">
        <f t="shared" si="32"/>
        <v>3.5167400000000004</v>
      </c>
      <c r="V124" s="38">
        <v>0</v>
      </c>
      <c r="W124" s="96">
        <v>2.63</v>
      </c>
      <c r="X124" s="38">
        <f t="shared" si="33"/>
        <v>-0.8867400000000005</v>
      </c>
      <c r="Y124" s="108">
        <f t="shared" si="29"/>
        <v>-0.8867400000000005</v>
      </c>
      <c r="Z124" s="96" t="s">
        <v>214</v>
      </c>
    </row>
    <row r="125" spans="1:26" s="3" customFormat="1" ht="11.25">
      <c r="A125" s="66">
        <v>91</v>
      </c>
      <c r="B125" s="100" t="s">
        <v>143</v>
      </c>
      <c r="C125" s="8" t="s">
        <v>8</v>
      </c>
      <c r="D125" s="2">
        <v>1.224</v>
      </c>
      <c r="E125" s="2">
        <v>0.36</v>
      </c>
      <c r="F125" s="2">
        <v>120</v>
      </c>
      <c r="G125" s="8">
        <f t="shared" si="30"/>
        <v>0.864</v>
      </c>
      <c r="H125" s="8">
        <v>0</v>
      </c>
      <c r="I125" s="2">
        <v>2.63</v>
      </c>
      <c r="J125" s="8">
        <f t="shared" si="31"/>
        <v>1.766</v>
      </c>
      <c r="K125" s="19">
        <f t="shared" si="23"/>
        <v>1.766</v>
      </c>
      <c r="L125" s="101" t="s">
        <v>213</v>
      </c>
      <c r="M125" s="107"/>
      <c r="N125" s="66">
        <v>91</v>
      </c>
      <c r="O125" s="100" t="s">
        <v>143</v>
      </c>
      <c r="P125" s="8" t="s">
        <v>8</v>
      </c>
      <c r="Q125" s="61">
        <v>0.4</v>
      </c>
      <c r="R125" s="6">
        <f t="shared" si="22"/>
        <v>1.624</v>
      </c>
      <c r="S125" s="2">
        <v>0.36</v>
      </c>
      <c r="T125" s="2">
        <v>120</v>
      </c>
      <c r="U125" s="8">
        <f t="shared" si="32"/>
        <v>1.2640000000000002</v>
      </c>
      <c r="V125" s="8">
        <v>0</v>
      </c>
      <c r="W125" s="2">
        <v>2.63</v>
      </c>
      <c r="X125" s="19">
        <f t="shared" si="33"/>
        <v>1.3659999999999997</v>
      </c>
      <c r="Y125" s="117">
        <f t="shared" si="29"/>
        <v>1.3659999999999997</v>
      </c>
      <c r="Z125" s="2" t="s">
        <v>213</v>
      </c>
    </row>
    <row r="126" spans="1:26" s="3" customFormat="1" ht="11.25">
      <c r="A126" s="66">
        <v>92</v>
      </c>
      <c r="B126" s="100" t="s">
        <v>144</v>
      </c>
      <c r="C126" s="8" t="s">
        <v>23</v>
      </c>
      <c r="D126" s="2">
        <v>3.343</v>
      </c>
      <c r="E126" s="2"/>
      <c r="F126" s="2"/>
      <c r="G126" s="8">
        <f t="shared" si="30"/>
        <v>3.343</v>
      </c>
      <c r="H126" s="8">
        <v>0</v>
      </c>
      <c r="I126" s="2">
        <v>4.2</v>
      </c>
      <c r="J126" s="8">
        <f t="shared" si="31"/>
        <v>0.8570000000000002</v>
      </c>
      <c r="K126" s="19">
        <f t="shared" si="23"/>
        <v>0.8570000000000002</v>
      </c>
      <c r="L126" s="101" t="s">
        <v>213</v>
      </c>
      <c r="M126" s="107"/>
      <c r="N126" s="110">
        <v>92</v>
      </c>
      <c r="O126" s="106" t="s">
        <v>144</v>
      </c>
      <c r="P126" s="48" t="s">
        <v>23</v>
      </c>
      <c r="Q126" s="98">
        <v>0.942</v>
      </c>
      <c r="R126" s="49">
        <f t="shared" si="22"/>
        <v>4.285</v>
      </c>
      <c r="S126" s="103"/>
      <c r="T126" s="103"/>
      <c r="U126" s="48">
        <f t="shared" si="32"/>
        <v>4.285</v>
      </c>
      <c r="V126" s="48">
        <v>0</v>
      </c>
      <c r="W126" s="103">
        <v>4.2</v>
      </c>
      <c r="X126" s="50">
        <f t="shared" si="33"/>
        <v>-0.08499999999999996</v>
      </c>
      <c r="Y126" s="111">
        <f t="shared" si="29"/>
        <v>-0.08499999999999996</v>
      </c>
      <c r="Z126" s="103" t="s">
        <v>214</v>
      </c>
    </row>
    <row r="127" spans="1:26" s="3" customFormat="1" ht="11.25">
      <c r="A127" s="66">
        <v>93</v>
      </c>
      <c r="B127" s="100" t="s">
        <v>145</v>
      </c>
      <c r="C127" s="8" t="s">
        <v>11</v>
      </c>
      <c r="D127" s="2">
        <v>1.911</v>
      </c>
      <c r="E127" s="2">
        <v>0.036</v>
      </c>
      <c r="F127" s="2">
        <v>120</v>
      </c>
      <c r="G127" s="8">
        <f t="shared" si="30"/>
        <v>1.875</v>
      </c>
      <c r="H127" s="8">
        <v>0</v>
      </c>
      <c r="I127" s="2">
        <v>6.62</v>
      </c>
      <c r="J127" s="8">
        <f t="shared" si="31"/>
        <v>4.745</v>
      </c>
      <c r="K127" s="19">
        <f t="shared" si="23"/>
        <v>4.745</v>
      </c>
      <c r="L127" s="101" t="s">
        <v>213</v>
      </c>
      <c r="M127" s="107"/>
      <c r="N127" s="66">
        <v>93</v>
      </c>
      <c r="O127" s="100" t="s">
        <v>145</v>
      </c>
      <c r="P127" s="8" t="s">
        <v>11</v>
      </c>
      <c r="Q127" s="61">
        <v>0.15</v>
      </c>
      <c r="R127" s="6">
        <f t="shared" si="22"/>
        <v>2.061</v>
      </c>
      <c r="S127" s="2">
        <v>0.036</v>
      </c>
      <c r="T127" s="2">
        <v>120</v>
      </c>
      <c r="U127" s="6">
        <f t="shared" si="32"/>
        <v>2.025</v>
      </c>
      <c r="V127" s="8">
        <v>0</v>
      </c>
      <c r="W127" s="2">
        <v>6.62</v>
      </c>
      <c r="X127" s="20">
        <f t="shared" si="33"/>
        <v>4.595000000000001</v>
      </c>
      <c r="Y127" s="116">
        <f t="shared" si="29"/>
        <v>4.595000000000001</v>
      </c>
      <c r="Z127" s="2" t="s">
        <v>213</v>
      </c>
    </row>
    <row r="128" spans="1:26" s="3" customFormat="1" ht="11.25">
      <c r="A128" s="66">
        <v>94</v>
      </c>
      <c r="B128" s="100" t="s">
        <v>146</v>
      </c>
      <c r="C128" s="8" t="s">
        <v>8</v>
      </c>
      <c r="D128" s="2">
        <v>1.254</v>
      </c>
      <c r="E128" s="2"/>
      <c r="F128" s="2"/>
      <c r="G128" s="8">
        <f t="shared" si="30"/>
        <v>1.254</v>
      </c>
      <c r="H128" s="8">
        <v>0</v>
      </c>
      <c r="I128" s="2">
        <v>2.63</v>
      </c>
      <c r="J128" s="8">
        <f t="shared" si="31"/>
        <v>1.376</v>
      </c>
      <c r="K128" s="19">
        <f t="shared" si="23"/>
        <v>1.376</v>
      </c>
      <c r="L128" s="101" t="s">
        <v>213</v>
      </c>
      <c r="M128" s="107"/>
      <c r="N128" s="66">
        <v>94</v>
      </c>
      <c r="O128" s="100" t="s">
        <v>146</v>
      </c>
      <c r="P128" s="8" t="s">
        <v>8</v>
      </c>
      <c r="Q128" s="61">
        <v>0.2135</v>
      </c>
      <c r="R128" s="6">
        <f t="shared" si="22"/>
        <v>1.4675</v>
      </c>
      <c r="S128" s="2"/>
      <c r="T128" s="2"/>
      <c r="U128" s="8">
        <f t="shared" si="32"/>
        <v>1.4675</v>
      </c>
      <c r="V128" s="8">
        <v>0</v>
      </c>
      <c r="W128" s="2">
        <v>2.63</v>
      </c>
      <c r="X128" s="19">
        <f t="shared" si="33"/>
        <v>1.1624999999999999</v>
      </c>
      <c r="Y128" s="116">
        <f t="shared" si="29"/>
        <v>1.1624999999999999</v>
      </c>
      <c r="Z128" s="2" t="s">
        <v>213</v>
      </c>
    </row>
    <row r="129" spans="1:26" s="3" customFormat="1" ht="11.25">
      <c r="A129" s="8">
        <v>95</v>
      </c>
      <c r="B129" s="100" t="s">
        <v>147</v>
      </c>
      <c r="C129" s="8" t="s">
        <v>8</v>
      </c>
      <c r="D129" s="2">
        <v>0.839</v>
      </c>
      <c r="E129" s="2">
        <v>0.087</v>
      </c>
      <c r="F129" s="2">
        <v>120</v>
      </c>
      <c r="G129" s="8">
        <f t="shared" si="30"/>
        <v>0.752</v>
      </c>
      <c r="H129" s="8">
        <v>0</v>
      </c>
      <c r="I129" s="2">
        <v>2.63</v>
      </c>
      <c r="J129" s="8">
        <f t="shared" si="31"/>
        <v>1.878</v>
      </c>
      <c r="K129" s="19">
        <f t="shared" si="23"/>
        <v>1.878</v>
      </c>
      <c r="L129" s="101" t="s">
        <v>213</v>
      </c>
      <c r="M129" s="107"/>
      <c r="N129" s="66">
        <v>95</v>
      </c>
      <c r="O129" s="100" t="s">
        <v>147</v>
      </c>
      <c r="P129" s="8" t="s">
        <v>8</v>
      </c>
      <c r="Q129" s="61">
        <v>0.031</v>
      </c>
      <c r="R129" s="6">
        <f t="shared" si="22"/>
        <v>0.87</v>
      </c>
      <c r="S129" s="2">
        <v>0.087</v>
      </c>
      <c r="T129" s="2">
        <v>120</v>
      </c>
      <c r="U129" s="8">
        <f t="shared" si="32"/>
        <v>0.783</v>
      </c>
      <c r="V129" s="8">
        <v>0</v>
      </c>
      <c r="W129" s="2">
        <v>2.63</v>
      </c>
      <c r="X129" s="19">
        <f t="shared" si="33"/>
        <v>1.847</v>
      </c>
      <c r="Y129" s="117">
        <f t="shared" si="29"/>
        <v>1.847</v>
      </c>
      <c r="Z129" s="2" t="s">
        <v>213</v>
      </c>
    </row>
    <row r="130" spans="1:26" s="3" customFormat="1" ht="11.25">
      <c r="A130" s="72">
        <v>96</v>
      </c>
      <c r="B130" s="102" t="s">
        <v>148</v>
      </c>
      <c r="C130" s="38" t="s">
        <v>10</v>
      </c>
      <c r="D130" s="96">
        <v>1.853</v>
      </c>
      <c r="E130" s="96"/>
      <c r="F130" s="96"/>
      <c r="G130" s="38">
        <f>D130-E130</f>
        <v>1.853</v>
      </c>
      <c r="H130" s="38">
        <v>0</v>
      </c>
      <c r="I130" s="38">
        <v>1.68</v>
      </c>
      <c r="J130" s="38">
        <f>I130-H130-G130</f>
        <v>-0.17300000000000004</v>
      </c>
      <c r="K130" s="39">
        <f aca="true" t="shared" si="34" ref="K130:K148">J130</f>
        <v>-0.17300000000000004</v>
      </c>
      <c r="L130" s="99" t="s">
        <v>214</v>
      </c>
      <c r="M130" s="107"/>
      <c r="N130" s="72">
        <v>96</v>
      </c>
      <c r="O130" s="102" t="s">
        <v>148</v>
      </c>
      <c r="P130" s="38" t="s">
        <v>10</v>
      </c>
      <c r="Q130" s="98">
        <v>0.115</v>
      </c>
      <c r="R130" s="42">
        <f t="shared" si="22"/>
        <v>1.968</v>
      </c>
      <c r="S130" s="96"/>
      <c r="T130" s="96"/>
      <c r="U130" s="38">
        <f t="shared" si="32"/>
        <v>1.968</v>
      </c>
      <c r="V130" s="38">
        <v>0</v>
      </c>
      <c r="W130" s="38">
        <v>1.68</v>
      </c>
      <c r="X130" s="39">
        <f t="shared" si="33"/>
        <v>-0.28800000000000003</v>
      </c>
      <c r="Y130" s="108">
        <f t="shared" si="29"/>
        <v>-0.28800000000000003</v>
      </c>
      <c r="Z130" s="96" t="s">
        <v>214</v>
      </c>
    </row>
    <row r="131" spans="1:26" s="3" customFormat="1" ht="11.25">
      <c r="A131" s="72">
        <v>97</v>
      </c>
      <c r="B131" s="102" t="s">
        <v>149</v>
      </c>
      <c r="C131" s="38" t="s">
        <v>15</v>
      </c>
      <c r="D131" s="96">
        <v>1.291</v>
      </c>
      <c r="E131" s="96"/>
      <c r="F131" s="96"/>
      <c r="G131" s="38">
        <f>D131-E131</f>
        <v>1.291</v>
      </c>
      <c r="H131" s="38">
        <v>0</v>
      </c>
      <c r="I131" s="96">
        <v>1.05</v>
      </c>
      <c r="J131" s="38">
        <f>I131-H131-G131</f>
        <v>-0.24099999999999988</v>
      </c>
      <c r="K131" s="39">
        <f t="shared" si="34"/>
        <v>-0.24099999999999988</v>
      </c>
      <c r="L131" s="99" t="s">
        <v>214</v>
      </c>
      <c r="M131" s="107"/>
      <c r="N131" s="72">
        <v>97</v>
      </c>
      <c r="O131" s="102" t="s">
        <v>149</v>
      </c>
      <c r="P131" s="38" t="s">
        <v>15</v>
      </c>
      <c r="Q131" s="98">
        <v>0.75</v>
      </c>
      <c r="R131" s="42">
        <f t="shared" si="22"/>
        <v>2.041</v>
      </c>
      <c r="S131" s="96"/>
      <c r="T131" s="96"/>
      <c r="U131" s="38">
        <f t="shared" si="32"/>
        <v>2.041</v>
      </c>
      <c r="V131" s="38">
        <v>0</v>
      </c>
      <c r="W131" s="96">
        <v>1.05</v>
      </c>
      <c r="X131" s="39">
        <f t="shared" si="33"/>
        <v>-0.9909999999999999</v>
      </c>
      <c r="Y131" s="108">
        <f t="shared" si="29"/>
        <v>-0.9909999999999999</v>
      </c>
      <c r="Z131" s="96" t="s">
        <v>214</v>
      </c>
    </row>
    <row r="132" spans="1:26" s="3" customFormat="1" ht="11.25">
      <c r="A132" s="66">
        <v>98</v>
      </c>
      <c r="B132" s="100" t="s">
        <v>150</v>
      </c>
      <c r="C132" s="8" t="s">
        <v>8</v>
      </c>
      <c r="D132" s="2">
        <v>1.399</v>
      </c>
      <c r="E132" s="2">
        <v>0.182</v>
      </c>
      <c r="F132" s="2">
        <v>120</v>
      </c>
      <c r="G132" s="8">
        <f>D132-E132</f>
        <v>1.217</v>
      </c>
      <c r="H132" s="8">
        <v>0</v>
      </c>
      <c r="I132" s="2">
        <v>2.63</v>
      </c>
      <c r="J132" s="8">
        <f>I132-H132-G132</f>
        <v>1.4129999999999998</v>
      </c>
      <c r="K132" s="19">
        <f t="shared" si="34"/>
        <v>1.4129999999999998</v>
      </c>
      <c r="L132" s="101" t="s">
        <v>213</v>
      </c>
      <c r="M132" s="107"/>
      <c r="N132" s="66">
        <v>98</v>
      </c>
      <c r="O132" s="100" t="s">
        <v>150</v>
      </c>
      <c r="P132" s="8" t="s">
        <v>8</v>
      </c>
      <c r="Q132" s="61">
        <v>0.274</v>
      </c>
      <c r="R132" s="6">
        <f t="shared" si="22"/>
        <v>1.673</v>
      </c>
      <c r="S132" s="2">
        <v>0.182</v>
      </c>
      <c r="T132" s="2">
        <v>120</v>
      </c>
      <c r="U132" s="8">
        <f t="shared" si="32"/>
        <v>1.491</v>
      </c>
      <c r="V132" s="8">
        <v>0</v>
      </c>
      <c r="W132" s="2">
        <v>2.63</v>
      </c>
      <c r="X132" s="19">
        <f t="shared" si="33"/>
        <v>1.1389999999999998</v>
      </c>
      <c r="Y132" s="117">
        <f t="shared" si="29"/>
        <v>1.1389999999999998</v>
      </c>
      <c r="Z132" s="2" t="s">
        <v>213</v>
      </c>
    </row>
    <row r="133" spans="1:26" s="3" customFormat="1" ht="11.25">
      <c r="A133" s="66">
        <v>99</v>
      </c>
      <c r="B133" s="100" t="s">
        <v>151</v>
      </c>
      <c r="C133" s="8" t="s">
        <v>23</v>
      </c>
      <c r="D133" s="2">
        <v>1.206</v>
      </c>
      <c r="E133" s="2">
        <v>0.25</v>
      </c>
      <c r="F133" s="2">
        <v>120</v>
      </c>
      <c r="G133" s="8">
        <f>D133-E133</f>
        <v>0.956</v>
      </c>
      <c r="H133" s="8">
        <v>0</v>
      </c>
      <c r="I133" s="2">
        <v>4.2</v>
      </c>
      <c r="J133" s="8">
        <f>I133-H133-G133</f>
        <v>3.244</v>
      </c>
      <c r="K133" s="19">
        <f t="shared" si="34"/>
        <v>3.244</v>
      </c>
      <c r="L133" s="101" t="s">
        <v>213</v>
      </c>
      <c r="M133" s="107"/>
      <c r="N133" s="66">
        <v>99</v>
      </c>
      <c r="O133" s="100" t="s">
        <v>151</v>
      </c>
      <c r="P133" s="8" t="s">
        <v>23</v>
      </c>
      <c r="Q133" s="61">
        <v>0.04</v>
      </c>
      <c r="R133" s="6">
        <f t="shared" si="22"/>
        <v>1.246</v>
      </c>
      <c r="S133" s="2">
        <v>0.25</v>
      </c>
      <c r="T133" s="2">
        <v>120</v>
      </c>
      <c r="U133" s="8">
        <f>R133-S133</f>
        <v>0.996</v>
      </c>
      <c r="V133" s="8">
        <v>0</v>
      </c>
      <c r="W133" s="2">
        <v>2.63</v>
      </c>
      <c r="X133" s="19">
        <f>W133-V133-U133</f>
        <v>1.634</v>
      </c>
      <c r="Y133" s="117">
        <f t="shared" si="29"/>
        <v>1.634</v>
      </c>
      <c r="Z133" s="2" t="s">
        <v>213</v>
      </c>
    </row>
    <row r="134" spans="1:26" s="3" customFormat="1" ht="11.25">
      <c r="A134" s="66">
        <v>100</v>
      </c>
      <c r="B134" s="100" t="s">
        <v>152</v>
      </c>
      <c r="C134" s="8" t="s">
        <v>10</v>
      </c>
      <c r="D134" s="2">
        <v>1.252</v>
      </c>
      <c r="E134" s="2"/>
      <c r="F134" s="2"/>
      <c r="G134" s="8">
        <f>D134-E134</f>
        <v>1.252</v>
      </c>
      <c r="H134" s="8">
        <v>0</v>
      </c>
      <c r="I134" s="8">
        <v>1.68</v>
      </c>
      <c r="J134" s="8">
        <f>I134-H134-G134</f>
        <v>0.42799999999999994</v>
      </c>
      <c r="K134" s="19">
        <f t="shared" si="34"/>
        <v>0.42799999999999994</v>
      </c>
      <c r="L134" s="101" t="s">
        <v>213</v>
      </c>
      <c r="M134" s="107"/>
      <c r="N134" s="66">
        <v>100</v>
      </c>
      <c r="O134" s="100" t="s">
        <v>152</v>
      </c>
      <c r="P134" s="8" t="s">
        <v>10</v>
      </c>
      <c r="Q134" s="61">
        <v>0.4261</v>
      </c>
      <c r="R134" s="6">
        <f t="shared" si="22"/>
        <v>1.6781</v>
      </c>
      <c r="S134" s="2"/>
      <c r="T134" s="2"/>
      <c r="U134" s="6">
        <f>R134-S134</f>
        <v>1.6781</v>
      </c>
      <c r="V134" s="8">
        <v>0</v>
      </c>
      <c r="W134" s="8">
        <v>1.68</v>
      </c>
      <c r="X134" s="20">
        <f>W134-V134-U134</f>
        <v>0.0019000000000000128</v>
      </c>
      <c r="Y134" s="116">
        <f t="shared" si="29"/>
        <v>0.0019000000000000128</v>
      </c>
      <c r="Z134" s="2" t="s">
        <v>213</v>
      </c>
    </row>
    <row r="135" spans="1:26" s="3" customFormat="1" ht="11.25">
      <c r="A135" s="66">
        <v>101</v>
      </c>
      <c r="B135" s="100" t="s">
        <v>153</v>
      </c>
      <c r="C135" s="8">
        <v>2.5</v>
      </c>
      <c r="D135" s="2">
        <v>0.612</v>
      </c>
      <c r="E135" s="2">
        <v>1.18</v>
      </c>
      <c r="F135" s="2" t="s">
        <v>6</v>
      </c>
      <c r="G135" s="8">
        <f>E135</f>
        <v>1.18</v>
      </c>
      <c r="H135" s="8">
        <v>0</v>
      </c>
      <c r="I135" s="8">
        <f>G135-H135</f>
        <v>1.18</v>
      </c>
      <c r="J135" s="8">
        <f>I135-D135</f>
        <v>0.568</v>
      </c>
      <c r="K135" s="8">
        <f t="shared" si="34"/>
        <v>0.568</v>
      </c>
      <c r="L135" s="101" t="s">
        <v>213</v>
      </c>
      <c r="M135" s="107"/>
      <c r="N135" s="72">
        <v>101</v>
      </c>
      <c r="O135" s="106" t="s">
        <v>153</v>
      </c>
      <c r="P135" s="38">
        <v>2.5</v>
      </c>
      <c r="Q135" s="98">
        <v>1.7686</v>
      </c>
      <c r="R135" s="42">
        <f t="shared" si="22"/>
        <v>2.3806</v>
      </c>
      <c r="S135" s="96">
        <v>1.18</v>
      </c>
      <c r="T135" s="96" t="s">
        <v>6</v>
      </c>
      <c r="U135" s="38">
        <f>S135</f>
        <v>1.18</v>
      </c>
      <c r="V135" s="38">
        <v>0</v>
      </c>
      <c r="W135" s="38">
        <f>U135-V135</f>
        <v>1.18</v>
      </c>
      <c r="X135" s="42">
        <f>W135-R135</f>
        <v>-1.2006</v>
      </c>
      <c r="Y135" s="44">
        <f t="shared" si="29"/>
        <v>-1.2006</v>
      </c>
      <c r="Z135" s="96" t="s">
        <v>214</v>
      </c>
    </row>
    <row r="136" spans="1:26" s="3" customFormat="1" ht="11.25">
      <c r="A136" s="66">
        <v>102</v>
      </c>
      <c r="B136" s="100" t="s">
        <v>154</v>
      </c>
      <c r="C136" s="8" t="s">
        <v>23</v>
      </c>
      <c r="D136" s="2">
        <v>1.336</v>
      </c>
      <c r="E136" s="2">
        <v>0.445</v>
      </c>
      <c r="F136" s="2">
        <v>120</v>
      </c>
      <c r="G136" s="8">
        <f aca="true" t="shared" si="35" ref="G136:G149">D136-E136</f>
        <v>0.891</v>
      </c>
      <c r="H136" s="8">
        <v>0</v>
      </c>
      <c r="I136" s="2">
        <v>4.2</v>
      </c>
      <c r="J136" s="8">
        <f aca="true" t="shared" si="36" ref="J136:J149">I136-H136-G136</f>
        <v>3.309</v>
      </c>
      <c r="K136" s="19">
        <f t="shared" si="34"/>
        <v>3.309</v>
      </c>
      <c r="L136" s="101" t="s">
        <v>213</v>
      </c>
      <c r="M136" s="107"/>
      <c r="N136" s="66">
        <v>102</v>
      </c>
      <c r="O136" s="100" t="s">
        <v>154</v>
      </c>
      <c r="P136" s="8" t="s">
        <v>23</v>
      </c>
      <c r="Q136" s="61">
        <v>0.8725</v>
      </c>
      <c r="R136" s="6">
        <f t="shared" si="22"/>
        <v>2.2085</v>
      </c>
      <c r="S136" s="2">
        <v>0.445</v>
      </c>
      <c r="T136" s="2">
        <v>120</v>
      </c>
      <c r="U136" s="6">
        <f aca="true" t="shared" si="37" ref="U136:U149">R136-S136</f>
        <v>1.7634999999999998</v>
      </c>
      <c r="V136" s="8">
        <v>0</v>
      </c>
      <c r="W136" s="2">
        <v>4.2</v>
      </c>
      <c r="X136" s="20">
        <f aca="true" t="shared" si="38" ref="X136:X149">W136-V136-U136</f>
        <v>2.4365000000000006</v>
      </c>
      <c r="Y136" s="116">
        <f t="shared" si="29"/>
        <v>2.4365000000000006</v>
      </c>
      <c r="Z136" s="2" t="s">
        <v>213</v>
      </c>
    </row>
    <row r="137" spans="1:26" s="3" customFormat="1" ht="11.25">
      <c r="A137" s="66">
        <v>103</v>
      </c>
      <c r="B137" s="100" t="s">
        <v>155</v>
      </c>
      <c r="C137" s="8" t="s">
        <v>8</v>
      </c>
      <c r="D137" s="2">
        <v>0.529</v>
      </c>
      <c r="E137" s="2">
        <v>0.053</v>
      </c>
      <c r="F137" s="2">
        <v>120</v>
      </c>
      <c r="G137" s="8">
        <f t="shared" si="35"/>
        <v>0.47600000000000003</v>
      </c>
      <c r="H137" s="8">
        <v>0</v>
      </c>
      <c r="I137" s="2">
        <v>2.63</v>
      </c>
      <c r="J137" s="8">
        <f t="shared" si="36"/>
        <v>2.154</v>
      </c>
      <c r="K137" s="19">
        <f t="shared" si="34"/>
        <v>2.154</v>
      </c>
      <c r="L137" s="101" t="s">
        <v>213</v>
      </c>
      <c r="M137" s="107"/>
      <c r="N137" s="66">
        <v>103</v>
      </c>
      <c r="O137" s="100" t="s">
        <v>155</v>
      </c>
      <c r="P137" s="8" t="s">
        <v>8</v>
      </c>
      <c r="Q137" s="61">
        <v>0.003</v>
      </c>
      <c r="R137" s="6">
        <f t="shared" si="22"/>
        <v>0.532</v>
      </c>
      <c r="S137" s="2">
        <v>0.053</v>
      </c>
      <c r="T137" s="2">
        <v>120</v>
      </c>
      <c r="U137" s="8">
        <f t="shared" si="37"/>
        <v>0.47900000000000004</v>
      </c>
      <c r="V137" s="8">
        <v>0</v>
      </c>
      <c r="W137" s="2">
        <v>2.63</v>
      </c>
      <c r="X137" s="19">
        <f t="shared" si="38"/>
        <v>2.151</v>
      </c>
      <c r="Y137" s="115">
        <f t="shared" si="29"/>
        <v>2.151</v>
      </c>
      <c r="Z137" s="2" t="s">
        <v>213</v>
      </c>
    </row>
    <row r="138" spans="1:26" s="3" customFormat="1" ht="11.25">
      <c r="A138" s="66">
        <v>104</v>
      </c>
      <c r="B138" s="100" t="s">
        <v>156</v>
      </c>
      <c r="C138" s="8" t="s">
        <v>8</v>
      </c>
      <c r="D138" s="2">
        <v>0.522</v>
      </c>
      <c r="E138" s="2"/>
      <c r="F138" s="2"/>
      <c r="G138" s="8">
        <f t="shared" si="35"/>
        <v>0.522</v>
      </c>
      <c r="H138" s="8">
        <v>0</v>
      </c>
      <c r="I138" s="2">
        <v>2.63</v>
      </c>
      <c r="J138" s="8">
        <f t="shared" si="36"/>
        <v>2.1079999999999997</v>
      </c>
      <c r="K138" s="19">
        <f t="shared" si="34"/>
        <v>2.1079999999999997</v>
      </c>
      <c r="L138" s="101" t="s">
        <v>213</v>
      </c>
      <c r="M138" s="107"/>
      <c r="N138" s="66">
        <v>104</v>
      </c>
      <c r="O138" s="100" t="s">
        <v>156</v>
      </c>
      <c r="P138" s="8" t="s">
        <v>8</v>
      </c>
      <c r="Q138" s="61">
        <v>0.802</v>
      </c>
      <c r="R138" s="6">
        <f t="shared" si="22"/>
        <v>1.324</v>
      </c>
      <c r="S138" s="2"/>
      <c r="T138" s="2"/>
      <c r="U138" s="8">
        <f t="shared" si="37"/>
        <v>1.324</v>
      </c>
      <c r="V138" s="8">
        <v>0</v>
      </c>
      <c r="W138" s="2">
        <v>2.63</v>
      </c>
      <c r="X138" s="19">
        <f t="shared" si="38"/>
        <v>1.3059999999999998</v>
      </c>
      <c r="Y138" s="116">
        <f t="shared" si="29"/>
        <v>1.3059999999999998</v>
      </c>
      <c r="Z138" s="2" t="s">
        <v>213</v>
      </c>
    </row>
    <row r="139" spans="1:26" s="3" customFormat="1" ht="11.25">
      <c r="A139" s="66">
        <v>105</v>
      </c>
      <c r="B139" s="100" t="s">
        <v>157</v>
      </c>
      <c r="C139" s="8" t="s">
        <v>8</v>
      </c>
      <c r="D139" s="2">
        <v>0.532</v>
      </c>
      <c r="E139" s="2"/>
      <c r="F139" s="2"/>
      <c r="G139" s="8">
        <f t="shared" si="35"/>
        <v>0.532</v>
      </c>
      <c r="H139" s="8">
        <v>0</v>
      </c>
      <c r="I139" s="2">
        <v>2.63</v>
      </c>
      <c r="J139" s="8">
        <f t="shared" si="36"/>
        <v>2.098</v>
      </c>
      <c r="K139" s="19">
        <f t="shared" si="34"/>
        <v>2.098</v>
      </c>
      <c r="L139" s="101" t="s">
        <v>213</v>
      </c>
      <c r="M139" s="107"/>
      <c r="N139" s="66">
        <v>105</v>
      </c>
      <c r="O139" s="100" t="s">
        <v>157</v>
      </c>
      <c r="P139" s="8" t="s">
        <v>8</v>
      </c>
      <c r="Q139" s="61">
        <v>0.131</v>
      </c>
      <c r="R139" s="6">
        <f t="shared" si="22"/>
        <v>0.663</v>
      </c>
      <c r="S139" s="2"/>
      <c r="T139" s="2"/>
      <c r="U139" s="8">
        <f t="shared" si="37"/>
        <v>0.663</v>
      </c>
      <c r="V139" s="8">
        <v>0</v>
      </c>
      <c r="W139" s="2">
        <v>2.63</v>
      </c>
      <c r="X139" s="19">
        <f t="shared" si="38"/>
        <v>1.9669999999999999</v>
      </c>
      <c r="Y139" s="117">
        <f t="shared" si="29"/>
        <v>1.9669999999999999</v>
      </c>
      <c r="Z139" s="2" t="s">
        <v>213</v>
      </c>
    </row>
    <row r="140" spans="1:26" s="3" customFormat="1" ht="11.25">
      <c r="A140" s="66">
        <v>106</v>
      </c>
      <c r="B140" s="100" t="s">
        <v>158</v>
      </c>
      <c r="C140" s="8" t="s">
        <v>8</v>
      </c>
      <c r="D140" s="2">
        <v>1.07</v>
      </c>
      <c r="E140" s="2">
        <v>0.27</v>
      </c>
      <c r="F140" s="2">
        <v>120</v>
      </c>
      <c r="G140" s="8">
        <f t="shared" si="35"/>
        <v>0.8</v>
      </c>
      <c r="H140" s="8">
        <v>0</v>
      </c>
      <c r="I140" s="2">
        <v>2.63</v>
      </c>
      <c r="J140" s="8">
        <f t="shared" si="36"/>
        <v>1.8299999999999998</v>
      </c>
      <c r="K140" s="19">
        <f t="shared" si="34"/>
        <v>1.8299999999999998</v>
      </c>
      <c r="L140" s="101" t="s">
        <v>213</v>
      </c>
      <c r="M140" s="107"/>
      <c r="N140" s="66">
        <v>106</v>
      </c>
      <c r="O140" s="100" t="s">
        <v>158</v>
      </c>
      <c r="P140" s="8" t="s">
        <v>8</v>
      </c>
      <c r="Q140" s="61">
        <v>0.032</v>
      </c>
      <c r="R140" s="6">
        <f t="shared" si="22"/>
        <v>1.102</v>
      </c>
      <c r="S140" s="2">
        <v>0.27</v>
      </c>
      <c r="T140" s="2">
        <v>120</v>
      </c>
      <c r="U140" s="8">
        <f t="shared" si="37"/>
        <v>0.8320000000000001</v>
      </c>
      <c r="V140" s="8">
        <v>0</v>
      </c>
      <c r="W140" s="2">
        <v>2.63</v>
      </c>
      <c r="X140" s="19">
        <f t="shared" si="38"/>
        <v>1.7979999999999998</v>
      </c>
      <c r="Y140" s="117">
        <f t="shared" si="29"/>
        <v>1.7979999999999998</v>
      </c>
      <c r="Z140" s="2" t="s">
        <v>213</v>
      </c>
    </row>
    <row r="141" spans="1:26" s="3" customFormat="1" ht="11.25">
      <c r="A141" s="66">
        <v>107</v>
      </c>
      <c r="B141" s="100" t="s">
        <v>159</v>
      </c>
      <c r="C141" s="8" t="s">
        <v>7</v>
      </c>
      <c r="D141" s="2">
        <v>1.619</v>
      </c>
      <c r="E141" s="2"/>
      <c r="F141" s="2"/>
      <c r="G141" s="8">
        <f t="shared" si="35"/>
        <v>1.619</v>
      </c>
      <c r="H141" s="8">
        <v>0</v>
      </c>
      <c r="I141" s="2">
        <v>10.5</v>
      </c>
      <c r="J141" s="8">
        <f t="shared" si="36"/>
        <v>8.881</v>
      </c>
      <c r="K141" s="19">
        <f t="shared" si="34"/>
        <v>8.881</v>
      </c>
      <c r="L141" s="101" t="s">
        <v>213</v>
      </c>
      <c r="M141" s="107"/>
      <c r="N141" s="66">
        <v>107</v>
      </c>
      <c r="O141" s="100" t="s">
        <v>159</v>
      </c>
      <c r="P141" s="8" t="s">
        <v>7</v>
      </c>
      <c r="Q141" s="61">
        <v>0</v>
      </c>
      <c r="R141" s="6">
        <f t="shared" si="22"/>
        <v>1.619</v>
      </c>
      <c r="S141" s="2"/>
      <c r="T141" s="2"/>
      <c r="U141" s="8">
        <f t="shared" si="37"/>
        <v>1.619</v>
      </c>
      <c r="V141" s="8">
        <v>0</v>
      </c>
      <c r="W141" s="2">
        <v>10.5</v>
      </c>
      <c r="X141" s="19">
        <f t="shared" si="38"/>
        <v>8.881</v>
      </c>
      <c r="Y141" s="115">
        <f t="shared" si="29"/>
        <v>8.881</v>
      </c>
      <c r="Z141" s="2" t="s">
        <v>213</v>
      </c>
    </row>
    <row r="142" spans="1:26" s="3" customFormat="1" ht="11.25">
      <c r="A142" s="72">
        <v>108</v>
      </c>
      <c r="B142" s="191" t="s">
        <v>160</v>
      </c>
      <c r="C142" s="38" t="s">
        <v>7</v>
      </c>
      <c r="D142" s="96">
        <v>13.006</v>
      </c>
      <c r="E142" s="96"/>
      <c r="F142" s="96"/>
      <c r="G142" s="38">
        <f t="shared" si="35"/>
        <v>13.006</v>
      </c>
      <c r="H142" s="38">
        <v>0</v>
      </c>
      <c r="I142" s="96">
        <v>10.5</v>
      </c>
      <c r="J142" s="38">
        <f t="shared" si="36"/>
        <v>-2.5060000000000002</v>
      </c>
      <c r="K142" s="39">
        <f t="shared" si="34"/>
        <v>-2.5060000000000002</v>
      </c>
      <c r="L142" s="99" t="s">
        <v>214</v>
      </c>
      <c r="M142" s="107"/>
      <c r="N142" s="72">
        <v>108</v>
      </c>
      <c r="O142" s="191" t="s">
        <v>160</v>
      </c>
      <c r="P142" s="38" t="s">
        <v>7</v>
      </c>
      <c r="Q142" s="98">
        <v>0</v>
      </c>
      <c r="R142" s="42">
        <f t="shared" si="22"/>
        <v>13.006</v>
      </c>
      <c r="S142" s="96"/>
      <c r="T142" s="96"/>
      <c r="U142" s="38">
        <f t="shared" si="37"/>
        <v>13.006</v>
      </c>
      <c r="V142" s="38">
        <v>0</v>
      </c>
      <c r="W142" s="96">
        <v>10.5</v>
      </c>
      <c r="X142" s="39">
        <f t="shared" si="38"/>
        <v>-2.5060000000000002</v>
      </c>
      <c r="Y142" s="108">
        <f t="shared" si="29"/>
        <v>-2.5060000000000002</v>
      </c>
      <c r="Z142" s="96" t="s">
        <v>214</v>
      </c>
    </row>
    <row r="143" spans="1:26" s="3" customFormat="1" ht="22.5">
      <c r="A143" s="67">
        <v>109</v>
      </c>
      <c r="B143" s="8" t="s">
        <v>161</v>
      </c>
      <c r="C143" s="12" t="s">
        <v>11</v>
      </c>
      <c r="D143" s="2">
        <v>1.45</v>
      </c>
      <c r="E143" s="2"/>
      <c r="F143" s="2"/>
      <c r="G143" s="8">
        <f t="shared" si="35"/>
        <v>1.45</v>
      </c>
      <c r="H143" s="8">
        <v>0</v>
      </c>
      <c r="I143" s="2">
        <v>6.62</v>
      </c>
      <c r="J143" s="8">
        <f t="shared" si="36"/>
        <v>5.17</v>
      </c>
      <c r="K143" s="19">
        <f t="shared" si="34"/>
        <v>5.17</v>
      </c>
      <c r="L143" s="101" t="s">
        <v>213</v>
      </c>
      <c r="M143" s="107"/>
      <c r="N143" s="67">
        <v>109</v>
      </c>
      <c r="O143" s="8" t="s">
        <v>161</v>
      </c>
      <c r="P143" s="12" t="s">
        <v>11</v>
      </c>
      <c r="Q143" s="61">
        <v>0</v>
      </c>
      <c r="R143" s="6">
        <f t="shared" si="22"/>
        <v>1.45</v>
      </c>
      <c r="S143" s="2"/>
      <c r="T143" s="2"/>
      <c r="U143" s="8">
        <f t="shared" si="37"/>
        <v>1.45</v>
      </c>
      <c r="V143" s="8">
        <v>0</v>
      </c>
      <c r="W143" s="2">
        <v>6.62</v>
      </c>
      <c r="X143" s="19">
        <f t="shared" si="38"/>
        <v>5.17</v>
      </c>
      <c r="Y143" s="117">
        <f t="shared" si="29"/>
        <v>5.17</v>
      </c>
      <c r="Z143" s="2" t="s">
        <v>213</v>
      </c>
    </row>
    <row r="144" spans="1:26" s="3" customFormat="1" ht="11.25">
      <c r="A144" s="67">
        <v>110</v>
      </c>
      <c r="B144" s="8" t="s">
        <v>162</v>
      </c>
      <c r="C144" s="12" t="s">
        <v>11</v>
      </c>
      <c r="D144" s="2">
        <v>2.82</v>
      </c>
      <c r="E144" s="2">
        <v>0.084</v>
      </c>
      <c r="F144" s="2">
        <v>120</v>
      </c>
      <c r="G144" s="8">
        <f t="shared" si="35"/>
        <v>2.7359999999999998</v>
      </c>
      <c r="H144" s="8">
        <v>0</v>
      </c>
      <c r="I144" s="2">
        <v>6.62</v>
      </c>
      <c r="J144" s="8">
        <f t="shared" si="36"/>
        <v>3.8840000000000003</v>
      </c>
      <c r="K144" s="19">
        <f t="shared" si="34"/>
        <v>3.8840000000000003</v>
      </c>
      <c r="L144" s="101" t="s">
        <v>213</v>
      </c>
      <c r="M144" s="107"/>
      <c r="N144" s="67">
        <v>110</v>
      </c>
      <c r="O144" s="8" t="s">
        <v>162</v>
      </c>
      <c r="P144" s="12" t="s">
        <v>11</v>
      </c>
      <c r="Q144" s="61">
        <v>0.03</v>
      </c>
      <c r="R144" s="6">
        <f t="shared" si="22"/>
        <v>2.8499999999999996</v>
      </c>
      <c r="S144" s="2">
        <v>0.084</v>
      </c>
      <c r="T144" s="2">
        <v>120</v>
      </c>
      <c r="U144" s="8">
        <f t="shared" si="37"/>
        <v>2.7659999999999996</v>
      </c>
      <c r="V144" s="8">
        <v>0</v>
      </c>
      <c r="W144" s="2">
        <v>6.62</v>
      </c>
      <c r="X144" s="19">
        <f t="shared" si="38"/>
        <v>3.8540000000000005</v>
      </c>
      <c r="Y144" s="116">
        <f t="shared" si="29"/>
        <v>3.8540000000000005</v>
      </c>
      <c r="Z144" s="2" t="s">
        <v>213</v>
      </c>
    </row>
    <row r="145" spans="1:26" s="3" customFormat="1" ht="11.25">
      <c r="A145" s="67">
        <v>111</v>
      </c>
      <c r="B145" s="8" t="s">
        <v>163</v>
      </c>
      <c r="C145" s="12" t="s">
        <v>14</v>
      </c>
      <c r="D145" s="2">
        <v>19.89</v>
      </c>
      <c r="E145" s="2"/>
      <c r="F145" s="2"/>
      <c r="G145" s="8">
        <f t="shared" si="35"/>
        <v>19.89</v>
      </c>
      <c r="H145" s="8">
        <v>0</v>
      </c>
      <c r="I145" s="2">
        <v>26.25</v>
      </c>
      <c r="J145" s="8">
        <f t="shared" si="36"/>
        <v>6.359999999999999</v>
      </c>
      <c r="K145" s="19">
        <f t="shared" si="34"/>
        <v>6.359999999999999</v>
      </c>
      <c r="L145" s="101" t="s">
        <v>213</v>
      </c>
      <c r="M145" s="107"/>
      <c r="N145" s="67">
        <v>111</v>
      </c>
      <c r="O145" s="8" t="s">
        <v>163</v>
      </c>
      <c r="P145" s="12" t="s">
        <v>14</v>
      </c>
      <c r="Q145" s="61">
        <v>0.20826</v>
      </c>
      <c r="R145" s="6">
        <f t="shared" si="22"/>
        <v>20.09826</v>
      </c>
      <c r="S145" s="2"/>
      <c r="T145" s="2"/>
      <c r="U145" s="6">
        <f t="shared" si="37"/>
        <v>20.09826</v>
      </c>
      <c r="V145" s="8">
        <v>0</v>
      </c>
      <c r="W145" s="2">
        <v>26.25</v>
      </c>
      <c r="X145" s="20">
        <f t="shared" si="38"/>
        <v>6.15174</v>
      </c>
      <c r="Y145" s="116">
        <f t="shared" si="29"/>
        <v>6.15174</v>
      </c>
      <c r="Z145" s="2" t="s">
        <v>213</v>
      </c>
    </row>
    <row r="146" spans="1:26" s="3" customFormat="1" ht="11.25">
      <c r="A146" s="67">
        <v>112</v>
      </c>
      <c r="B146" s="8" t="s">
        <v>164</v>
      </c>
      <c r="C146" s="12" t="s">
        <v>7</v>
      </c>
      <c r="D146" s="2">
        <v>4.97</v>
      </c>
      <c r="E146" s="2">
        <v>1.18</v>
      </c>
      <c r="F146" s="2">
        <v>120</v>
      </c>
      <c r="G146" s="8">
        <f t="shared" si="35"/>
        <v>3.79</v>
      </c>
      <c r="H146" s="8">
        <v>0</v>
      </c>
      <c r="I146" s="2">
        <v>10.5</v>
      </c>
      <c r="J146" s="8">
        <f t="shared" si="36"/>
        <v>6.71</v>
      </c>
      <c r="K146" s="19">
        <f t="shared" si="34"/>
        <v>6.71</v>
      </c>
      <c r="L146" s="101" t="s">
        <v>213</v>
      </c>
      <c r="M146" s="107"/>
      <c r="N146" s="67">
        <v>112</v>
      </c>
      <c r="O146" s="8" t="s">
        <v>164</v>
      </c>
      <c r="P146" s="12" t="s">
        <v>7</v>
      </c>
      <c r="Q146" s="61">
        <v>0.366</v>
      </c>
      <c r="R146" s="6">
        <f t="shared" si="22"/>
        <v>5.335999999999999</v>
      </c>
      <c r="S146" s="2">
        <v>1.18</v>
      </c>
      <c r="T146" s="2">
        <v>120</v>
      </c>
      <c r="U146" s="8">
        <f t="shared" si="37"/>
        <v>4.156</v>
      </c>
      <c r="V146" s="8">
        <v>0</v>
      </c>
      <c r="W146" s="2">
        <v>10.5</v>
      </c>
      <c r="X146" s="19">
        <f t="shared" si="38"/>
        <v>6.344</v>
      </c>
      <c r="Y146" s="116">
        <f t="shared" si="29"/>
        <v>6.344</v>
      </c>
      <c r="Z146" s="2" t="s">
        <v>213</v>
      </c>
    </row>
    <row r="147" spans="1:26" s="3" customFormat="1" ht="11.25">
      <c r="A147" s="67">
        <v>113</v>
      </c>
      <c r="B147" s="8" t="s">
        <v>165</v>
      </c>
      <c r="C147" s="12" t="s">
        <v>12</v>
      </c>
      <c r="D147" s="2">
        <v>8.54</v>
      </c>
      <c r="E147" s="2"/>
      <c r="F147" s="2"/>
      <c r="G147" s="8">
        <f t="shared" si="35"/>
        <v>8.54</v>
      </c>
      <c r="H147" s="8">
        <v>0</v>
      </c>
      <c r="I147" s="2">
        <v>16.8</v>
      </c>
      <c r="J147" s="8">
        <f t="shared" si="36"/>
        <v>8.260000000000002</v>
      </c>
      <c r="K147" s="19">
        <f t="shared" si="34"/>
        <v>8.260000000000002</v>
      </c>
      <c r="L147" s="101" t="s">
        <v>213</v>
      </c>
      <c r="M147" s="107"/>
      <c r="N147" s="67">
        <v>113</v>
      </c>
      <c r="O147" s="8" t="s">
        <v>165</v>
      </c>
      <c r="P147" s="12" t="s">
        <v>12</v>
      </c>
      <c r="Q147" s="61">
        <v>0.06</v>
      </c>
      <c r="R147" s="6">
        <f t="shared" si="22"/>
        <v>8.6</v>
      </c>
      <c r="S147" s="2"/>
      <c r="T147" s="2"/>
      <c r="U147" s="6">
        <f t="shared" si="37"/>
        <v>8.6</v>
      </c>
      <c r="V147" s="8">
        <v>0</v>
      </c>
      <c r="W147" s="2">
        <v>16.8</v>
      </c>
      <c r="X147" s="20">
        <f t="shared" si="38"/>
        <v>8.200000000000001</v>
      </c>
      <c r="Y147" s="116">
        <f t="shared" si="29"/>
        <v>8.200000000000001</v>
      </c>
      <c r="Z147" s="2" t="s">
        <v>213</v>
      </c>
    </row>
    <row r="148" spans="1:26" s="3" customFormat="1" ht="11.25">
      <c r="A148" s="67">
        <v>114</v>
      </c>
      <c r="B148" s="8" t="s">
        <v>166</v>
      </c>
      <c r="C148" s="12" t="s">
        <v>20</v>
      </c>
      <c r="D148" s="2">
        <v>56.01</v>
      </c>
      <c r="E148" s="2"/>
      <c r="F148" s="2"/>
      <c r="G148" s="8">
        <f t="shared" si="35"/>
        <v>56.01</v>
      </c>
      <c r="H148" s="8">
        <v>0</v>
      </c>
      <c r="I148" s="2">
        <v>66.15</v>
      </c>
      <c r="J148" s="8">
        <f t="shared" si="36"/>
        <v>10.140000000000008</v>
      </c>
      <c r="K148" s="19">
        <f t="shared" si="34"/>
        <v>10.140000000000008</v>
      </c>
      <c r="L148" s="101" t="s">
        <v>213</v>
      </c>
      <c r="M148" s="107"/>
      <c r="N148" s="67">
        <v>114</v>
      </c>
      <c r="O148" s="8" t="s">
        <v>166</v>
      </c>
      <c r="P148" s="12" t="s">
        <v>20</v>
      </c>
      <c r="Q148" s="61">
        <v>1.359</v>
      </c>
      <c r="R148" s="6">
        <f t="shared" si="22"/>
        <v>57.369</v>
      </c>
      <c r="S148" s="2"/>
      <c r="T148" s="2"/>
      <c r="U148" s="6">
        <f t="shared" si="37"/>
        <v>57.369</v>
      </c>
      <c r="V148" s="8">
        <v>0</v>
      </c>
      <c r="W148" s="2">
        <v>66.15</v>
      </c>
      <c r="X148" s="20">
        <f t="shared" si="38"/>
        <v>8.781000000000006</v>
      </c>
      <c r="Y148" s="116">
        <f t="shared" si="29"/>
        <v>8.781000000000006</v>
      </c>
      <c r="Z148" s="2" t="s">
        <v>213</v>
      </c>
    </row>
    <row r="149" spans="1:26" s="3" customFormat="1" ht="22.5">
      <c r="A149" s="135">
        <v>115</v>
      </c>
      <c r="B149" s="8" t="s">
        <v>167</v>
      </c>
      <c r="C149" s="12" t="s">
        <v>17</v>
      </c>
      <c r="D149" s="2">
        <f>D151</f>
        <v>8.3</v>
      </c>
      <c r="E149" s="2"/>
      <c r="F149" s="2"/>
      <c r="G149" s="17">
        <f t="shared" si="35"/>
        <v>8.3</v>
      </c>
      <c r="H149" s="8">
        <v>0</v>
      </c>
      <c r="I149" s="8">
        <v>42</v>
      </c>
      <c r="J149" s="8">
        <f t="shared" si="36"/>
        <v>33.7</v>
      </c>
      <c r="K149" s="141">
        <f>MIN(J149:J151)</f>
        <v>33.7</v>
      </c>
      <c r="L149" s="165" t="s">
        <v>213</v>
      </c>
      <c r="M149" s="107"/>
      <c r="N149" s="141">
        <v>115</v>
      </c>
      <c r="O149" s="8" t="s">
        <v>167</v>
      </c>
      <c r="P149" s="12" t="s">
        <v>17</v>
      </c>
      <c r="Q149" s="61"/>
      <c r="R149" s="6">
        <f>R150+R151</f>
        <v>8.382800000000001</v>
      </c>
      <c r="S149" s="2"/>
      <c r="T149" s="2"/>
      <c r="U149" s="6">
        <f t="shared" si="37"/>
        <v>8.382800000000001</v>
      </c>
      <c r="V149" s="8">
        <v>0</v>
      </c>
      <c r="W149" s="8">
        <v>42</v>
      </c>
      <c r="X149" s="15">
        <f t="shared" si="38"/>
        <v>33.6172</v>
      </c>
      <c r="Y149" s="150">
        <f>MIN(X149:X151)</f>
        <v>33.6172</v>
      </c>
      <c r="Z149" s="147" t="s">
        <v>213</v>
      </c>
    </row>
    <row r="150" spans="1:26" s="3" customFormat="1" ht="11.25">
      <c r="A150" s="77"/>
      <c r="B150" s="120" t="s">
        <v>54</v>
      </c>
      <c r="C150" s="12" t="s">
        <v>17</v>
      </c>
      <c r="D150" s="2"/>
      <c r="E150" s="2"/>
      <c r="F150" s="2"/>
      <c r="G150" s="17"/>
      <c r="H150" s="8"/>
      <c r="I150" s="8"/>
      <c r="J150" s="8"/>
      <c r="K150" s="142"/>
      <c r="L150" s="166"/>
      <c r="M150" s="107"/>
      <c r="N150" s="142"/>
      <c r="O150" s="120" t="s">
        <v>54</v>
      </c>
      <c r="P150" s="12" t="s">
        <v>17</v>
      </c>
      <c r="Q150" s="61"/>
      <c r="R150" s="6"/>
      <c r="S150" s="2"/>
      <c r="T150" s="2"/>
      <c r="U150" s="8"/>
      <c r="V150" s="8"/>
      <c r="W150" s="8"/>
      <c r="X150" s="19"/>
      <c r="Y150" s="151"/>
      <c r="Z150" s="148"/>
    </row>
    <row r="151" spans="1:26" s="3" customFormat="1" ht="11.25">
      <c r="A151" s="112"/>
      <c r="B151" s="120" t="s">
        <v>55</v>
      </c>
      <c r="C151" s="12" t="s">
        <v>17</v>
      </c>
      <c r="D151" s="2">
        <v>8.3</v>
      </c>
      <c r="E151" s="2"/>
      <c r="F151" s="2"/>
      <c r="G151" s="17">
        <v>7.9</v>
      </c>
      <c r="H151" s="8">
        <v>0</v>
      </c>
      <c r="I151" s="8">
        <v>42</v>
      </c>
      <c r="J151" s="8">
        <v>34.1</v>
      </c>
      <c r="K151" s="143"/>
      <c r="L151" s="167"/>
      <c r="M151" s="107"/>
      <c r="N151" s="143"/>
      <c r="O151" s="120" t="s">
        <v>55</v>
      </c>
      <c r="P151" s="12" t="s">
        <v>17</v>
      </c>
      <c r="Q151" s="61">
        <v>0.0828</v>
      </c>
      <c r="R151" s="6">
        <f>D151+Q151</f>
        <v>8.382800000000001</v>
      </c>
      <c r="S151" s="2"/>
      <c r="T151" s="2"/>
      <c r="U151" s="6">
        <f>R151-S151</f>
        <v>8.382800000000001</v>
      </c>
      <c r="V151" s="8">
        <v>0</v>
      </c>
      <c r="W151" s="8">
        <v>42</v>
      </c>
      <c r="X151" s="15">
        <f>W151-V151-U151</f>
        <v>33.6172</v>
      </c>
      <c r="Y151" s="152"/>
      <c r="Z151" s="149"/>
    </row>
    <row r="152" spans="1:26" s="3" customFormat="1" ht="22.5">
      <c r="A152" s="141">
        <v>116</v>
      </c>
      <c r="B152" s="8" t="s">
        <v>168</v>
      </c>
      <c r="C152" s="12" t="s">
        <v>12</v>
      </c>
      <c r="D152" s="2">
        <f>D153+D154</f>
        <v>14.456</v>
      </c>
      <c r="E152" s="2"/>
      <c r="F152" s="2"/>
      <c r="G152" s="2">
        <f aca="true" t="shared" si="39" ref="G152:G197">D152-E152</f>
        <v>14.456</v>
      </c>
      <c r="H152" s="8">
        <v>0</v>
      </c>
      <c r="I152" s="2">
        <v>16.8</v>
      </c>
      <c r="J152" s="8">
        <f>I152-G152-H152</f>
        <v>2.344000000000001</v>
      </c>
      <c r="K152" s="141">
        <f>MIN(J152:J154)</f>
        <v>2.344000000000001</v>
      </c>
      <c r="L152" s="165" t="s">
        <v>213</v>
      </c>
      <c r="M152" s="107"/>
      <c r="N152" s="141">
        <v>116</v>
      </c>
      <c r="O152" s="8" t="s">
        <v>168</v>
      </c>
      <c r="P152" s="12" t="s">
        <v>12</v>
      </c>
      <c r="Q152" s="61"/>
      <c r="R152" s="6">
        <f>R153+R154</f>
        <v>15.659</v>
      </c>
      <c r="S152" s="2"/>
      <c r="T152" s="2"/>
      <c r="U152" s="8">
        <f aca="true" t="shared" si="40" ref="U152:U180">R152-S152</f>
        <v>15.659</v>
      </c>
      <c r="V152" s="8">
        <v>0</v>
      </c>
      <c r="W152" s="2">
        <v>16.8</v>
      </c>
      <c r="X152" s="8">
        <f>W152-U152-V152</f>
        <v>1.141</v>
      </c>
      <c r="Y152" s="144">
        <f>MIN(X152:X154)</f>
        <v>1.141</v>
      </c>
      <c r="Z152" s="147" t="s">
        <v>213</v>
      </c>
    </row>
    <row r="153" spans="1:26" s="3" customFormat="1" ht="11.25">
      <c r="A153" s="142"/>
      <c r="B153" s="114" t="s">
        <v>54</v>
      </c>
      <c r="C153" s="12" t="s">
        <v>12</v>
      </c>
      <c r="D153" s="2">
        <v>9.321</v>
      </c>
      <c r="E153" s="2"/>
      <c r="F153" s="2"/>
      <c r="G153" s="2">
        <f t="shared" si="39"/>
        <v>9.321</v>
      </c>
      <c r="H153" s="8">
        <v>0</v>
      </c>
      <c r="I153" s="2">
        <v>16.8</v>
      </c>
      <c r="J153" s="8">
        <f>I153-D153</f>
        <v>7.479000000000001</v>
      </c>
      <c r="K153" s="142"/>
      <c r="L153" s="166"/>
      <c r="M153" s="107"/>
      <c r="N153" s="142"/>
      <c r="O153" s="114" t="s">
        <v>54</v>
      </c>
      <c r="P153" s="12" t="s">
        <v>12</v>
      </c>
      <c r="Q153" s="61">
        <v>1.6</v>
      </c>
      <c r="R153" s="61">
        <f>D153+Q203+Q164+Q161+Q66/2+Q209</f>
        <v>10.126000000000001</v>
      </c>
      <c r="S153" s="2"/>
      <c r="T153" s="2"/>
      <c r="U153" s="8">
        <f t="shared" si="40"/>
        <v>10.126000000000001</v>
      </c>
      <c r="V153" s="8">
        <v>0</v>
      </c>
      <c r="W153" s="2">
        <v>16.8</v>
      </c>
      <c r="X153" s="8">
        <f>W153-R153</f>
        <v>6.6739999999999995</v>
      </c>
      <c r="Y153" s="145"/>
      <c r="Z153" s="148"/>
    </row>
    <row r="154" spans="1:26" s="3" customFormat="1" ht="11.25">
      <c r="A154" s="143"/>
      <c r="B154" s="114" t="s">
        <v>55</v>
      </c>
      <c r="C154" s="12" t="s">
        <v>12</v>
      </c>
      <c r="D154" s="2">
        <v>5.135</v>
      </c>
      <c r="E154" s="2"/>
      <c r="F154" s="2"/>
      <c r="G154" s="2">
        <f t="shared" si="39"/>
        <v>5.135</v>
      </c>
      <c r="H154" s="8">
        <v>0</v>
      </c>
      <c r="I154" s="2">
        <v>16.8</v>
      </c>
      <c r="J154" s="8">
        <f>I154-G154-H154</f>
        <v>11.665000000000001</v>
      </c>
      <c r="K154" s="143"/>
      <c r="L154" s="167"/>
      <c r="M154" s="107"/>
      <c r="N154" s="143"/>
      <c r="O154" s="114" t="s">
        <v>55</v>
      </c>
      <c r="P154" s="12" t="s">
        <v>12</v>
      </c>
      <c r="Q154" s="61">
        <v>0.398</v>
      </c>
      <c r="R154" s="61">
        <f>Q154+D154</f>
        <v>5.5329999999999995</v>
      </c>
      <c r="S154" s="2"/>
      <c r="T154" s="2"/>
      <c r="U154" s="8">
        <f t="shared" si="40"/>
        <v>5.5329999999999995</v>
      </c>
      <c r="V154" s="8">
        <v>0</v>
      </c>
      <c r="W154" s="2">
        <v>16.8</v>
      </c>
      <c r="X154" s="8">
        <f>W154-U154-V154</f>
        <v>11.267000000000001</v>
      </c>
      <c r="Y154" s="146"/>
      <c r="Z154" s="149"/>
    </row>
    <row r="155" spans="1:26" s="3" customFormat="1" ht="22.5">
      <c r="A155" s="141">
        <v>117</v>
      </c>
      <c r="B155" s="8" t="s">
        <v>169</v>
      </c>
      <c r="C155" s="12" t="s">
        <v>29</v>
      </c>
      <c r="D155" s="2">
        <f>D156+D157</f>
        <v>2.2</v>
      </c>
      <c r="E155" s="2"/>
      <c r="F155" s="2"/>
      <c r="G155" s="2">
        <f t="shared" si="39"/>
        <v>2.2</v>
      </c>
      <c r="H155" s="8">
        <v>0</v>
      </c>
      <c r="I155" s="2">
        <v>7.88</v>
      </c>
      <c r="J155" s="8">
        <f>I155-G155-H155</f>
        <v>5.68</v>
      </c>
      <c r="K155" s="141">
        <f>MIN(J155:J157)</f>
        <v>5.68</v>
      </c>
      <c r="L155" s="165" t="s">
        <v>213</v>
      </c>
      <c r="M155" s="107"/>
      <c r="N155" s="141">
        <v>117</v>
      </c>
      <c r="O155" s="8" t="s">
        <v>169</v>
      </c>
      <c r="P155" s="12" t="s">
        <v>29</v>
      </c>
      <c r="Q155" s="61"/>
      <c r="R155" s="6">
        <f>R156+R157</f>
        <v>2.21</v>
      </c>
      <c r="S155" s="2"/>
      <c r="T155" s="2"/>
      <c r="U155" s="8">
        <f t="shared" si="40"/>
        <v>2.21</v>
      </c>
      <c r="V155" s="8">
        <v>0</v>
      </c>
      <c r="W155" s="2">
        <v>7.88</v>
      </c>
      <c r="X155" s="8">
        <f>W155-U155-V155</f>
        <v>5.67</v>
      </c>
      <c r="Y155" s="144">
        <f>MIN(X155:X157)</f>
        <v>5.67</v>
      </c>
      <c r="Z155" s="147" t="s">
        <v>213</v>
      </c>
    </row>
    <row r="156" spans="1:26" s="3" customFormat="1" ht="11.25">
      <c r="A156" s="142"/>
      <c r="B156" s="114" t="s">
        <v>54</v>
      </c>
      <c r="C156" s="12" t="s">
        <v>29</v>
      </c>
      <c r="D156" s="2">
        <v>1.45</v>
      </c>
      <c r="E156" s="2"/>
      <c r="F156" s="2"/>
      <c r="G156" s="2">
        <f t="shared" si="39"/>
        <v>1.45</v>
      </c>
      <c r="H156" s="8">
        <v>0</v>
      </c>
      <c r="I156" s="2">
        <v>7.88</v>
      </c>
      <c r="J156" s="8">
        <f>I156-D156</f>
        <v>6.43</v>
      </c>
      <c r="K156" s="142"/>
      <c r="L156" s="166"/>
      <c r="M156" s="107"/>
      <c r="N156" s="142"/>
      <c r="O156" s="114" t="s">
        <v>54</v>
      </c>
      <c r="P156" s="12" t="s">
        <v>29</v>
      </c>
      <c r="Q156" s="61"/>
      <c r="R156" s="61">
        <f>D156</f>
        <v>1.45</v>
      </c>
      <c r="S156" s="2"/>
      <c r="T156" s="2"/>
      <c r="U156" s="8">
        <f t="shared" si="40"/>
        <v>1.45</v>
      </c>
      <c r="V156" s="8">
        <v>0</v>
      </c>
      <c r="W156" s="2">
        <v>7.88</v>
      </c>
      <c r="X156" s="8">
        <f>W156-R156</f>
        <v>6.43</v>
      </c>
      <c r="Y156" s="145"/>
      <c r="Z156" s="148"/>
    </row>
    <row r="157" spans="1:26" s="3" customFormat="1" ht="11.25">
      <c r="A157" s="143"/>
      <c r="B157" s="114" t="s">
        <v>55</v>
      </c>
      <c r="C157" s="12" t="s">
        <v>29</v>
      </c>
      <c r="D157" s="2">
        <v>0.75</v>
      </c>
      <c r="E157" s="2"/>
      <c r="F157" s="2"/>
      <c r="G157" s="2">
        <f t="shared" si="39"/>
        <v>0.75</v>
      </c>
      <c r="H157" s="8">
        <v>0</v>
      </c>
      <c r="I157" s="2">
        <v>7.88</v>
      </c>
      <c r="J157" s="8">
        <f>I157-G157-H157</f>
        <v>7.13</v>
      </c>
      <c r="K157" s="143"/>
      <c r="L157" s="167"/>
      <c r="M157" s="107"/>
      <c r="N157" s="143"/>
      <c r="O157" s="114" t="s">
        <v>55</v>
      </c>
      <c r="P157" s="12" t="s">
        <v>29</v>
      </c>
      <c r="Q157" s="61">
        <v>0.01</v>
      </c>
      <c r="R157" s="61">
        <f aca="true" t="shared" si="41" ref="R157:R180">Q157+D157</f>
        <v>0.76</v>
      </c>
      <c r="S157" s="2"/>
      <c r="T157" s="2"/>
      <c r="U157" s="8">
        <f t="shared" si="40"/>
        <v>0.76</v>
      </c>
      <c r="V157" s="8">
        <v>0</v>
      </c>
      <c r="W157" s="2">
        <v>7.88</v>
      </c>
      <c r="X157" s="8">
        <f>W157-U157-V157</f>
        <v>7.12</v>
      </c>
      <c r="Y157" s="146"/>
      <c r="Z157" s="149"/>
    </row>
    <row r="158" spans="1:26" s="3" customFormat="1" ht="11.25">
      <c r="A158" s="67">
        <v>118</v>
      </c>
      <c r="B158" s="8" t="s">
        <v>170</v>
      </c>
      <c r="C158" s="12" t="s">
        <v>7</v>
      </c>
      <c r="D158" s="2">
        <v>4.43</v>
      </c>
      <c r="E158" s="2"/>
      <c r="F158" s="2"/>
      <c r="G158" s="8">
        <f t="shared" si="39"/>
        <v>4.43</v>
      </c>
      <c r="H158" s="8">
        <v>0</v>
      </c>
      <c r="I158" s="2">
        <v>10.5</v>
      </c>
      <c r="J158" s="8">
        <f aca="true" t="shared" si="42" ref="J158:J180">I158-H158-G158</f>
        <v>6.07</v>
      </c>
      <c r="K158" s="19">
        <f aca="true" t="shared" si="43" ref="K158:K180">J158</f>
        <v>6.07</v>
      </c>
      <c r="L158" s="101" t="s">
        <v>213</v>
      </c>
      <c r="M158" s="107"/>
      <c r="N158" s="67">
        <v>118</v>
      </c>
      <c r="O158" s="8" t="s">
        <v>170</v>
      </c>
      <c r="P158" s="12" t="s">
        <v>7</v>
      </c>
      <c r="Q158" s="61">
        <v>0.056</v>
      </c>
      <c r="R158" s="6">
        <f t="shared" si="41"/>
        <v>4.486</v>
      </c>
      <c r="S158" s="2"/>
      <c r="T158" s="2"/>
      <c r="U158" s="8">
        <f t="shared" si="40"/>
        <v>4.486</v>
      </c>
      <c r="V158" s="8">
        <v>0</v>
      </c>
      <c r="W158" s="2">
        <v>10.5</v>
      </c>
      <c r="X158" s="19">
        <f aca="true" t="shared" si="44" ref="X158:X180">W158-V158-U158</f>
        <v>6.014</v>
      </c>
      <c r="Y158" s="116">
        <f aca="true" t="shared" si="45" ref="Y158:Y180">X158</f>
        <v>6.014</v>
      </c>
      <c r="Z158" s="2" t="s">
        <v>213</v>
      </c>
    </row>
    <row r="159" spans="1:26" s="3" customFormat="1" ht="11.25">
      <c r="A159" s="67">
        <v>119</v>
      </c>
      <c r="B159" s="8" t="s">
        <v>171</v>
      </c>
      <c r="C159" s="12" t="s">
        <v>11</v>
      </c>
      <c r="D159" s="2">
        <v>4.27</v>
      </c>
      <c r="E159" s="2"/>
      <c r="F159" s="2"/>
      <c r="G159" s="8">
        <f t="shared" si="39"/>
        <v>4.27</v>
      </c>
      <c r="H159" s="8">
        <v>0</v>
      </c>
      <c r="I159" s="2">
        <v>6.62</v>
      </c>
      <c r="J159" s="8">
        <f t="shared" si="42"/>
        <v>2.3500000000000005</v>
      </c>
      <c r="K159" s="19">
        <f t="shared" si="43"/>
        <v>2.3500000000000005</v>
      </c>
      <c r="L159" s="101" t="s">
        <v>213</v>
      </c>
      <c r="M159" s="107"/>
      <c r="N159" s="67">
        <v>119</v>
      </c>
      <c r="O159" s="8" t="s">
        <v>171</v>
      </c>
      <c r="P159" s="12" t="s">
        <v>11</v>
      </c>
      <c r="Q159" s="61">
        <v>0.172</v>
      </c>
      <c r="R159" s="6">
        <f t="shared" si="41"/>
        <v>4.441999999999999</v>
      </c>
      <c r="S159" s="2"/>
      <c r="T159" s="2"/>
      <c r="U159" s="8">
        <f t="shared" si="40"/>
        <v>4.441999999999999</v>
      </c>
      <c r="V159" s="8">
        <v>0</v>
      </c>
      <c r="W159" s="2">
        <v>6.62</v>
      </c>
      <c r="X159" s="19">
        <f t="shared" si="44"/>
        <v>2.178000000000001</v>
      </c>
      <c r="Y159" s="117">
        <f t="shared" si="45"/>
        <v>2.178000000000001</v>
      </c>
      <c r="Z159" s="2" t="s">
        <v>213</v>
      </c>
    </row>
    <row r="160" spans="1:26" s="3" customFormat="1" ht="11.25">
      <c r="A160" s="67">
        <v>120</v>
      </c>
      <c r="B160" s="8" t="s">
        <v>172</v>
      </c>
      <c r="C160" s="12" t="s">
        <v>23</v>
      </c>
      <c r="D160" s="2">
        <v>1.74</v>
      </c>
      <c r="E160" s="2"/>
      <c r="F160" s="2"/>
      <c r="G160" s="8">
        <f t="shared" si="39"/>
        <v>1.74</v>
      </c>
      <c r="H160" s="8">
        <v>0</v>
      </c>
      <c r="I160" s="2">
        <v>4.2</v>
      </c>
      <c r="J160" s="8">
        <f t="shared" si="42"/>
        <v>2.46</v>
      </c>
      <c r="K160" s="19">
        <f t="shared" si="43"/>
        <v>2.46</v>
      </c>
      <c r="L160" s="101" t="s">
        <v>213</v>
      </c>
      <c r="M160" s="107"/>
      <c r="N160" s="67">
        <v>120</v>
      </c>
      <c r="O160" s="8" t="s">
        <v>172</v>
      </c>
      <c r="P160" s="12" t="s">
        <v>23</v>
      </c>
      <c r="Q160" s="61">
        <v>0.149</v>
      </c>
      <c r="R160" s="6">
        <f t="shared" si="41"/>
        <v>1.889</v>
      </c>
      <c r="S160" s="2"/>
      <c r="T160" s="2"/>
      <c r="U160" s="8">
        <f t="shared" si="40"/>
        <v>1.889</v>
      </c>
      <c r="V160" s="8">
        <v>0</v>
      </c>
      <c r="W160" s="2">
        <v>4.2</v>
      </c>
      <c r="X160" s="19">
        <f t="shared" si="44"/>
        <v>2.311</v>
      </c>
      <c r="Y160" s="116">
        <f t="shared" si="45"/>
        <v>2.311</v>
      </c>
      <c r="Z160" s="2" t="s">
        <v>213</v>
      </c>
    </row>
    <row r="161" spans="1:26" s="3" customFormat="1" ht="11.25">
      <c r="A161" s="67">
        <v>121</v>
      </c>
      <c r="B161" s="8" t="s">
        <v>173</v>
      </c>
      <c r="C161" s="12" t="s">
        <v>10</v>
      </c>
      <c r="D161" s="2">
        <v>1.03</v>
      </c>
      <c r="E161" s="2">
        <v>0.532</v>
      </c>
      <c r="F161" s="2">
        <v>120</v>
      </c>
      <c r="G161" s="8">
        <f t="shared" si="39"/>
        <v>0.498</v>
      </c>
      <c r="H161" s="8">
        <v>0</v>
      </c>
      <c r="I161" s="2">
        <v>1.68</v>
      </c>
      <c r="J161" s="8">
        <f t="shared" si="42"/>
        <v>1.182</v>
      </c>
      <c r="K161" s="19">
        <f t="shared" si="43"/>
        <v>1.182</v>
      </c>
      <c r="L161" s="101" t="s">
        <v>213</v>
      </c>
      <c r="M161" s="107"/>
      <c r="N161" s="67">
        <v>121</v>
      </c>
      <c r="O161" s="8" t="s">
        <v>173</v>
      </c>
      <c r="P161" s="12" t="s">
        <v>10</v>
      </c>
      <c r="Q161" s="61">
        <v>0.318</v>
      </c>
      <c r="R161" s="6">
        <f t="shared" si="41"/>
        <v>1.348</v>
      </c>
      <c r="S161" s="2">
        <v>0.532</v>
      </c>
      <c r="T161" s="2">
        <v>120</v>
      </c>
      <c r="U161" s="8">
        <f t="shared" si="40"/>
        <v>0.8160000000000001</v>
      </c>
      <c r="V161" s="8">
        <v>0</v>
      </c>
      <c r="W161" s="2">
        <v>1.68</v>
      </c>
      <c r="X161" s="19">
        <f t="shared" si="44"/>
        <v>0.8639999999999999</v>
      </c>
      <c r="Y161" s="117">
        <f t="shared" si="45"/>
        <v>0.8639999999999999</v>
      </c>
      <c r="Z161" s="2" t="s">
        <v>213</v>
      </c>
    </row>
    <row r="162" spans="1:26" s="3" customFormat="1" ht="11.25">
      <c r="A162" s="67">
        <v>122</v>
      </c>
      <c r="B162" s="8" t="s">
        <v>174</v>
      </c>
      <c r="C162" s="12" t="s">
        <v>14</v>
      </c>
      <c r="D162" s="2">
        <v>19.05</v>
      </c>
      <c r="E162" s="2"/>
      <c r="F162" s="2"/>
      <c r="G162" s="8">
        <f t="shared" si="39"/>
        <v>19.05</v>
      </c>
      <c r="H162" s="8">
        <v>0</v>
      </c>
      <c r="I162" s="2">
        <v>26.25</v>
      </c>
      <c r="J162" s="8">
        <f t="shared" si="42"/>
        <v>7.199999999999999</v>
      </c>
      <c r="K162" s="19">
        <f t="shared" si="43"/>
        <v>7.199999999999999</v>
      </c>
      <c r="L162" s="101" t="s">
        <v>213</v>
      </c>
      <c r="M162" s="107"/>
      <c r="N162" s="67">
        <v>122</v>
      </c>
      <c r="O162" s="8" t="s">
        <v>174</v>
      </c>
      <c r="P162" s="12" t="s">
        <v>14</v>
      </c>
      <c r="Q162" s="61">
        <v>1.205</v>
      </c>
      <c r="R162" s="6">
        <f t="shared" si="41"/>
        <v>20.255000000000003</v>
      </c>
      <c r="S162" s="2"/>
      <c r="T162" s="2"/>
      <c r="U162" s="6">
        <f t="shared" si="40"/>
        <v>20.255000000000003</v>
      </c>
      <c r="V162" s="8">
        <v>0</v>
      </c>
      <c r="W162" s="2">
        <v>26.25</v>
      </c>
      <c r="X162" s="20">
        <f t="shared" si="44"/>
        <v>5.994999999999997</v>
      </c>
      <c r="Y162" s="116">
        <f t="shared" si="45"/>
        <v>5.994999999999997</v>
      </c>
      <c r="Z162" s="2" t="s">
        <v>213</v>
      </c>
    </row>
    <row r="163" spans="1:26" s="3" customFormat="1" ht="11.25">
      <c r="A163" s="67">
        <v>123</v>
      </c>
      <c r="B163" s="8" t="s">
        <v>175</v>
      </c>
      <c r="C163" s="12" t="s">
        <v>23</v>
      </c>
      <c r="D163" s="2">
        <v>2.53</v>
      </c>
      <c r="E163" s="2">
        <v>0.83</v>
      </c>
      <c r="F163" s="2">
        <v>120</v>
      </c>
      <c r="G163" s="8">
        <f t="shared" si="39"/>
        <v>1.6999999999999997</v>
      </c>
      <c r="H163" s="8">
        <v>0</v>
      </c>
      <c r="I163" s="2">
        <v>4.2</v>
      </c>
      <c r="J163" s="8">
        <f t="shared" si="42"/>
        <v>2.5000000000000004</v>
      </c>
      <c r="K163" s="19">
        <f t="shared" si="43"/>
        <v>2.5000000000000004</v>
      </c>
      <c r="L163" s="101" t="s">
        <v>213</v>
      </c>
      <c r="M163" s="107"/>
      <c r="N163" s="67">
        <v>123</v>
      </c>
      <c r="O163" s="8" t="s">
        <v>175</v>
      </c>
      <c r="P163" s="12" t="s">
        <v>23</v>
      </c>
      <c r="Q163" s="61">
        <v>0.953</v>
      </c>
      <c r="R163" s="6">
        <f t="shared" si="41"/>
        <v>3.4829999999999997</v>
      </c>
      <c r="S163" s="2">
        <v>0.83</v>
      </c>
      <c r="T163" s="2">
        <v>120</v>
      </c>
      <c r="U163" s="8">
        <f t="shared" si="40"/>
        <v>2.6529999999999996</v>
      </c>
      <c r="V163" s="8">
        <v>0</v>
      </c>
      <c r="W163" s="2">
        <v>4.2</v>
      </c>
      <c r="X163" s="19">
        <f t="shared" si="44"/>
        <v>1.5470000000000006</v>
      </c>
      <c r="Y163" s="116">
        <f t="shared" si="45"/>
        <v>1.5470000000000006</v>
      </c>
      <c r="Z163" s="2" t="s">
        <v>213</v>
      </c>
    </row>
    <row r="164" spans="1:26" s="3" customFormat="1" ht="11.25">
      <c r="A164" s="67">
        <v>124</v>
      </c>
      <c r="B164" s="8" t="s">
        <v>176</v>
      </c>
      <c r="C164" s="12" t="s">
        <v>8</v>
      </c>
      <c r="D164" s="2">
        <v>0.95</v>
      </c>
      <c r="E164" s="2">
        <v>0.361</v>
      </c>
      <c r="F164" s="2">
        <v>120</v>
      </c>
      <c r="G164" s="8">
        <f t="shared" si="39"/>
        <v>0.589</v>
      </c>
      <c r="H164" s="8">
        <v>0</v>
      </c>
      <c r="I164" s="2">
        <v>2.63</v>
      </c>
      <c r="J164" s="8">
        <f t="shared" si="42"/>
        <v>2.041</v>
      </c>
      <c r="K164" s="19">
        <f t="shared" si="43"/>
        <v>2.041</v>
      </c>
      <c r="L164" s="101" t="s">
        <v>213</v>
      </c>
      <c r="M164" s="107"/>
      <c r="N164" s="67">
        <v>124</v>
      </c>
      <c r="O164" s="8" t="s">
        <v>176</v>
      </c>
      <c r="P164" s="12" t="s">
        <v>8</v>
      </c>
      <c r="Q164" s="61">
        <v>0.124</v>
      </c>
      <c r="R164" s="6">
        <f t="shared" si="41"/>
        <v>1.0739999999999998</v>
      </c>
      <c r="S164" s="2">
        <v>0.361</v>
      </c>
      <c r="T164" s="2">
        <v>120</v>
      </c>
      <c r="U164" s="8">
        <f t="shared" si="40"/>
        <v>0.7129999999999999</v>
      </c>
      <c r="V164" s="8">
        <v>0</v>
      </c>
      <c r="W164" s="2">
        <v>2.63</v>
      </c>
      <c r="X164" s="19">
        <f t="shared" si="44"/>
        <v>1.917</v>
      </c>
      <c r="Y164" s="116">
        <f t="shared" si="45"/>
        <v>1.917</v>
      </c>
      <c r="Z164" s="2" t="s">
        <v>213</v>
      </c>
    </row>
    <row r="165" spans="1:26" s="3" customFormat="1" ht="11.25">
      <c r="A165" s="67">
        <v>125</v>
      </c>
      <c r="B165" s="8" t="s">
        <v>177</v>
      </c>
      <c r="C165" s="12" t="s">
        <v>16</v>
      </c>
      <c r="D165" s="2">
        <v>0.81</v>
      </c>
      <c r="E165" s="2"/>
      <c r="F165" s="2"/>
      <c r="G165" s="8">
        <f t="shared" si="39"/>
        <v>0.81</v>
      </c>
      <c r="H165" s="8">
        <v>0</v>
      </c>
      <c r="I165" s="2">
        <v>1.68</v>
      </c>
      <c r="J165" s="8">
        <f t="shared" si="42"/>
        <v>0.8699999999999999</v>
      </c>
      <c r="K165" s="19">
        <f t="shared" si="43"/>
        <v>0.8699999999999999</v>
      </c>
      <c r="L165" s="101" t="s">
        <v>213</v>
      </c>
      <c r="M165" s="107"/>
      <c r="N165" s="67">
        <v>125</v>
      </c>
      <c r="O165" s="8" t="s">
        <v>177</v>
      </c>
      <c r="P165" s="12" t="s">
        <v>16</v>
      </c>
      <c r="Q165" s="61">
        <v>0.045</v>
      </c>
      <c r="R165" s="6">
        <f t="shared" si="41"/>
        <v>0.8550000000000001</v>
      </c>
      <c r="S165" s="2"/>
      <c r="T165" s="2"/>
      <c r="U165" s="8">
        <f t="shared" si="40"/>
        <v>0.8550000000000001</v>
      </c>
      <c r="V165" s="8">
        <v>0</v>
      </c>
      <c r="W165" s="2">
        <v>1.68</v>
      </c>
      <c r="X165" s="19">
        <f t="shared" si="44"/>
        <v>0.8249999999999998</v>
      </c>
      <c r="Y165" s="117">
        <f t="shared" si="45"/>
        <v>0.8249999999999998</v>
      </c>
      <c r="Z165" s="2" t="s">
        <v>213</v>
      </c>
    </row>
    <row r="166" spans="1:26" s="3" customFormat="1" ht="11.25">
      <c r="A166" s="67">
        <v>126</v>
      </c>
      <c r="B166" s="8" t="s">
        <v>178</v>
      </c>
      <c r="C166" s="12" t="s">
        <v>10</v>
      </c>
      <c r="D166" s="2">
        <v>0.71</v>
      </c>
      <c r="E166" s="2">
        <v>0.34</v>
      </c>
      <c r="F166" s="2">
        <v>120</v>
      </c>
      <c r="G166" s="8">
        <f t="shared" si="39"/>
        <v>0.36999999999999994</v>
      </c>
      <c r="H166" s="8">
        <v>0</v>
      </c>
      <c r="I166" s="2">
        <v>1.68</v>
      </c>
      <c r="J166" s="8">
        <f t="shared" si="42"/>
        <v>1.31</v>
      </c>
      <c r="K166" s="19">
        <f t="shared" si="43"/>
        <v>1.31</v>
      </c>
      <c r="L166" s="101" t="s">
        <v>213</v>
      </c>
      <c r="M166" s="107"/>
      <c r="N166" s="67">
        <v>126</v>
      </c>
      <c r="O166" s="8" t="s">
        <v>178</v>
      </c>
      <c r="P166" s="12" t="s">
        <v>10</v>
      </c>
      <c r="Q166" s="61">
        <v>0.01</v>
      </c>
      <c r="R166" s="6">
        <f t="shared" si="41"/>
        <v>0.72</v>
      </c>
      <c r="S166" s="2">
        <v>0.34</v>
      </c>
      <c r="T166" s="2">
        <v>120</v>
      </c>
      <c r="U166" s="8">
        <f t="shared" si="40"/>
        <v>0.37999999999999995</v>
      </c>
      <c r="V166" s="8">
        <v>0</v>
      </c>
      <c r="W166" s="2">
        <v>1.68</v>
      </c>
      <c r="X166" s="19">
        <f t="shared" si="44"/>
        <v>1.3</v>
      </c>
      <c r="Y166" s="116">
        <f t="shared" si="45"/>
        <v>1.3</v>
      </c>
      <c r="Z166" s="2" t="s">
        <v>213</v>
      </c>
    </row>
    <row r="167" spans="1:26" s="3" customFormat="1" ht="11.25">
      <c r="A167" s="67">
        <v>127</v>
      </c>
      <c r="B167" s="8" t="s">
        <v>179</v>
      </c>
      <c r="C167" s="12" t="s">
        <v>8</v>
      </c>
      <c r="D167" s="2">
        <v>1.13</v>
      </c>
      <c r="E167" s="2">
        <v>0.29</v>
      </c>
      <c r="F167" s="2">
        <v>120</v>
      </c>
      <c r="G167" s="8">
        <f t="shared" si="39"/>
        <v>0.8399999999999999</v>
      </c>
      <c r="H167" s="8">
        <v>0</v>
      </c>
      <c r="I167" s="2">
        <v>2.63</v>
      </c>
      <c r="J167" s="8">
        <f t="shared" si="42"/>
        <v>1.79</v>
      </c>
      <c r="K167" s="19">
        <f t="shared" si="43"/>
        <v>1.79</v>
      </c>
      <c r="L167" s="101" t="s">
        <v>213</v>
      </c>
      <c r="M167" s="107"/>
      <c r="N167" s="67">
        <v>127</v>
      </c>
      <c r="O167" s="8" t="s">
        <v>179</v>
      </c>
      <c r="P167" s="12" t="s">
        <v>8</v>
      </c>
      <c r="Q167" s="61">
        <v>0.02</v>
      </c>
      <c r="R167" s="6">
        <f t="shared" si="41"/>
        <v>1.15</v>
      </c>
      <c r="S167" s="2">
        <v>0.29</v>
      </c>
      <c r="T167" s="2">
        <v>120</v>
      </c>
      <c r="U167" s="8">
        <f t="shared" si="40"/>
        <v>0.8599999999999999</v>
      </c>
      <c r="V167" s="8">
        <v>0</v>
      </c>
      <c r="W167" s="2">
        <v>2.63</v>
      </c>
      <c r="X167" s="19">
        <f t="shared" si="44"/>
        <v>1.77</v>
      </c>
      <c r="Y167" s="117">
        <f t="shared" si="45"/>
        <v>1.77</v>
      </c>
      <c r="Z167" s="2" t="s">
        <v>213</v>
      </c>
    </row>
    <row r="168" spans="1:26" s="3" customFormat="1" ht="11.25">
      <c r="A168" s="67">
        <v>128</v>
      </c>
      <c r="B168" s="8" t="s">
        <v>180</v>
      </c>
      <c r="C168" s="12" t="s">
        <v>8</v>
      </c>
      <c r="D168" s="2">
        <v>0.05</v>
      </c>
      <c r="E168" s="2"/>
      <c r="F168" s="2"/>
      <c r="G168" s="8">
        <f t="shared" si="39"/>
        <v>0.05</v>
      </c>
      <c r="H168" s="8">
        <v>0</v>
      </c>
      <c r="I168" s="2">
        <v>2.63</v>
      </c>
      <c r="J168" s="8">
        <f t="shared" si="42"/>
        <v>2.58</v>
      </c>
      <c r="K168" s="19">
        <f t="shared" si="43"/>
        <v>2.58</v>
      </c>
      <c r="L168" s="101" t="s">
        <v>213</v>
      </c>
      <c r="M168" s="107"/>
      <c r="N168" s="67">
        <v>128</v>
      </c>
      <c r="O168" s="8" t="s">
        <v>180</v>
      </c>
      <c r="P168" s="12" t="s">
        <v>8</v>
      </c>
      <c r="Q168" s="61">
        <v>0.324</v>
      </c>
      <c r="R168" s="6">
        <f t="shared" si="41"/>
        <v>0.374</v>
      </c>
      <c r="S168" s="2"/>
      <c r="T168" s="2"/>
      <c r="U168" s="8">
        <f t="shared" si="40"/>
        <v>0.374</v>
      </c>
      <c r="V168" s="8">
        <v>0</v>
      </c>
      <c r="W168" s="2">
        <v>2.63</v>
      </c>
      <c r="X168" s="19">
        <f t="shared" si="44"/>
        <v>2.256</v>
      </c>
      <c r="Y168" s="116">
        <f t="shared" si="45"/>
        <v>2.256</v>
      </c>
      <c r="Z168" s="2" t="s">
        <v>213</v>
      </c>
    </row>
    <row r="169" spans="1:26" s="3" customFormat="1" ht="11.25">
      <c r="A169" s="67">
        <v>129</v>
      </c>
      <c r="B169" s="8" t="s">
        <v>181</v>
      </c>
      <c r="C169" s="12" t="s">
        <v>11</v>
      </c>
      <c r="D169" s="2">
        <v>5.2</v>
      </c>
      <c r="E169" s="2"/>
      <c r="F169" s="2"/>
      <c r="G169" s="8">
        <f t="shared" si="39"/>
        <v>5.2</v>
      </c>
      <c r="H169" s="8">
        <v>0</v>
      </c>
      <c r="I169" s="2">
        <v>6.62</v>
      </c>
      <c r="J169" s="8">
        <f t="shared" si="42"/>
        <v>1.42</v>
      </c>
      <c r="K169" s="19">
        <f t="shared" si="43"/>
        <v>1.42</v>
      </c>
      <c r="L169" s="101" t="s">
        <v>213</v>
      </c>
      <c r="M169" s="107"/>
      <c r="N169" s="67">
        <v>129</v>
      </c>
      <c r="O169" s="8" t="s">
        <v>181</v>
      </c>
      <c r="P169" s="12" t="s">
        <v>11</v>
      </c>
      <c r="Q169" s="61">
        <v>0.6335</v>
      </c>
      <c r="R169" s="6">
        <f t="shared" si="41"/>
        <v>5.8335</v>
      </c>
      <c r="S169" s="2"/>
      <c r="T169" s="2"/>
      <c r="U169" s="6">
        <f t="shared" si="40"/>
        <v>5.8335</v>
      </c>
      <c r="V169" s="8">
        <v>0</v>
      </c>
      <c r="W169" s="2">
        <v>6.62</v>
      </c>
      <c r="X169" s="20">
        <f t="shared" si="44"/>
        <v>0.7865000000000002</v>
      </c>
      <c r="Y169" s="116">
        <f t="shared" si="45"/>
        <v>0.7865000000000002</v>
      </c>
      <c r="Z169" s="2" t="s">
        <v>213</v>
      </c>
    </row>
    <row r="170" spans="1:26" s="3" customFormat="1" ht="11.25">
      <c r="A170" s="67">
        <v>130</v>
      </c>
      <c r="B170" s="48" t="s">
        <v>182</v>
      </c>
      <c r="C170" s="12" t="s">
        <v>23</v>
      </c>
      <c r="D170" s="2">
        <v>4.2</v>
      </c>
      <c r="E170" s="2"/>
      <c r="F170" s="2"/>
      <c r="G170" s="8">
        <f t="shared" si="39"/>
        <v>4.2</v>
      </c>
      <c r="H170" s="8">
        <v>0</v>
      </c>
      <c r="I170" s="2">
        <v>4.2</v>
      </c>
      <c r="J170" s="8">
        <f t="shared" si="42"/>
        <v>0</v>
      </c>
      <c r="K170" s="19">
        <f t="shared" si="43"/>
        <v>0</v>
      </c>
      <c r="L170" s="101" t="s">
        <v>213</v>
      </c>
      <c r="M170" s="107"/>
      <c r="N170" s="121">
        <v>130</v>
      </c>
      <c r="O170" s="48" t="s">
        <v>182</v>
      </c>
      <c r="P170" s="62" t="s">
        <v>23</v>
      </c>
      <c r="Q170" s="98">
        <v>1.603</v>
      </c>
      <c r="R170" s="49">
        <f t="shared" si="41"/>
        <v>5.803</v>
      </c>
      <c r="S170" s="103"/>
      <c r="T170" s="103"/>
      <c r="U170" s="48">
        <f t="shared" si="40"/>
        <v>5.803</v>
      </c>
      <c r="V170" s="48">
        <v>0</v>
      </c>
      <c r="W170" s="103">
        <v>4.2</v>
      </c>
      <c r="X170" s="50">
        <f t="shared" si="44"/>
        <v>-1.6029999999999998</v>
      </c>
      <c r="Y170" s="104">
        <f t="shared" si="45"/>
        <v>-1.6029999999999998</v>
      </c>
      <c r="Z170" s="103" t="s">
        <v>214</v>
      </c>
    </row>
    <row r="171" spans="1:26" s="3" customFormat="1" ht="11.25">
      <c r="A171" s="67">
        <v>131</v>
      </c>
      <c r="B171" s="8" t="s">
        <v>183</v>
      </c>
      <c r="C171" s="12" t="s">
        <v>10</v>
      </c>
      <c r="D171" s="2">
        <v>0.83</v>
      </c>
      <c r="E171" s="2">
        <v>0.27</v>
      </c>
      <c r="F171" s="2">
        <v>120</v>
      </c>
      <c r="G171" s="8">
        <f t="shared" si="39"/>
        <v>0.5599999999999999</v>
      </c>
      <c r="H171" s="8">
        <v>0</v>
      </c>
      <c r="I171" s="2">
        <v>1.68</v>
      </c>
      <c r="J171" s="8">
        <f t="shared" si="42"/>
        <v>1.12</v>
      </c>
      <c r="K171" s="19">
        <f t="shared" si="43"/>
        <v>1.12</v>
      </c>
      <c r="L171" s="101" t="s">
        <v>213</v>
      </c>
      <c r="M171" s="107"/>
      <c r="N171" s="67">
        <v>131</v>
      </c>
      <c r="O171" s="8" t="s">
        <v>183</v>
      </c>
      <c r="P171" s="12" t="s">
        <v>10</v>
      </c>
      <c r="Q171" s="61">
        <v>0.026</v>
      </c>
      <c r="R171" s="6">
        <f t="shared" si="41"/>
        <v>0.856</v>
      </c>
      <c r="S171" s="2">
        <v>0.27</v>
      </c>
      <c r="T171" s="2">
        <v>120</v>
      </c>
      <c r="U171" s="8">
        <f t="shared" si="40"/>
        <v>0.586</v>
      </c>
      <c r="V171" s="8">
        <v>0</v>
      </c>
      <c r="W171" s="2">
        <v>1.68</v>
      </c>
      <c r="X171" s="19">
        <f t="shared" si="44"/>
        <v>1.0939999999999999</v>
      </c>
      <c r="Y171" s="116">
        <f t="shared" si="45"/>
        <v>1.0939999999999999</v>
      </c>
      <c r="Z171" s="2" t="s">
        <v>213</v>
      </c>
    </row>
    <row r="172" spans="1:26" s="3" customFormat="1" ht="11.25">
      <c r="A172" s="67">
        <v>132</v>
      </c>
      <c r="B172" s="8" t="s">
        <v>184</v>
      </c>
      <c r="C172" s="12" t="s">
        <v>8</v>
      </c>
      <c r="D172" s="2">
        <v>0.82</v>
      </c>
      <c r="E172" s="2">
        <v>0.82</v>
      </c>
      <c r="F172" s="2">
        <v>120</v>
      </c>
      <c r="G172" s="8">
        <f t="shared" si="39"/>
        <v>0</v>
      </c>
      <c r="H172" s="8">
        <v>0</v>
      </c>
      <c r="I172" s="2">
        <v>2.63</v>
      </c>
      <c r="J172" s="8">
        <f t="shared" si="42"/>
        <v>2.63</v>
      </c>
      <c r="K172" s="19">
        <f t="shared" si="43"/>
        <v>2.63</v>
      </c>
      <c r="L172" s="101" t="s">
        <v>213</v>
      </c>
      <c r="M172" s="107"/>
      <c r="N172" s="67">
        <v>132</v>
      </c>
      <c r="O172" s="8" t="s">
        <v>184</v>
      </c>
      <c r="P172" s="12" t="s">
        <v>8</v>
      </c>
      <c r="Q172" s="61">
        <v>0</v>
      </c>
      <c r="R172" s="6">
        <f t="shared" si="41"/>
        <v>0.82</v>
      </c>
      <c r="S172" s="2">
        <v>0.82</v>
      </c>
      <c r="T172" s="2">
        <v>120</v>
      </c>
      <c r="U172" s="8">
        <f t="shared" si="40"/>
        <v>0</v>
      </c>
      <c r="V172" s="8">
        <v>0</v>
      </c>
      <c r="W172" s="2">
        <v>2.63</v>
      </c>
      <c r="X172" s="19">
        <f t="shared" si="44"/>
        <v>2.63</v>
      </c>
      <c r="Y172" s="117">
        <f t="shared" si="45"/>
        <v>2.63</v>
      </c>
      <c r="Z172" s="2" t="s">
        <v>213</v>
      </c>
    </row>
    <row r="173" spans="1:26" s="3" customFormat="1" ht="12.75" customHeight="1">
      <c r="A173" s="67">
        <v>133</v>
      </c>
      <c r="B173" s="8" t="s">
        <v>185</v>
      </c>
      <c r="C173" s="12" t="s">
        <v>8</v>
      </c>
      <c r="D173" s="2">
        <v>0.85</v>
      </c>
      <c r="E173" s="2"/>
      <c r="F173" s="2"/>
      <c r="G173" s="8">
        <f t="shared" si="39"/>
        <v>0.85</v>
      </c>
      <c r="H173" s="8">
        <v>0</v>
      </c>
      <c r="I173" s="2">
        <v>2.63</v>
      </c>
      <c r="J173" s="8">
        <f t="shared" si="42"/>
        <v>1.7799999999999998</v>
      </c>
      <c r="K173" s="19">
        <f t="shared" si="43"/>
        <v>1.7799999999999998</v>
      </c>
      <c r="L173" s="101" t="s">
        <v>213</v>
      </c>
      <c r="M173" s="107"/>
      <c r="N173" s="67">
        <v>133</v>
      </c>
      <c r="O173" s="8" t="s">
        <v>185</v>
      </c>
      <c r="P173" s="12" t="s">
        <v>8</v>
      </c>
      <c r="Q173" s="61">
        <v>0</v>
      </c>
      <c r="R173" s="6">
        <f t="shared" si="41"/>
        <v>0.85</v>
      </c>
      <c r="S173" s="2"/>
      <c r="T173" s="2"/>
      <c r="U173" s="8">
        <f t="shared" si="40"/>
        <v>0.85</v>
      </c>
      <c r="V173" s="8">
        <v>0</v>
      </c>
      <c r="W173" s="2">
        <v>2.63</v>
      </c>
      <c r="X173" s="19">
        <f t="shared" si="44"/>
        <v>1.7799999999999998</v>
      </c>
      <c r="Y173" s="117">
        <f t="shared" si="45"/>
        <v>1.7799999999999998</v>
      </c>
      <c r="Z173" s="2" t="s">
        <v>213</v>
      </c>
    </row>
    <row r="174" spans="1:26" s="3" customFormat="1" ht="11.25">
      <c r="A174" s="67">
        <v>134</v>
      </c>
      <c r="B174" s="8" t="s">
        <v>186</v>
      </c>
      <c r="C174" s="12" t="s">
        <v>8</v>
      </c>
      <c r="D174" s="2">
        <v>0.45</v>
      </c>
      <c r="E174" s="2"/>
      <c r="F174" s="2"/>
      <c r="G174" s="8">
        <f t="shared" si="39"/>
        <v>0.45</v>
      </c>
      <c r="H174" s="8">
        <v>0</v>
      </c>
      <c r="I174" s="2">
        <v>2.63</v>
      </c>
      <c r="J174" s="8">
        <f t="shared" si="42"/>
        <v>2.1799999999999997</v>
      </c>
      <c r="K174" s="19">
        <f t="shared" si="43"/>
        <v>2.1799999999999997</v>
      </c>
      <c r="L174" s="101" t="s">
        <v>213</v>
      </c>
      <c r="M174" s="107"/>
      <c r="N174" s="67">
        <v>134</v>
      </c>
      <c r="O174" s="8" t="s">
        <v>186</v>
      </c>
      <c r="P174" s="12" t="s">
        <v>8</v>
      </c>
      <c r="Q174" s="61">
        <v>0.1295</v>
      </c>
      <c r="R174" s="6">
        <f t="shared" si="41"/>
        <v>0.5795</v>
      </c>
      <c r="S174" s="2"/>
      <c r="T174" s="2"/>
      <c r="U174" s="8">
        <f t="shared" si="40"/>
        <v>0.5795</v>
      </c>
      <c r="V174" s="8">
        <v>0</v>
      </c>
      <c r="W174" s="2">
        <v>2.63</v>
      </c>
      <c r="X174" s="19">
        <f t="shared" si="44"/>
        <v>2.0505</v>
      </c>
      <c r="Y174" s="117">
        <f t="shared" si="45"/>
        <v>2.0505</v>
      </c>
      <c r="Z174" s="2" t="s">
        <v>213</v>
      </c>
    </row>
    <row r="175" spans="1:26" s="3" customFormat="1" ht="11.25">
      <c r="A175" s="67">
        <v>135</v>
      </c>
      <c r="B175" s="8" t="s">
        <v>187</v>
      </c>
      <c r="C175" s="12" t="s">
        <v>10</v>
      </c>
      <c r="D175" s="2">
        <v>1.43</v>
      </c>
      <c r="E175" s="2">
        <v>0.843</v>
      </c>
      <c r="F175" s="2">
        <v>120</v>
      </c>
      <c r="G175" s="8">
        <f t="shared" si="39"/>
        <v>0.587</v>
      </c>
      <c r="H175" s="8">
        <v>0</v>
      </c>
      <c r="I175" s="2">
        <v>1.68</v>
      </c>
      <c r="J175" s="8">
        <f t="shared" si="42"/>
        <v>1.093</v>
      </c>
      <c r="K175" s="19">
        <f t="shared" si="43"/>
        <v>1.093</v>
      </c>
      <c r="L175" s="101" t="s">
        <v>213</v>
      </c>
      <c r="M175" s="107"/>
      <c r="N175" s="67">
        <v>135</v>
      </c>
      <c r="O175" s="8" t="s">
        <v>187</v>
      </c>
      <c r="P175" s="12" t="s">
        <v>10</v>
      </c>
      <c r="Q175" s="61">
        <v>0.157</v>
      </c>
      <c r="R175" s="6">
        <f t="shared" si="41"/>
        <v>1.587</v>
      </c>
      <c r="S175" s="2">
        <v>0.843</v>
      </c>
      <c r="T175" s="2">
        <v>120</v>
      </c>
      <c r="U175" s="6">
        <f t="shared" si="40"/>
        <v>0.744</v>
      </c>
      <c r="V175" s="8">
        <v>0</v>
      </c>
      <c r="W175" s="2">
        <v>1.68</v>
      </c>
      <c r="X175" s="20">
        <f t="shared" si="44"/>
        <v>0.9359999999999999</v>
      </c>
      <c r="Y175" s="116">
        <f t="shared" si="45"/>
        <v>0.9359999999999999</v>
      </c>
      <c r="Z175" s="2" t="s">
        <v>213</v>
      </c>
    </row>
    <row r="176" spans="1:26" s="3" customFormat="1" ht="11.25">
      <c r="A176" s="67">
        <v>136</v>
      </c>
      <c r="B176" s="8" t="s">
        <v>188</v>
      </c>
      <c r="C176" s="12" t="s">
        <v>9</v>
      </c>
      <c r="D176" s="2">
        <v>0.24</v>
      </c>
      <c r="E176" s="2">
        <v>0.053</v>
      </c>
      <c r="F176" s="2">
        <v>120</v>
      </c>
      <c r="G176" s="8">
        <f t="shared" si="39"/>
        <v>0.187</v>
      </c>
      <c r="H176" s="8">
        <v>0</v>
      </c>
      <c r="I176" s="2">
        <v>1.68</v>
      </c>
      <c r="J176" s="8">
        <f t="shared" si="42"/>
        <v>1.4929999999999999</v>
      </c>
      <c r="K176" s="19">
        <f t="shared" si="43"/>
        <v>1.4929999999999999</v>
      </c>
      <c r="L176" s="101" t="s">
        <v>213</v>
      </c>
      <c r="M176" s="107"/>
      <c r="N176" s="67">
        <v>136</v>
      </c>
      <c r="O176" s="8" t="s">
        <v>188</v>
      </c>
      <c r="P176" s="12" t="s">
        <v>9</v>
      </c>
      <c r="Q176" s="61">
        <v>0.02345</v>
      </c>
      <c r="R176" s="6">
        <f t="shared" si="41"/>
        <v>0.26344999999999996</v>
      </c>
      <c r="S176" s="2">
        <v>0.053</v>
      </c>
      <c r="T176" s="2">
        <v>120</v>
      </c>
      <c r="U176" s="8">
        <f t="shared" si="40"/>
        <v>0.21044999999999997</v>
      </c>
      <c r="V176" s="8">
        <v>0</v>
      </c>
      <c r="W176" s="2">
        <v>1.68</v>
      </c>
      <c r="X176" s="19">
        <f t="shared" si="44"/>
        <v>1.46955</v>
      </c>
      <c r="Y176" s="117">
        <f t="shared" si="45"/>
        <v>1.46955</v>
      </c>
      <c r="Z176" s="2" t="s">
        <v>213</v>
      </c>
    </row>
    <row r="177" spans="1:26" s="3" customFormat="1" ht="11.25">
      <c r="A177" s="67">
        <v>137</v>
      </c>
      <c r="B177" s="8" t="s">
        <v>189</v>
      </c>
      <c r="C177" s="12" t="s">
        <v>24</v>
      </c>
      <c r="D177" s="2">
        <v>1.73</v>
      </c>
      <c r="E177" s="2">
        <v>0.572</v>
      </c>
      <c r="F177" s="2">
        <v>120</v>
      </c>
      <c r="G177" s="8">
        <f t="shared" si="39"/>
        <v>1.158</v>
      </c>
      <c r="H177" s="8">
        <v>0</v>
      </c>
      <c r="I177" s="2">
        <v>2.63</v>
      </c>
      <c r="J177" s="8">
        <f t="shared" si="42"/>
        <v>1.472</v>
      </c>
      <c r="K177" s="19">
        <f t="shared" si="43"/>
        <v>1.472</v>
      </c>
      <c r="L177" s="101" t="s">
        <v>213</v>
      </c>
      <c r="M177" s="107"/>
      <c r="N177" s="67">
        <v>137</v>
      </c>
      <c r="O177" s="8" t="s">
        <v>189</v>
      </c>
      <c r="P177" s="12" t="s">
        <v>24</v>
      </c>
      <c r="Q177" s="61">
        <v>0.18875</v>
      </c>
      <c r="R177" s="6">
        <f t="shared" si="41"/>
        <v>1.91875</v>
      </c>
      <c r="S177" s="2">
        <v>0.572</v>
      </c>
      <c r="T177" s="2">
        <v>120</v>
      </c>
      <c r="U177" s="8">
        <f t="shared" si="40"/>
        <v>1.3467500000000001</v>
      </c>
      <c r="V177" s="8">
        <v>0</v>
      </c>
      <c r="W177" s="2">
        <v>2.63</v>
      </c>
      <c r="X177" s="19">
        <f t="shared" si="44"/>
        <v>1.2832499999999998</v>
      </c>
      <c r="Y177" s="116">
        <f t="shared" si="45"/>
        <v>1.2832499999999998</v>
      </c>
      <c r="Z177" s="2" t="s">
        <v>213</v>
      </c>
    </row>
    <row r="178" spans="1:26" s="3" customFormat="1" ht="11.25">
      <c r="A178" s="67">
        <v>138</v>
      </c>
      <c r="B178" s="8" t="s">
        <v>190</v>
      </c>
      <c r="C178" s="12" t="s">
        <v>11</v>
      </c>
      <c r="D178" s="2">
        <v>4.31</v>
      </c>
      <c r="E178" s="2">
        <v>0.386</v>
      </c>
      <c r="F178" s="2">
        <v>120</v>
      </c>
      <c r="G178" s="8">
        <f t="shared" si="39"/>
        <v>3.9239999999999995</v>
      </c>
      <c r="H178" s="8">
        <v>0</v>
      </c>
      <c r="I178" s="2">
        <v>6.62</v>
      </c>
      <c r="J178" s="8">
        <f t="shared" si="42"/>
        <v>2.6960000000000006</v>
      </c>
      <c r="K178" s="19">
        <f t="shared" si="43"/>
        <v>2.6960000000000006</v>
      </c>
      <c r="L178" s="101" t="s">
        <v>213</v>
      </c>
      <c r="M178" s="107"/>
      <c r="N178" s="67">
        <v>138</v>
      </c>
      <c r="O178" s="8" t="s">
        <v>190</v>
      </c>
      <c r="P178" s="12" t="s">
        <v>11</v>
      </c>
      <c r="Q178" s="61">
        <v>1.097</v>
      </c>
      <c r="R178" s="6">
        <f t="shared" si="41"/>
        <v>5.407</v>
      </c>
      <c r="S178" s="2">
        <v>0.386</v>
      </c>
      <c r="T178" s="2">
        <v>120</v>
      </c>
      <c r="U178" s="6">
        <f t="shared" si="40"/>
        <v>5.021</v>
      </c>
      <c r="V178" s="8">
        <v>0</v>
      </c>
      <c r="W178" s="2">
        <v>6.62</v>
      </c>
      <c r="X178" s="20">
        <f t="shared" si="44"/>
        <v>1.5990000000000002</v>
      </c>
      <c r="Y178" s="116">
        <f t="shared" si="45"/>
        <v>1.5990000000000002</v>
      </c>
      <c r="Z178" s="2" t="s">
        <v>213</v>
      </c>
    </row>
    <row r="179" spans="1:26" s="3" customFormat="1" ht="11.25">
      <c r="A179" s="67">
        <v>139</v>
      </c>
      <c r="B179" s="8" t="s">
        <v>191</v>
      </c>
      <c r="C179" s="12" t="s">
        <v>31</v>
      </c>
      <c r="D179" s="2">
        <v>1.85</v>
      </c>
      <c r="E179" s="2"/>
      <c r="F179" s="2"/>
      <c r="G179" s="8">
        <f t="shared" si="39"/>
        <v>1.85</v>
      </c>
      <c r="H179" s="8">
        <v>0</v>
      </c>
      <c r="I179" s="2">
        <v>5.88</v>
      </c>
      <c r="J179" s="8">
        <f t="shared" si="42"/>
        <v>4.029999999999999</v>
      </c>
      <c r="K179" s="19">
        <f t="shared" si="43"/>
        <v>4.029999999999999</v>
      </c>
      <c r="L179" s="101" t="s">
        <v>213</v>
      </c>
      <c r="M179" s="107"/>
      <c r="N179" s="67">
        <v>139</v>
      </c>
      <c r="O179" s="8" t="s">
        <v>191</v>
      </c>
      <c r="P179" s="12" t="s">
        <v>31</v>
      </c>
      <c r="Q179" s="61">
        <v>0</v>
      </c>
      <c r="R179" s="6">
        <f t="shared" si="41"/>
        <v>1.85</v>
      </c>
      <c r="S179" s="2"/>
      <c r="T179" s="2"/>
      <c r="U179" s="8">
        <f t="shared" si="40"/>
        <v>1.85</v>
      </c>
      <c r="V179" s="8">
        <v>0</v>
      </c>
      <c r="W179" s="2">
        <v>5.88</v>
      </c>
      <c r="X179" s="19">
        <f t="shared" si="44"/>
        <v>4.029999999999999</v>
      </c>
      <c r="Y179" s="117">
        <f t="shared" si="45"/>
        <v>4.029999999999999</v>
      </c>
      <c r="Z179" s="2" t="s">
        <v>213</v>
      </c>
    </row>
    <row r="180" spans="1:26" s="3" customFormat="1" ht="22.5">
      <c r="A180" s="67">
        <v>140</v>
      </c>
      <c r="B180" s="8" t="s">
        <v>192</v>
      </c>
      <c r="C180" s="12" t="s">
        <v>33</v>
      </c>
      <c r="D180" s="18">
        <v>2</v>
      </c>
      <c r="E180" s="2">
        <v>0.309</v>
      </c>
      <c r="F180" s="2">
        <v>120</v>
      </c>
      <c r="G180" s="8">
        <f t="shared" si="39"/>
        <v>1.691</v>
      </c>
      <c r="H180" s="8">
        <v>0</v>
      </c>
      <c r="I180" s="2">
        <v>2.63</v>
      </c>
      <c r="J180" s="8">
        <f t="shared" si="42"/>
        <v>0.9389999999999998</v>
      </c>
      <c r="K180" s="19">
        <f t="shared" si="43"/>
        <v>0.9389999999999998</v>
      </c>
      <c r="L180" s="101" t="s">
        <v>213</v>
      </c>
      <c r="M180" s="107"/>
      <c r="N180" s="67">
        <v>140</v>
      </c>
      <c r="O180" s="8" t="s">
        <v>192</v>
      </c>
      <c r="P180" s="12" t="s">
        <v>33</v>
      </c>
      <c r="Q180" s="61">
        <v>0.257</v>
      </c>
      <c r="R180" s="6">
        <f t="shared" si="41"/>
        <v>2.257</v>
      </c>
      <c r="S180" s="2">
        <v>0.309</v>
      </c>
      <c r="T180" s="2">
        <v>120</v>
      </c>
      <c r="U180" s="8">
        <f t="shared" si="40"/>
        <v>1.9480000000000002</v>
      </c>
      <c r="V180" s="8">
        <v>0</v>
      </c>
      <c r="W180" s="2">
        <v>2.63</v>
      </c>
      <c r="X180" s="19">
        <f t="shared" si="44"/>
        <v>0.6819999999999997</v>
      </c>
      <c r="Y180" s="117">
        <f t="shared" si="45"/>
        <v>0.6819999999999997</v>
      </c>
      <c r="Z180" s="2" t="s">
        <v>213</v>
      </c>
    </row>
    <row r="181" spans="1:26" s="3" customFormat="1" ht="22.5">
      <c r="A181" s="141">
        <v>141</v>
      </c>
      <c r="B181" s="8" t="s">
        <v>193</v>
      </c>
      <c r="C181" s="12" t="s">
        <v>14</v>
      </c>
      <c r="D181" s="61">
        <f>D182+D183</f>
        <v>19.27</v>
      </c>
      <c r="E181" s="2"/>
      <c r="F181" s="2"/>
      <c r="G181" s="2">
        <f t="shared" si="39"/>
        <v>19.27</v>
      </c>
      <c r="H181" s="8">
        <v>0</v>
      </c>
      <c r="I181" s="2">
        <v>26.25</v>
      </c>
      <c r="J181" s="8">
        <f>I181-G181-H181</f>
        <v>6.98</v>
      </c>
      <c r="K181" s="141">
        <f>MIN(J181:J183)</f>
        <v>6.98</v>
      </c>
      <c r="L181" s="165" t="s">
        <v>213</v>
      </c>
      <c r="M181" s="107"/>
      <c r="N181" s="141">
        <v>141</v>
      </c>
      <c r="O181" s="8" t="s">
        <v>193</v>
      </c>
      <c r="P181" s="12" t="s">
        <v>14</v>
      </c>
      <c r="Q181" s="61"/>
      <c r="R181" s="6">
        <f>R182+R183</f>
        <v>20.193</v>
      </c>
      <c r="S181" s="2"/>
      <c r="T181" s="2"/>
      <c r="U181" s="6">
        <f aca="true" t="shared" si="46" ref="U181:U197">R181-S181</f>
        <v>20.193</v>
      </c>
      <c r="V181" s="8">
        <v>0</v>
      </c>
      <c r="W181" s="2">
        <v>26.25</v>
      </c>
      <c r="X181" s="6">
        <f>W181-U181-V181</f>
        <v>6.056999999999999</v>
      </c>
      <c r="Y181" s="144">
        <f>MIN(X181:X183)</f>
        <v>6.056999999999999</v>
      </c>
      <c r="Z181" s="147" t="s">
        <v>213</v>
      </c>
    </row>
    <row r="182" spans="1:26" s="3" customFormat="1" ht="11.25">
      <c r="A182" s="142"/>
      <c r="B182" s="114" t="s">
        <v>54</v>
      </c>
      <c r="C182" s="12" t="s">
        <v>14</v>
      </c>
      <c r="D182" s="2">
        <v>3.688</v>
      </c>
      <c r="E182" s="2"/>
      <c r="F182" s="2"/>
      <c r="G182" s="2">
        <f t="shared" si="39"/>
        <v>3.688</v>
      </c>
      <c r="H182" s="8">
        <v>0</v>
      </c>
      <c r="I182" s="2">
        <v>26.25</v>
      </c>
      <c r="J182" s="8">
        <f>I182-D182</f>
        <v>22.562</v>
      </c>
      <c r="K182" s="142"/>
      <c r="L182" s="166"/>
      <c r="M182" s="107"/>
      <c r="N182" s="142"/>
      <c r="O182" s="114" t="s">
        <v>54</v>
      </c>
      <c r="P182" s="12" t="s">
        <v>14</v>
      </c>
      <c r="Q182" s="61"/>
      <c r="R182" s="61">
        <f>D182+Q180+Q174+Q163/2</f>
        <v>4.551</v>
      </c>
      <c r="S182" s="2"/>
      <c r="T182" s="2"/>
      <c r="U182" s="8">
        <f t="shared" si="46"/>
        <v>4.551</v>
      </c>
      <c r="V182" s="8">
        <v>0</v>
      </c>
      <c r="W182" s="2">
        <v>26.25</v>
      </c>
      <c r="X182" s="8">
        <f>W182-R182</f>
        <v>21.698999999999998</v>
      </c>
      <c r="Y182" s="145"/>
      <c r="Z182" s="148"/>
    </row>
    <row r="183" spans="1:26" s="3" customFormat="1" ht="11.25">
      <c r="A183" s="143"/>
      <c r="B183" s="114" t="s">
        <v>55</v>
      </c>
      <c r="C183" s="12" t="s">
        <v>14</v>
      </c>
      <c r="D183" s="2">
        <v>15.582</v>
      </c>
      <c r="E183" s="2"/>
      <c r="F183" s="2"/>
      <c r="G183" s="2">
        <f t="shared" si="39"/>
        <v>15.582</v>
      </c>
      <c r="H183" s="8">
        <v>0</v>
      </c>
      <c r="I183" s="2">
        <v>26.25</v>
      </c>
      <c r="J183" s="8">
        <f>I183-G183-H183</f>
        <v>10.668</v>
      </c>
      <c r="K183" s="143"/>
      <c r="L183" s="167"/>
      <c r="M183" s="107"/>
      <c r="N183" s="143"/>
      <c r="O183" s="114" t="s">
        <v>55</v>
      </c>
      <c r="P183" s="12" t="s">
        <v>14</v>
      </c>
      <c r="Q183" s="61">
        <v>0.06</v>
      </c>
      <c r="R183" s="61">
        <f>Q183+D183</f>
        <v>15.642000000000001</v>
      </c>
      <c r="S183" s="2"/>
      <c r="T183" s="2"/>
      <c r="U183" s="6">
        <f t="shared" si="46"/>
        <v>15.642000000000001</v>
      </c>
      <c r="V183" s="8">
        <v>0</v>
      </c>
      <c r="W183" s="2">
        <v>26.25</v>
      </c>
      <c r="X183" s="6">
        <f>W183-U183-V183</f>
        <v>10.607999999999999</v>
      </c>
      <c r="Y183" s="146"/>
      <c r="Z183" s="149"/>
    </row>
    <row r="184" spans="1:26" s="3" customFormat="1" ht="11.25">
      <c r="A184" s="141">
        <v>142</v>
      </c>
      <c r="B184" s="8" t="s">
        <v>194</v>
      </c>
      <c r="C184" s="12" t="s">
        <v>7</v>
      </c>
      <c r="D184" s="2">
        <f>D185+D186</f>
        <v>9.362</v>
      </c>
      <c r="E184" s="2">
        <f>E186</f>
        <v>1.13</v>
      </c>
      <c r="F184" s="2">
        <v>120</v>
      </c>
      <c r="G184" s="2">
        <f t="shared" si="39"/>
        <v>8.232</v>
      </c>
      <c r="H184" s="8">
        <v>0</v>
      </c>
      <c r="I184" s="2">
        <v>10.5</v>
      </c>
      <c r="J184" s="8">
        <f>I184-G184-H184</f>
        <v>2.2680000000000007</v>
      </c>
      <c r="K184" s="141">
        <f>MIN(J184:J186)</f>
        <v>2.2680000000000007</v>
      </c>
      <c r="L184" s="165" t="s">
        <v>213</v>
      </c>
      <c r="M184" s="107"/>
      <c r="N184" s="141">
        <v>142</v>
      </c>
      <c r="O184" s="8" t="s">
        <v>194</v>
      </c>
      <c r="P184" s="12" t="s">
        <v>7</v>
      </c>
      <c r="Q184" s="61"/>
      <c r="R184" s="6">
        <f>R185+R186</f>
        <v>9.446</v>
      </c>
      <c r="S184" s="2">
        <f>S186</f>
        <v>1.13</v>
      </c>
      <c r="T184" s="2">
        <v>120</v>
      </c>
      <c r="U184" s="8">
        <f t="shared" si="46"/>
        <v>8.315999999999999</v>
      </c>
      <c r="V184" s="8">
        <v>0</v>
      </c>
      <c r="W184" s="2">
        <v>10.5</v>
      </c>
      <c r="X184" s="8">
        <f>W184-U184-V184</f>
        <v>2.184000000000001</v>
      </c>
      <c r="Y184" s="150">
        <f>MIN(X184:X186)</f>
        <v>2.184000000000001</v>
      </c>
      <c r="Z184" s="147" t="s">
        <v>213</v>
      </c>
    </row>
    <row r="185" spans="1:26" s="3" customFormat="1" ht="11.25">
      <c r="A185" s="142"/>
      <c r="B185" s="114" t="s">
        <v>54</v>
      </c>
      <c r="C185" s="12" t="s">
        <v>7</v>
      </c>
      <c r="D185" s="2">
        <v>2.187</v>
      </c>
      <c r="E185" s="2"/>
      <c r="F185" s="2"/>
      <c r="G185" s="2">
        <f t="shared" si="39"/>
        <v>2.187</v>
      </c>
      <c r="H185" s="8">
        <v>0</v>
      </c>
      <c r="I185" s="2">
        <v>10.5</v>
      </c>
      <c r="J185" s="8">
        <f>I185-D185</f>
        <v>8.313</v>
      </c>
      <c r="K185" s="142"/>
      <c r="L185" s="166"/>
      <c r="M185" s="107"/>
      <c r="N185" s="142"/>
      <c r="O185" s="114" t="s">
        <v>54</v>
      </c>
      <c r="P185" s="12" t="s">
        <v>7</v>
      </c>
      <c r="Q185" s="61"/>
      <c r="R185" s="61">
        <f>D185+Q172</f>
        <v>2.187</v>
      </c>
      <c r="S185" s="2"/>
      <c r="T185" s="2"/>
      <c r="U185" s="8">
        <f t="shared" si="46"/>
        <v>2.187</v>
      </c>
      <c r="V185" s="8">
        <v>0</v>
      </c>
      <c r="W185" s="2">
        <v>10.5</v>
      </c>
      <c r="X185" s="8">
        <f>W185-R185</f>
        <v>8.313</v>
      </c>
      <c r="Y185" s="151"/>
      <c r="Z185" s="148"/>
    </row>
    <row r="186" spans="1:26" s="3" customFormat="1" ht="11.25">
      <c r="A186" s="143"/>
      <c r="B186" s="114" t="s">
        <v>55</v>
      </c>
      <c r="C186" s="12" t="s">
        <v>7</v>
      </c>
      <c r="D186" s="2">
        <v>7.175</v>
      </c>
      <c r="E186" s="2">
        <v>1.13</v>
      </c>
      <c r="F186" s="2">
        <v>120</v>
      </c>
      <c r="G186" s="2">
        <f t="shared" si="39"/>
        <v>6.045</v>
      </c>
      <c r="H186" s="8">
        <v>0</v>
      </c>
      <c r="I186" s="2">
        <v>10.5</v>
      </c>
      <c r="J186" s="8">
        <f>I186-G186-H186</f>
        <v>4.455</v>
      </c>
      <c r="K186" s="143"/>
      <c r="L186" s="167"/>
      <c r="M186" s="107"/>
      <c r="N186" s="143"/>
      <c r="O186" s="114" t="s">
        <v>55</v>
      </c>
      <c r="P186" s="12" t="s">
        <v>7</v>
      </c>
      <c r="Q186" s="61">
        <v>0.084</v>
      </c>
      <c r="R186" s="61">
        <f>Q186+D186</f>
        <v>7.2589999999999995</v>
      </c>
      <c r="S186" s="2">
        <v>1.13</v>
      </c>
      <c r="T186" s="2">
        <v>120</v>
      </c>
      <c r="U186" s="8">
        <f t="shared" si="46"/>
        <v>6.129</v>
      </c>
      <c r="V186" s="8">
        <v>0</v>
      </c>
      <c r="W186" s="2">
        <v>10.5</v>
      </c>
      <c r="X186" s="8">
        <f>W186-U186-V186</f>
        <v>4.371</v>
      </c>
      <c r="Y186" s="152"/>
      <c r="Z186" s="149"/>
    </row>
    <row r="187" spans="1:26" s="3" customFormat="1" ht="11.25">
      <c r="A187" s="67">
        <v>143</v>
      </c>
      <c r="B187" s="8" t="s">
        <v>195</v>
      </c>
      <c r="C187" s="12" t="s">
        <v>11</v>
      </c>
      <c r="D187" s="2">
        <v>2.93</v>
      </c>
      <c r="E187" s="2"/>
      <c r="F187" s="2"/>
      <c r="G187" s="8">
        <f t="shared" si="39"/>
        <v>2.93</v>
      </c>
      <c r="H187" s="8">
        <v>0</v>
      </c>
      <c r="I187" s="2">
        <v>6.62</v>
      </c>
      <c r="J187" s="8">
        <f>I187-H187-G187</f>
        <v>3.69</v>
      </c>
      <c r="K187" s="19">
        <f>J187</f>
        <v>3.69</v>
      </c>
      <c r="L187" s="101" t="s">
        <v>213</v>
      </c>
      <c r="M187" s="107"/>
      <c r="N187" s="67">
        <v>143</v>
      </c>
      <c r="O187" s="8" t="s">
        <v>195</v>
      </c>
      <c r="P187" s="12" t="s">
        <v>11</v>
      </c>
      <c r="Q187" s="61">
        <v>0.136</v>
      </c>
      <c r="R187" s="6">
        <f>Q187+D187</f>
        <v>3.0660000000000003</v>
      </c>
      <c r="S187" s="2"/>
      <c r="T187" s="2"/>
      <c r="U187" s="8">
        <f t="shared" si="46"/>
        <v>3.0660000000000003</v>
      </c>
      <c r="V187" s="8">
        <v>0</v>
      </c>
      <c r="W187" s="2">
        <v>6.62</v>
      </c>
      <c r="X187" s="19">
        <f>W187-V187-U187</f>
        <v>3.554</v>
      </c>
      <c r="Y187" s="116">
        <f>X187</f>
        <v>3.554</v>
      </c>
      <c r="Z187" s="2" t="s">
        <v>213</v>
      </c>
    </row>
    <row r="188" spans="1:26" s="3" customFormat="1" ht="11.25">
      <c r="A188" s="141">
        <v>144</v>
      </c>
      <c r="B188" s="8" t="s">
        <v>196</v>
      </c>
      <c r="C188" s="12" t="s">
        <v>7</v>
      </c>
      <c r="D188" s="2">
        <f>D189+D190</f>
        <v>8.743</v>
      </c>
      <c r="E188" s="2">
        <f>E190</f>
        <v>1.54</v>
      </c>
      <c r="F188" s="2">
        <f>F190</f>
        <v>120</v>
      </c>
      <c r="G188" s="2">
        <f t="shared" si="39"/>
        <v>7.203</v>
      </c>
      <c r="H188" s="8">
        <v>0</v>
      </c>
      <c r="I188" s="2">
        <v>10.5</v>
      </c>
      <c r="J188" s="8">
        <f>I188-G188-H188</f>
        <v>3.2969999999999997</v>
      </c>
      <c r="K188" s="141">
        <f>MIN(J188:J190)</f>
        <v>3.2969999999999997</v>
      </c>
      <c r="L188" s="165" t="s">
        <v>213</v>
      </c>
      <c r="M188" s="107"/>
      <c r="N188" s="141">
        <v>144</v>
      </c>
      <c r="O188" s="8" t="s">
        <v>196</v>
      </c>
      <c r="P188" s="12" t="s">
        <v>7</v>
      </c>
      <c r="Q188" s="61"/>
      <c r="R188" s="6">
        <f>R189+R190</f>
        <v>10.2899</v>
      </c>
      <c r="S188" s="2">
        <f>S190</f>
        <v>1.54</v>
      </c>
      <c r="T188" s="2">
        <f>T190</f>
        <v>120</v>
      </c>
      <c r="U188" s="6">
        <f t="shared" si="46"/>
        <v>8.7499</v>
      </c>
      <c r="V188" s="8">
        <v>0</v>
      </c>
      <c r="W188" s="2">
        <v>10.5</v>
      </c>
      <c r="X188" s="6">
        <f>W188-U188-V188</f>
        <v>1.7500999999999998</v>
      </c>
      <c r="Y188" s="144">
        <f>MIN(X188:X190)</f>
        <v>1.7500999999999998</v>
      </c>
      <c r="Z188" s="147" t="s">
        <v>213</v>
      </c>
    </row>
    <row r="189" spans="1:26" s="3" customFormat="1" ht="11.25">
      <c r="A189" s="142"/>
      <c r="B189" s="114" t="s">
        <v>54</v>
      </c>
      <c r="C189" s="12" t="s">
        <v>7</v>
      </c>
      <c r="D189" s="18">
        <v>6.877</v>
      </c>
      <c r="E189" s="2"/>
      <c r="F189" s="2"/>
      <c r="G189" s="2">
        <f t="shared" si="39"/>
        <v>6.877</v>
      </c>
      <c r="H189" s="8">
        <v>0</v>
      </c>
      <c r="I189" s="2">
        <v>10.5</v>
      </c>
      <c r="J189" s="8">
        <f>I189-D189</f>
        <v>3.623</v>
      </c>
      <c r="K189" s="142"/>
      <c r="L189" s="166"/>
      <c r="M189" s="107"/>
      <c r="N189" s="142"/>
      <c r="O189" s="114" t="s">
        <v>54</v>
      </c>
      <c r="P189" s="12" t="s">
        <v>7</v>
      </c>
      <c r="Q189" s="61"/>
      <c r="R189" s="61">
        <f>D189+Q191+Q169+Q168</f>
        <v>7.961499999999999</v>
      </c>
      <c r="S189" s="2"/>
      <c r="T189" s="2"/>
      <c r="U189" s="6">
        <f t="shared" si="46"/>
        <v>7.961499999999999</v>
      </c>
      <c r="V189" s="8">
        <v>0</v>
      </c>
      <c r="W189" s="2">
        <v>10.5</v>
      </c>
      <c r="X189" s="6">
        <f>W189-R189</f>
        <v>2.538500000000001</v>
      </c>
      <c r="Y189" s="145"/>
      <c r="Z189" s="148"/>
    </row>
    <row r="190" spans="1:26" s="3" customFormat="1" ht="11.25">
      <c r="A190" s="143"/>
      <c r="B190" s="114" t="s">
        <v>55</v>
      </c>
      <c r="C190" s="12" t="s">
        <v>7</v>
      </c>
      <c r="D190" s="2">
        <v>1.866</v>
      </c>
      <c r="E190" s="2">
        <v>1.54</v>
      </c>
      <c r="F190" s="2">
        <v>120</v>
      </c>
      <c r="G190" s="2">
        <f t="shared" si="39"/>
        <v>0.32600000000000007</v>
      </c>
      <c r="H190" s="8">
        <v>0</v>
      </c>
      <c r="I190" s="2">
        <v>10.5</v>
      </c>
      <c r="J190" s="8">
        <f>I190-G190-H190</f>
        <v>10.174</v>
      </c>
      <c r="K190" s="143"/>
      <c r="L190" s="167"/>
      <c r="M190" s="107"/>
      <c r="N190" s="143"/>
      <c r="O190" s="114" t="s">
        <v>55</v>
      </c>
      <c r="P190" s="12" t="s">
        <v>7</v>
      </c>
      <c r="Q190" s="61">
        <v>0.4624</v>
      </c>
      <c r="R190" s="61">
        <f>Q190+D190</f>
        <v>2.3284000000000002</v>
      </c>
      <c r="S190" s="2">
        <v>1.54</v>
      </c>
      <c r="T190" s="2">
        <v>120</v>
      </c>
      <c r="U190" s="8">
        <f t="shared" si="46"/>
        <v>0.7884000000000002</v>
      </c>
      <c r="V190" s="8">
        <v>0</v>
      </c>
      <c r="W190" s="2">
        <v>10.5</v>
      </c>
      <c r="X190" s="8">
        <f>W190-U190-V190</f>
        <v>9.7116</v>
      </c>
      <c r="Y190" s="146"/>
      <c r="Z190" s="149"/>
    </row>
    <row r="191" spans="1:26" s="3" customFormat="1" ht="11.25">
      <c r="A191" s="67">
        <v>145</v>
      </c>
      <c r="B191" s="8" t="s">
        <v>197</v>
      </c>
      <c r="C191" s="12" t="s">
        <v>16</v>
      </c>
      <c r="D191" s="2">
        <v>0.88</v>
      </c>
      <c r="E191" s="2"/>
      <c r="F191" s="2"/>
      <c r="G191" s="8">
        <f t="shared" si="39"/>
        <v>0.88</v>
      </c>
      <c r="H191" s="8">
        <v>0</v>
      </c>
      <c r="I191" s="2">
        <v>1.68</v>
      </c>
      <c r="J191" s="8">
        <f>I191-H191-G191</f>
        <v>0.7999999999999999</v>
      </c>
      <c r="K191" s="19">
        <f>J191</f>
        <v>0.7999999999999999</v>
      </c>
      <c r="L191" s="101" t="s">
        <v>213</v>
      </c>
      <c r="M191" s="107"/>
      <c r="N191" s="67">
        <v>145</v>
      </c>
      <c r="O191" s="8" t="s">
        <v>197</v>
      </c>
      <c r="P191" s="12" t="s">
        <v>16</v>
      </c>
      <c r="Q191" s="61">
        <v>0.127</v>
      </c>
      <c r="R191" s="6">
        <f>Q191+D191</f>
        <v>1.0070000000000001</v>
      </c>
      <c r="S191" s="2"/>
      <c r="T191" s="2"/>
      <c r="U191" s="8">
        <f t="shared" si="46"/>
        <v>1.0070000000000001</v>
      </c>
      <c r="V191" s="8">
        <v>0</v>
      </c>
      <c r="W191" s="2">
        <v>1.68</v>
      </c>
      <c r="X191" s="19">
        <f>W191-V191-U191</f>
        <v>0.6729999999999998</v>
      </c>
      <c r="Y191" s="117">
        <f>X191</f>
        <v>0.6729999999999998</v>
      </c>
      <c r="Z191" s="2" t="s">
        <v>213</v>
      </c>
    </row>
    <row r="192" spans="1:26" s="3" customFormat="1" ht="22.5">
      <c r="A192" s="141">
        <v>146</v>
      </c>
      <c r="B192" s="8" t="s">
        <v>198</v>
      </c>
      <c r="C192" s="12" t="s">
        <v>7</v>
      </c>
      <c r="D192" s="2">
        <f>D193+D194</f>
        <v>8.57</v>
      </c>
      <c r="E192" s="2">
        <f>E194</f>
        <v>0.306</v>
      </c>
      <c r="F192" s="2">
        <f>F194</f>
        <v>120</v>
      </c>
      <c r="G192" s="2">
        <f t="shared" si="39"/>
        <v>8.264000000000001</v>
      </c>
      <c r="H192" s="8">
        <v>0</v>
      </c>
      <c r="I192" s="2">
        <v>10.5</v>
      </c>
      <c r="J192" s="8">
        <f>I192-G192-H192</f>
        <v>2.235999999999999</v>
      </c>
      <c r="K192" s="141">
        <f>MIN(J192:J194)</f>
        <v>2.235999999999999</v>
      </c>
      <c r="L192" s="165" t="s">
        <v>213</v>
      </c>
      <c r="M192" s="107"/>
      <c r="N192" s="141">
        <v>146</v>
      </c>
      <c r="O192" s="8" t="s">
        <v>198</v>
      </c>
      <c r="P192" s="12" t="s">
        <v>7</v>
      </c>
      <c r="Q192" s="61"/>
      <c r="R192" s="6">
        <f>R193+R194</f>
        <v>10.71875</v>
      </c>
      <c r="S192" s="2">
        <f>S194</f>
        <v>0.306</v>
      </c>
      <c r="T192" s="2">
        <f>T194</f>
        <v>120</v>
      </c>
      <c r="U192" s="6">
        <f t="shared" si="46"/>
        <v>10.41275</v>
      </c>
      <c r="V192" s="8">
        <v>0</v>
      </c>
      <c r="W192" s="2">
        <v>10.5</v>
      </c>
      <c r="X192" s="6">
        <f>W192-U192-V192</f>
        <v>0.08724999999999916</v>
      </c>
      <c r="Y192" s="144">
        <f>MIN(X192:X194)</f>
        <v>0.08724999999999916</v>
      </c>
      <c r="Z192" s="147" t="s">
        <v>213</v>
      </c>
    </row>
    <row r="193" spans="1:26" s="3" customFormat="1" ht="11.25">
      <c r="A193" s="142"/>
      <c r="B193" s="114" t="s">
        <v>54</v>
      </c>
      <c r="C193" s="12" t="s">
        <v>7</v>
      </c>
      <c r="D193" s="2">
        <v>7.809</v>
      </c>
      <c r="E193" s="2"/>
      <c r="F193" s="2"/>
      <c r="G193" s="2">
        <f t="shared" si="39"/>
        <v>7.809</v>
      </c>
      <c r="H193" s="8">
        <v>0</v>
      </c>
      <c r="I193" s="2">
        <v>10.5</v>
      </c>
      <c r="J193" s="8">
        <f>I193-D193</f>
        <v>2.691</v>
      </c>
      <c r="K193" s="142"/>
      <c r="L193" s="166"/>
      <c r="M193" s="107"/>
      <c r="N193" s="142"/>
      <c r="O193" s="114" t="s">
        <v>54</v>
      </c>
      <c r="P193" s="12" t="s">
        <v>7</v>
      </c>
      <c r="Q193" s="61"/>
      <c r="R193" s="61">
        <f>D193+Q173/2+Q178/2+Q171/2+Q177+Q206+Q170/2</f>
        <v>9.69175</v>
      </c>
      <c r="S193" s="2"/>
      <c r="T193" s="2"/>
      <c r="U193" s="6">
        <f t="shared" si="46"/>
        <v>9.69175</v>
      </c>
      <c r="V193" s="8">
        <v>0</v>
      </c>
      <c r="W193" s="2">
        <v>10.5</v>
      </c>
      <c r="X193" s="6">
        <f>W193-R193</f>
        <v>0.8082499999999992</v>
      </c>
      <c r="Y193" s="145"/>
      <c r="Z193" s="148"/>
    </row>
    <row r="194" spans="1:26" s="3" customFormat="1" ht="11.25">
      <c r="A194" s="143"/>
      <c r="B194" s="114" t="s">
        <v>55</v>
      </c>
      <c r="C194" s="12" t="s">
        <v>7</v>
      </c>
      <c r="D194" s="2">
        <v>0.761</v>
      </c>
      <c r="E194" s="2">
        <v>0.306</v>
      </c>
      <c r="F194" s="2">
        <v>120</v>
      </c>
      <c r="G194" s="2">
        <f t="shared" si="39"/>
        <v>0.455</v>
      </c>
      <c r="H194" s="8">
        <v>0</v>
      </c>
      <c r="I194" s="2">
        <v>10.5</v>
      </c>
      <c r="J194" s="8">
        <f>I194-G194-H194</f>
        <v>10.045</v>
      </c>
      <c r="K194" s="143"/>
      <c r="L194" s="167"/>
      <c r="M194" s="107"/>
      <c r="N194" s="143"/>
      <c r="O194" s="114" t="s">
        <v>55</v>
      </c>
      <c r="P194" s="12" t="s">
        <v>7</v>
      </c>
      <c r="Q194" s="61">
        <v>0.266</v>
      </c>
      <c r="R194" s="61">
        <f>Q194+D194</f>
        <v>1.0270000000000001</v>
      </c>
      <c r="S194" s="2">
        <v>0.306</v>
      </c>
      <c r="T194" s="2">
        <v>120</v>
      </c>
      <c r="U194" s="8">
        <f t="shared" si="46"/>
        <v>0.7210000000000001</v>
      </c>
      <c r="V194" s="8">
        <v>0</v>
      </c>
      <c r="W194" s="2">
        <v>10.5</v>
      </c>
      <c r="X194" s="8">
        <f>W194-U194-V194</f>
        <v>9.779</v>
      </c>
      <c r="Y194" s="146"/>
      <c r="Z194" s="149"/>
    </row>
    <row r="195" spans="1:26" s="3" customFormat="1" ht="11.25">
      <c r="A195" s="141">
        <v>147</v>
      </c>
      <c r="B195" s="8" t="s">
        <v>199</v>
      </c>
      <c r="C195" s="12">
        <v>6.3</v>
      </c>
      <c r="D195" s="2">
        <f>D196+D197</f>
        <v>2.327</v>
      </c>
      <c r="E195" s="18">
        <f>E197</f>
        <v>0.87</v>
      </c>
      <c r="F195" s="2" t="s">
        <v>6</v>
      </c>
      <c r="G195" s="2">
        <f t="shared" si="39"/>
        <v>1.4569999999999999</v>
      </c>
      <c r="H195" s="8">
        <v>0</v>
      </c>
      <c r="I195" s="2">
        <v>6.62</v>
      </c>
      <c r="J195" s="8">
        <f>I195-G195-H195</f>
        <v>5.163</v>
      </c>
      <c r="K195" s="141">
        <f>MIN(J195:J197)</f>
        <v>4.543</v>
      </c>
      <c r="L195" s="165" t="s">
        <v>213</v>
      </c>
      <c r="M195" s="107"/>
      <c r="N195" s="141">
        <v>147</v>
      </c>
      <c r="O195" s="8" t="s">
        <v>199</v>
      </c>
      <c r="P195" s="12">
        <v>6.3</v>
      </c>
      <c r="Q195" s="61"/>
      <c r="R195" s="6">
        <f>R196+R197</f>
        <v>2.8754999999999997</v>
      </c>
      <c r="S195" s="18">
        <f>S197</f>
        <v>0.87</v>
      </c>
      <c r="T195" s="2" t="s">
        <v>6</v>
      </c>
      <c r="U195" s="6">
        <f t="shared" si="46"/>
        <v>2.0054999999999996</v>
      </c>
      <c r="V195" s="8">
        <v>0</v>
      </c>
      <c r="W195" s="2">
        <v>6.62</v>
      </c>
      <c r="X195" s="6">
        <f>W195-U195-V195</f>
        <v>4.6145000000000005</v>
      </c>
      <c r="Y195" s="144">
        <f>MIN(X195:X197)</f>
        <v>3.9945000000000004</v>
      </c>
      <c r="Z195" s="147" t="s">
        <v>213</v>
      </c>
    </row>
    <row r="196" spans="1:26" s="3" customFormat="1" ht="11.25">
      <c r="A196" s="142"/>
      <c r="B196" s="114" t="s">
        <v>123</v>
      </c>
      <c r="C196" s="12">
        <v>6.3</v>
      </c>
      <c r="D196" s="2">
        <v>2.077</v>
      </c>
      <c r="E196" s="2"/>
      <c r="F196" s="2"/>
      <c r="G196" s="2">
        <f t="shared" si="39"/>
        <v>2.077</v>
      </c>
      <c r="H196" s="8">
        <v>0</v>
      </c>
      <c r="I196" s="2">
        <v>6.62</v>
      </c>
      <c r="J196" s="8">
        <f>I196-D196</f>
        <v>4.543</v>
      </c>
      <c r="K196" s="142"/>
      <c r="L196" s="166"/>
      <c r="M196" s="107"/>
      <c r="N196" s="142"/>
      <c r="O196" s="114" t="s">
        <v>123</v>
      </c>
      <c r="P196" s="12">
        <v>6.3</v>
      </c>
      <c r="Q196" s="122"/>
      <c r="R196" s="61">
        <f>D196+Q178/2</f>
        <v>2.6254999999999997</v>
      </c>
      <c r="S196" s="2"/>
      <c r="T196" s="2"/>
      <c r="U196" s="6">
        <f t="shared" si="46"/>
        <v>2.6254999999999997</v>
      </c>
      <c r="V196" s="8">
        <v>0</v>
      </c>
      <c r="W196" s="2">
        <v>6.62</v>
      </c>
      <c r="X196" s="6">
        <f>W196-R196</f>
        <v>3.9945000000000004</v>
      </c>
      <c r="Y196" s="145"/>
      <c r="Z196" s="148"/>
    </row>
    <row r="197" spans="1:26" s="3" customFormat="1" ht="11.25">
      <c r="A197" s="143"/>
      <c r="B197" s="114" t="s">
        <v>55</v>
      </c>
      <c r="C197" s="12">
        <v>6.3</v>
      </c>
      <c r="D197" s="2">
        <v>0.25</v>
      </c>
      <c r="E197" s="18">
        <v>0.87</v>
      </c>
      <c r="F197" s="2" t="s">
        <v>6</v>
      </c>
      <c r="G197" s="2">
        <f t="shared" si="39"/>
        <v>-0.62</v>
      </c>
      <c r="H197" s="8">
        <v>0</v>
      </c>
      <c r="I197" s="2">
        <v>6.62</v>
      </c>
      <c r="J197" s="8">
        <f>I197-G197-H197</f>
        <v>7.24</v>
      </c>
      <c r="K197" s="143"/>
      <c r="L197" s="167"/>
      <c r="M197" s="107"/>
      <c r="N197" s="143"/>
      <c r="O197" s="114" t="s">
        <v>55</v>
      </c>
      <c r="P197" s="12">
        <v>6.3</v>
      </c>
      <c r="Q197" s="122">
        <v>0</v>
      </c>
      <c r="R197" s="61">
        <f>Q197+D197</f>
        <v>0.25</v>
      </c>
      <c r="S197" s="18">
        <v>0.87</v>
      </c>
      <c r="T197" s="2" t="s">
        <v>6</v>
      </c>
      <c r="U197" s="8">
        <f t="shared" si="46"/>
        <v>-0.62</v>
      </c>
      <c r="V197" s="8">
        <v>0</v>
      </c>
      <c r="W197" s="2">
        <v>6.62</v>
      </c>
      <c r="X197" s="8">
        <f>W197-U197-V197</f>
        <v>7.24</v>
      </c>
      <c r="Y197" s="146"/>
      <c r="Z197" s="149"/>
    </row>
    <row r="198" spans="1:26" s="3" customFormat="1" ht="11.25">
      <c r="A198" s="8">
        <v>148</v>
      </c>
      <c r="B198" s="8" t="s">
        <v>200</v>
      </c>
      <c r="C198" s="12">
        <v>2.5</v>
      </c>
      <c r="D198" s="2">
        <v>0.74</v>
      </c>
      <c r="E198" s="2">
        <v>1.58</v>
      </c>
      <c r="F198" s="2" t="s">
        <v>6</v>
      </c>
      <c r="G198" s="8">
        <f>E198</f>
        <v>1.58</v>
      </c>
      <c r="H198" s="8">
        <v>0</v>
      </c>
      <c r="I198" s="8">
        <f>G198-H198</f>
        <v>1.58</v>
      </c>
      <c r="J198" s="8">
        <f>I198-D198</f>
        <v>0.8400000000000001</v>
      </c>
      <c r="K198" s="8">
        <f>J198</f>
        <v>0.8400000000000001</v>
      </c>
      <c r="L198" s="2" t="s">
        <v>213</v>
      </c>
      <c r="M198" s="107"/>
      <c r="N198" s="8">
        <v>148</v>
      </c>
      <c r="O198" s="8" t="s">
        <v>200</v>
      </c>
      <c r="P198" s="12">
        <v>2.5</v>
      </c>
      <c r="Q198" s="61">
        <v>0.015</v>
      </c>
      <c r="R198" s="6">
        <f>Q198+D198</f>
        <v>0.755</v>
      </c>
      <c r="S198" s="2">
        <v>1.58</v>
      </c>
      <c r="T198" s="2" t="s">
        <v>6</v>
      </c>
      <c r="U198" s="8">
        <f>S198</f>
        <v>1.58</v>
      </c>
      <c r="V198" s="8">
        <v>0</v>
      </c>
      <c r="W198" s="8">
        <f>U198-V198</f>
        <v>1.58</v>
      </c>
      <c r="X198" s="8">
        <f>W198-R198</f>
        <v>0.8250000000000001</v>
      </c>
      <c r="Y198" s="18">
        <f>X198</f>
        <v>0.8250000000000001</v>
      </c>
      <c r="Z198" s="2" t="s">
        <v>213</v>
      </c>
    </row>
    <row r="199" spans="1:26" s="3" customFormat="1" ht="11.25">
      <c r="A199" s="141">
        <v>149</v>
      </c>
      <c r="B199" s="8" t="s">
        <v>201</v>
      </c>
      <c r="C199" s="12">
        <v>10</v>
      </c>
      <c r="D199" s="2">
        <f>D200+D201</f>
        <v>6.473</v>
      </c>
      <c r="E199" s="61">
        <f>E201</f>
        <v>0.654</v>
      </c>
      <c r="F199" s="2" t="s">
        <v>6</v>
      </c>
      <c r="G199" s="2">
        <f>D199-E199</f>
        <v>5.819</v>
      </c>
      <c r="H199" s="8">
        <v>0</v>
      </c>
      <c r="I199" s="2">
        <v>10.5</v>
      </c>
      <c r="J199" s="8">
        <f>I199-G199-H199</f>
        <v>4.681</v>
      </c>
      <c r="K199" s="141">
        <f>MIN(J199:J201)</f>
        <v>4.681</v>
      </c>
      <c r="L199" s="165" t="s">
        <v>213</v>
      </c>
      <c r="M199" s="107"/>
      <c r="N199" s="141">
        <v>149</v>
      </c>
      <c r="O199" s="8" t="s">
        <v>201</v>
      </c>
      <c r="P199" s="12">
        <v>10</v>
      </c>
      <c r="Q199" s="61"/>
      <c r="R199" s="6">
        <f>R200+R201</f>
        <v>8.2985</v>
      </c>
      <c r="S199" s="61">
        <f>S201</f>
        <v>0.654</v>
      </c>
      <c r="T199" s="2" t="s">
        <v>6</v>
      </c>
      <c r="U199" s="6">
        <f>R199-S199</f>
        <v>7.644500000000001</v>
      </c>
      <c r="V199" s="8">
        <v>0</v>
      </c>
      <c r="W199" s="2">
        <v>10.5</v>
      </c>
      <c r="X199" s="6">
        <f>W199-U199-V199</f>
        <v>2.8554999999999993</v>
      </c>
      <c r="Y199" s="144">
        <f>MIN(X199:X201)</f>
        <v>2.8554999999999993</v>
      </c>
      <c r="Z199" s="147" t="s">
        <v>213</v>
      </c>
    </row>
    <row r="200" spans="1:26" s="3" customFormat="1" ht="11.25">
      <c r="A200" s="142"/>
      <c r="B200" s="114" t="s">
        <v>54</v>
      </c>
      <c r="C200" s="12">
        <v>10</v>
      </c>
      <c r="D200" s="2">
        <v>3.485</v>
      </c>
      <c r="E200" s="2"/>
      <c r="F200" s="2"/>
      <c r="G200" s="2">
        <f>D200-E200</f>
        <v>3.485</v>
      </c>
      <c r="H200" s="8">
        <v>0</v>
      </c>
      <c r="I200" s="2">
        <v>10.5</v>
      </c>
      <c r="J200" s="8">
        <f>I200-D200</f>
        <v>7.015000000000001</v>
      </c>
      <c r="K200" s="142"/>
      <c r="L200" s="166"/>
      <c r="M200" s="107"/>
      <c r="N200" s="142"/>
      <c r="O200" s="114" t="s">
        <v>54</v>
      </c>
      <c r="P200" s="12">
        <v>10</v>
      </c>
      <c r="Q200" s="122"/>
      <c r="R200" s="61">
        <f>D200+Q175+Q163/2</f>
        <v>4.1185</v>
      </c>
      <c r="S200" s="2"/>
      <c r="T200" s="2"/>
      <c r="U200" s="6">
        <f>R200-S200</f>
        <v>4.1185</v>
      </c>
      <c r="V200" s="8">
        <v>0</v>
      </c>
      <c r="W200" s="2">
        <v>10.5</v>
      </c>
      <c r="X200" s="6">
        <f>W200-R200</f>
        <v>6.3815</v>
      </c>
      <c r="Y200" s="145"/>
      <c r="Z200" s="148"/>
    </row>
    <row r="201" spans="1:26" s="3" customFormat="1" ht="11.25">
      <c r="A201" s="143"/>
      <c r="B201" s="114" t="s">
        <v>55</v>
      </c>
      <c r="C201" s="12">
        <v>10</v>
      </c>
      <c r="D201" s="2">
        <v>2.988</v>
      </c>
      <c r="E201" s="2">
        <v>0.654</v>
      </c>
      <c r="F201" s="2" t="s">
        <v>6</v>
      </c>
      <c r="G201" s="2">
        <f>D201-E201</f>
        <v>2.334</v>
      </c>
      <c r="H201" s="8">
        <v>0</v>
      </c>
      <c r="I201" s="2">
        <v>10.5</v>
      </c>
      <c r="J201" s="8">
        <f>I201-G201-H201</f>
        <v>8.166</v>
      </c>
      <c r="K201" s="143"/>
      <c r="L201" s="167"/>
      <c r="M201" s="107"/>
      <c r="N201" s="143"/>
      <c r="O201" s="114" t="s">
        <v>55</v>
      </c>
      <c r="P201" s="12">
        <v>10</v>
      </c>
      <c r="Q201" s="61">
        <v>1.192</v>
      </c>
      <c r="R201" s="61">
        <f aca="true" t="shared" si="47" ref="R201:R209">Q201+D201</f>
        <v>4.18</v>
      </c>
      <c r="S201" s="2">
        <v>0.654</v>
      </c>
      <c r="T201" s="2" t="s">
        <v>6</v>
      </c>
      <c r="U201" s="8">
        <f>R201-S201</f>
        <v>3.526</v>
      </c>
      <c r="V201" s="8">
        <v>0</v>
      </c>
      <c r="W201" s="2">
        <v>10.5</v>
      </c>
      <c r="X201" s="8">
        <f>W201-U201-V201</f>
        <v>6.974</v>
      </c>
      <c r="Y201" s="146"/>
      <c r="Z201" s="149"/>
    </row>
    <row r="202" spans="1:26" s="3" customFormat="1" ht="11.25">
      <c r="A202" s="8">
        <v>150</v>
      </c>
      <c r="B202" s="48" t="s">
        <v>202</v>
      </c>
      <c r="C202" s="12">
        <v>1.6</v>
      </c>
      <c r="D202" s="2">
        <v>1.02</v>
      </c>
      <c r="E202" s="2">
        <f>1.6*1.05</f>
        <v>1.6800000000000002</v>
      </c>
      <c r="F202" s="2" t="s">
        <v>6</v>
      </c>
      <c r="G202" s="8">
        <f aca="true" t="shared" si="48" ref="G202:G208">E202</f>
        <v>1.6800000000000002</v>
      </c>
      <c r="H202" s="8">
        <v>0</v>
      </c>
      <c r="I202" s="8">
        <f aca="true" t="shared" si="49" ref="I202:I208">G202-H202</f>
        <v>1.6800000000000002</v>
      </c>
      <c r="J202" s="8">
        <f aca="true" t="shared" si="50" ref="J202:J208">I202-D202</f>
        <v>0.6600000000000001</v>
      </c>
      <c r="K202" s="8">
        <f aca="true" t="shared" si="51" ref="K202:K208">J202</f>
        <v>0.6600000000000001</v>
      </c>
      <c r="L202" s="2" t="s">
        <v>213</v>
      </c>
      <c r="M202" s="107"/>
      <c r="N202" s="8">
        <v>150</v>
      </c>
      <c r="O202" s="193" t="s">
        <v>202</v>
      </c>
      <c r="P202" s="12">
        <v>1.6</v>
      </c>
      <c r="Q202" s="61">
        <v>0.129</v>
      </c>
      <c r="R202" s="6">
        <f t="shared" si="47"/>
        <v>1.149</v>
      </c>
      <c r="S202" s="2">
        <f>1.6*1.05</f>
        <v>1.6800000000000002</v>
      </c>
      <c r="T202" s="2" t="s">
        <v>6</v>
      </c>
      <c r="U202" s="8">
        <f aca="true" t="shared" si="52" ref="U202:U208">S202</f>
        <v>1.6800000000000002</v>
      </c>
      <c r="V202" s="8">
        <v>0</v>
      </c>
      <c r="W202" s="8">
        <f aca="true" t="shared" si="53" ref="W202:W208">U202-V202</f>
        <v>1.6800000000000002</v>
      </c>
      <c r="X202" s="8">
        <f aca="true" t="shared" si="54" ref="X202:X208">W202-R202</f>
        <v>0.5310000000000001</v>
      </c>
      <c r="Y202" s="61">
        <f aca="true" t="shared" si="55" ref="Y202:Y208">X202</f>
        <v>0.5310000000000001</v>
      </c>
      <c r="Z202" s="2" t="s">
        <v>213</v>
      </c>
    </row>
    <row r="203" spans="1:26" s="3" customFormat="1" ht="11.25">
      <c r="A203" s="8">
        <v>151</v>
      </c>
      <c r="B203" s="8" t="s">
        <v>203</v>
      </c>
      <c r="C203" s="12">
        <v>1.6</v>
      </c>
      <c r="D203" s="2">
        <v>0.78</v>
      </c>
      <c r="E203" s="2">
        <v>1.053</v>
      </c>
      <c r="F203" s="2" t="s">
        <v>6</v>
      </c>
      <c r="G203" s="8">
        <f t="shared" si="48"/>
        <v>1.053</v>
      </c>
      <c r="H203" s="8">
        <v>0</v>
      </c>
      <c r="I203" s="8">
        <f t="shared" si="49"/>
        <v>1.053</v>
      </c>
      <c r="J203" s="8">
        <f t="shared" si="50"/>
        <v>0.2729999999999999</v>
      </c>
      <c r="K203" s="8">
        <f t="shared" si="51"/>
        <v>0.2729999999999999</v>
      </c>
      <c r="L203" s="2" t="s">
        <v>213</v>
      </c>
      <c r="M203" s="107"/>
      <c r="N203" s="8">
        <v>151</v>
      </c>
      <c r="O203" s="8" t="s">
        <v>203</v>
      </c>
      <c r="P203" s="12">
        <v>1.6</v>
      </c>
      <c r="Q203" s="61">
        <v>0.188</v>
      </c>
      <c r="R203" s="6">
        <f t="shared" si="47"/>
        <v>0.968</v>
      </c>
      <c r="S203" s="2">
        <v>1.053</v>
      </c>
      <c r="T203" s="2" t="s">
        <v>6</v>
      </c>
      <c r="U203" s="8">
        <f t="shared" si="52"/>
        <v>1.053</v>
      </c>
      <c r="V203" s="8">
        <v>0</v>
      </c>
      <c r="W203" s="8">
        <f t="shared" si="53"/>
        <v>1.053</v>
      </c>
      <c r="X203" s="8">
        <f t="shared" si="54"/>
        <v>0.08499999999999996</v>
      </c>
      <c r="Y203" s="59">
        <f t="shared" si="55"/>
        <v>0.08499999999999996</v>
      </c>
      <c r="Z203" s="2" t="s">
        <v>213</v>
      </c>
    </row>
    <row r="204" spans="1:26" s="3" customFormat="1" ht="11.25">
      <c r="A204" s="8">
        <v>152</v>
      </c>
      <c r="B204" s="8" t="s">
        <v>204</v>
      </c>
      <c r="C204" s="12">
        <v>2.5</v>
      </c>
      <c r="D204" s="2">
        <v>0.68</v>
      </c>
      <c r="E204" s="2">
        <v>0.87</v>
      </c>
      <c r="F204" s="2" t="s">
        <v>6</v>
      </c>
      <c r="G204" s="8">
        <f t="shared" si="48"/>
        <v>0.87</v>
      </c>
      <c r="H204" s="8">
        <v>0</v>
      </c>
      <c r="I204" s="8">
        <f t="shared" si="49"/>
        <v>0.87</v>
      </c>
      <c r="J204" s="8">
        <f t="shared" si="50"/>
        <v>0.18999999999999995</v>
      </c>
      <c r="K204" s="8">
        <f t="shared" si="51"/>
        <v>0.18999999999999995</v>
      </c>
      <c r="L204" s="2" t="s">
        <v>213</v>
      </c>
      <c r="M204" s="107"/>
      <c r="N204" s="8">
        <v>152</v>
      </c>
      <c r="O204" s="8" t="s">
        <v>204</v>
      </c>
      <c r="P204" s="12">
        <v>2.5</v>
      </c>
      <c r="Q204" s="61">
        <v>0.022</v>
      </c>
      <c r="R204" s="6">
        <f t="shared" si="47"/>
        <v>0.7020000000000001</v>
      </c>
      <c r="S204" s="2">
        <v>0.87</v>
      </c>
      <c r="T204" s="2" t="s">
        <v>6</v>
      </c>
      <c r="U204" s="8">
        <f t="shared" si="52"/>
        <v>0.87</v>
      </c>
      <c r="V204" s="8">
        <v>0</v>
      </c>
      <c r="W204" s="8">
        <f t="shared" si="53"/>
        <v>0.87</v>
      </c>
      <c r="X204" s="8">
        <f t="shared" si="54"/>
        <v>0.16799999999999993</v>
      </c>
      <c r="Y204" s="18">
        <f t="shared" si="55"/>
        <v>0.16799999999999993</v>
      </c>
      <c r="Z204" s="2" t="s">
        <v>213</v>
      </c>
    </row>
    <row r="205" spans="1:26" s="3" customFormat="1" ht="11.25">
      <c r="A205" s="8">
        <v>153</v>
      </c>
      <c r="B205" s="8" t="s">
        <v>205</v>
      </c>
      <c r="C205" s="12">
        <v>1.6</v>
      </c>
      <c r="D205" s="2">
        <v>0.55</v>
      </c>
      <c r="E205" s="2">
        <v>0.55</v>
      </c>
      <c r="F205" s="2" t="s">
        <v>6</v>
      </c>
      <c r="G205" s="8">
        <f t="shared" si="48"/>
        <v>0.55</v>
      </c>
      <c r="H205" s="8">
        <v>0</v>
      </c>
      <c r="I205" s="8">
        <f t="shared" si="49"/>
        <v>0.55</v>
      </c>
      <c r="J205" s="8">
        <f t="shared" si="50"/>
        <v>0</v>
      </c>
      <c r="K205" s="8">
        <f t="shared" si="51"/>
        <v>0</v>
      </c>
      <c r="L205" s="2" t="s">
        <v>213</v>
      </c>
      <c r="M205" s="107"/>
      <c r="N205" s="38">
        <v>153</v>
      </c>
      <c r="O205" s="38" t="s">
        <v>205</v>
      </c>
      <c r="P205" s="40">
        <v>1.6</v>
      </c>
      <c r="Q205" s="98">
        <v>0.2713</v>
      </c>
      <c r="R205" s="42">
        <f t="shared" si="47"/>
        <v>0.8213</v>
      </c>
      <c r="S205" s="96">
        <v>0.55</v>
      </c>
      <c r="T205" s="96" t="s">
        <v>6</v>
      </c>
      <c r="U205" s="38">
        <f t="shared" si="52"/>
        <v>0.55</v>
      </c>
      <c r="V205" s="38">
        <v>0</v>
      </c>
      <c r="W205" s="38">
        <f t="shared" si="53"/>
        <v>0.55</v>
      </c>
      <c r="X205" s="42">
        <f t="shared" si="54"/>
        <v>-0.2713</v>
      </c>
      <c r="Y205" s="44">
        <f t="shared" si="55"/>
        <v>-0.2713</v>
      </c>
      <c r="Z205" s="96" t="s">
        <v>214</v>
      </c>
    </row>
    <row r="206" spans="1:26" s="3" customFormat="1" ht="11.25">
      <c r="A206" s="8">
        <v>154</v>
      </c>
      <c r="B206" s="8" t="s">
        <v>206</v>
      </c>
      <c r="C206" s="12">
        <v>1.6</v>
      </c>
      <c r="D206" s="2">
        <v>0.67</v>
      </c>
      <c r="E206" s="2">
        <v>0.78</v>
      </c>
      <c r="F206" s="2" t="s">
        <v>6</v>
      </c>
      <c r="G206" s="8">
        <f t="shared" si="48"/>
        <v>0.78</v>
      </c>
      <c r="H206" s="8">
        <v>0</v>
      </c>
      <c r="I206" s="8">
        <f t="shared" si="49"/>
        <v>0.78</v>
      </c>
      <c r="J206" s="8">
        <f t="shared" si="50"/>
        <v>0.10999999999999999</v>
      </c>
      <c r="K206" s="8">
        <f t="shared" si="51"/>
        <v>0.10999999999999999</v>
      </c>
      <c r="L206" s="2" t="s">
        <v>213</v>
      </c>
      <c r="M206" s="107"/>
      <c r="N206" s="38">
        <v>154</v>
      </c>
      <c r="O206" s="38" t="s">
        <v>206</v>
      </c>
      <c r="P206" s="40">
        <v>1.6</v>
      </c>
      <c r="Q206" s="98">
        <v>0.331</v>
      </c>
      <c r="R206" s="42">
        <f t="shared" si="47"/>
        <v>1.0010000000000001</v>
      </c>
      <c r="S206" s="96">
        <v>0.78</v>
      </c>
      <c r="T206" s="96" t="s">
        <v>6</v>
      </c>
      <c r="U206" s="38">
        <f t="shared" si="52"/>
        <v>0.78</v>
      </c>
      <c r="V206" s="38">
        <v>0</v>
      </c>
      <c r="W206" s="38">
        <f t="shared" si="53"/>
        <v>0.78</v>
      </c>
      <c r="X206" s="38">
        <f t="shared" si="54"/>
        <v>-0.22100000000000009</v>
      </c>
      <c r="Y206" s="44">
        <f t="shared" si="55"/>
        <v>-0.22100000000000009</v>
      </c>
      <c r="Z206" s="96" t="s">
        <v>214</v>
      </c>
    </row>
    <row r="207" spans="1:26" s="3" customFormat="1" ht="11.25">
      <c r="A207" s="66">
        <v>155</v>
      </c>
      <c r="B207" s="19" t="s">
        <v>207</v>
      </c>
      <c r="C207" s="12">
        <v>1.6</v>
      </c>
      <c r="D207" s="2">
        <v>0.89</v>
      </c>
      <c r="E207" s="2">
        <v>1.68</v>
      </c>
      <c r="F207" s="2" t="s">
        <v>6</v>
      </c>
      <c r="G207" s="8">
        <f t="shared" si="48"/>
        <v>1.68</v>
      </c>
      <c r="H207" s="8">
        <v>0</v>
      </c>
      <c r="I207" s="8">
        <f t="shared" si="49"/>
        <v>1.68</v>
      </c>
      <c r="J207" s="8">
        <f t="shared" si="50"/>
        <v>0.7899999999999999</v>
      </c>
      <c r="K207" s="8">
        <f t="shared" si="51"/>
        <v>0.7899999999999999</v>
      </c>
      <c r="L207" s="2" t="s">
        <v>213</v>
      </c>
      <c r="M207" s="107"/>
      <c r="N207" s="66">
        <v>155</v>
      </c>
      <c r="O207" s="19" t="s">
        <v>207</v>
      </c>
      <c r="P207" s="12">
        <v>1.6</v>
      </c>
      <c r="Q207" s="122">
        <v>0</v>
      </c>
      <c r="R207" s="6">
        <f t="shared" si="47"/>
        <v>0.89</v>
      </c>
      <c r="S207" s="2">
        <v>1.68</v>
      </c>
      <c r="T207" s="2" t="s">
        <v>6</v>
      </c>
      <c r="U207" s="8">
        <f t="shared" si="52"/>
        <v>1.68</v>
      </c>
      <c r="V207" s="8">
        <v>0</v>
      </c>
      <c r="W207" s="8">
        <f t="shared" si="53"/>
        <v>1.68</v>
      </c>
      <c r="X207" s="8">
        <f t="shared" si="54"/>
        <v>0.7899999999999999</v>
      </c>
      <c r="Y207" s="60">
        <f t="shared" si="55"/>
        <v>0.7899999999999999</v>
      </c>
      <c r="Z207" s="2" t="s">
        <v>213</v>
      </c>
    </row>
    <row r="208" spans="1:26" s="3" customFormat="1" ht="11.25">
      <c r="A208" s="66">
        <v>156</v>
      </c>
      <c r="B208" s="19" t="s">
        <v>208</v>
      </c>
      <c r="C208" s="12">
        <v>1.6</v>
      </c>
      <c r="D208" s="2">
        <v>0.258</v>
      </c>
      <c r="E208" s="2">
        <v>1.68</v>
      </c>
      <c r="F208" s="2" t="s">
        <v>6</v>
      </c>
      <c r="G208" s="8">
        <f t="shared" si="48"/>
        <v>1.68</v>
      </c>
      <c r="H208" s="8">
        <v>0</v>
      </c>
      <c r="I208" s="8">
        <f t="shared" si="49"/>
        <v>1.68</v>
      </c>
      <c r="J208" s="8">
        <f t="shared" si="50"/>
        <v>1.422</v>
      </c>
      <c r="K208" s="8">
        <f t="shared" si="51"/>
        <v>1.422</v>
      </c>
      <c r="L208" s="2" t="s">
        <v>213</v>
      </c>
      <c r="M208" s="107"/>
      <c r="N208" s="66">
        <v>156</v>
      </c>
      <c r="O208" s="19" t="s">
        <v>208</v>
      </c>
      <c r="P208" s="12">
        <v>1.6</v>
      </c>
      <c r="Q208" s="122">
        <v>0.013</v>
      </c>
      <c r="R208" s="6">
        <f t="shared" si="47"/>
        <v>0.271</v>
      </c>
      <c r="S208" s="2">
        <v>1.68</v>
      </c>
      <c r="T208" s="2" t="s">
        <v>6</v>
      </c>
      <c r="U208" s="8">
        <f t="shared" si="52"/>
        <v>1.68</v>
      </c>
      <c r="V208" s="8">
        <v>0</v>
      </c>
      <c r="W208" s="8">
        <f t="shared" si="53"/>
        <v>1.68</v>
      </c>
      <c r="X208" s="8">
        <f t="shared" si="54"/>
        <v>1.4089999999999998</v>
      </c>
      <c r="Y208" s="18">
        <f t="shared" si="55"/>
        <v>1.4089999999999998</v>
      </c>
      <c r="Z208" s="2" t="s">
        <v>213</v>
      </c>
    </row>
    <row r="209" spans="1:26" s="3" customFormat="1" ht="11.25">
      <c r="A209" s="66">
        <v>157</v>
      </c>
      <c r="B209" s="19" t="s">
        <v>209</v>
      </c>
      <c r="C209" s="63">
        <v>4</v>
      </c>
      <c r="D209" s="2">
        <v>1.822</v>
      </c>
      <c r="E209" s="18">
        <v>2</v>
      </c>
      <c r="F209" s="2" t="s">
        <v>6</v>
      </c>
      <c r="G209" s="8">
        <f>E209</f>
        <v>2</v>
      </c>
      <c r="H209" s="8">
        <v>0</v>
      </c>
      <c r="I209" s="8">
        <f>G209-H209</f>
        <v>2</v>
      </c>
      <c r="J209" s="8">
        <f>I209-D209</f>
        <v>0.17799999999999994</v>
      </c>
      <c r="K209" s="8">
        <f>J209</f>
        <v>0.17799999999999994</v>
      </c>
      <c r="L209" s="2" t="s">
        <v>213</v>
      </c>
      <c r="M209" s="107"/>
      <c r="N209" s="66">
        <v>157</v>
      </c>
      <c r="O209" s="19" t="s">
        <v>209</v>
      </c>
      <c r="P209" s="63">
        <v>4</v>
      </c>
      <c r="Q209" s="122"/>
      <c r="R209" s="6">
        <f t="shared" si="47"/>
        <v>1.822</v>
      </c>
      <c r="S209" s="18">
        <v>2</v>
      </c>
      <c r="T209" s="2" t="s">
        <v>6</v>
      </c>
      <c r="U209" s="8">
        <f>S209</f>
        <v>2</v>
      </c>
      <c r="V209" s="8">
        <v>0</v>
      </c>
      <c r="W209" s="8">
        <f>U209-V209</f>
        <v>2</v>
      </c>
      <c r="X209" s="8">
        <f>W209-R209</f>
        <v>0.17799999999999994</v>
      </c>
      <c r="Y209" s="2">
        <f>X209</f>
        <v>0.17799999999999994</v>
      </c>
      <c r="Z209" s="2" t="s">
        <v>213</v>
      </c>
    </row>
    <row r="210" spans="1:26" s="3" customFormat="1" ht="17.25" customHeight="1">
      <c r="A210" s="141"/>
      <c r="B210" s="123" t="s">
        <v>210</v>
      </c>
      <c r="C210" s="2">
        <v>2622.6</v>
      </c>
      <c r="D210" s="18">
        <f>D7+D8+D9+D10+D11+D12+D15+D16+D17+D18+D19+D20+D21+D22+D23+D24+D25+D26+D27+D28+D29+D30+D31+D32+D33+D34+D35+D36+D37+D40+D41+D42+D43+D44+D45+D48+D49+D52+D53+D54+D55+D58+D59+D60+D61+D62+D63+D64+D65+D66+D67+D68+D69+D72+D73+D74+D75+D76+D77+D78+D81+D84+D85+D86+D87+D90+D93+D96+D97+D100+D103+D106+D107+D108+D109+D110+D111+D112+D113+D114+D115+D116+D117+D118+D119+D120+D121+D122+D123+D124+D125+D126+D127+D128+D129+D130+D131+D132+D133+D134+D135+D136+D137+D138+D139+D140+D141+D142+D143+D144+D145+D146+D147+D148+D149+D152+D155+D158+D159+D160+D161+D162+D163+D164+D165+D166+D167+D168+D169+D170+D171+D172+D173+D174+D175+D176+D177+D178+D179+D180+D181+D184+D187+D188+D191+D192+D195+D198+D199+D202+D203+D204+D205+D206+D207+D208</f>
        <v>907.8939999999999</v>
      </c>
      <c r="E210" s="2"/>
      <c r="F210" s="2"/>
      <c r="G210" s="2"/>
      <c r="H210" s="2"/>
      <c r="I210" s="2"/>
      <c r="J210" s="2"/>
      <c r="K210" s="2"/>
      <c r="L210" s="2"/>
      <c r="M210" s="107"/>
      <c r="N210" s="141"/>
      <c r="O210" s="123" t="s">
        <v>210</v>
      </c>
      <c r="P210" s="2">
        <v>2622.6</v>
      </c>
      <c r="Q210" s="120"/>
      <c r="R210" s="61">
        <f>R208+R207+R206+R205+R204+R203+R202+R199+R198+R195+R192+R191+R188+R187+R184+R181+R180+R179+R178+R177+R176+R175+R174+R173+R172+R171+R170+R169+R168+R167+R166+R165+R164+R163+R162+R161+R160+R159+R158+R155+R152+R149+R148+R147+R146+R145+R144+R143+R142+R141+R140+R139+R138+R137+R136+R135+R134+R133+R132+R131+R130+R129+R128+R127+R126+R125+R124+R123+R122+R121+R120+R119+R118+R117+R116+R115+R114+R113+R112+R111+R110+R109+R108+R107+R106+R103+R100+R97+R96+R93+R90+R87+R86+R85+R84+R81+R78+R77+R76+R75+R74+R73+R72+R69+R68+R67+R66+R65+R64+R63+R62+R61+R60+R59+R58+R55+R54+R53+R52+R49+R48+R45+R44+R43+R42+R41+R40+R37+R36+R35+R34+R33+R32+R31+R30+R29+R28+R27+R26+R25+R24+R23+R22+R21+R20+R19+R18+R17+R16+R15+R12+R11+R10+R9+R8+R7</f>
        <v>1074.59194</v>
      </c>
      <c r="S210" s="124"/>
      <c r="T210" s="124"/>
      <c r="U210" s="124"/>
      <c r="V210" s="124"/>
      <c r="W210" s="124"/>
      <c r="X210" s="124"/>
      <c r="Y210" s="124"/>
      <c r="Z210" s="2"/>
    </row>
    <row r="211" spans="1:26" s="3" customFormat="1" ht="18.75" customHeight="1">
      <c r="A211" s="142"/>
      <c r="B211" s="125" t="s">
        <v>211</v>
      </c>
      <c r="C211" s="2"/>
      <c r="D211" s="2"/>
      <c r="E211" s="2"/>
      <c r="F211" s="2"/>
      <c r="G211" s="2"/>
      <c r="H211" s="2"/>
      <c r="I211" s="2"/>
      <c r="J211" s="2"/>
      <c r="K211" s="2">
        <f>K9+K12+K18+K23+K34+K49+K66+K86+K90+K93+K97+K100+K130+K131+K142+K170</f>
        <v>-16.597</v>
      </c>
      <c r="L211" s="2"/>
      <c r="M211" s="107"/>
      <c r="N211" s="142"/>
      <c r="O211" s="125" t="s">
        <v>211</v>
      </c>
      <c r="P211" s="2"/>
      <c r="Q211" s="120"/>
      <c r="R211" s="124"/>
      <c r="S211" s="124"/>
      <c r="T211" s="124"/>
      <c r="U211" s="124"/>
      <c r="V211" s="124"/>
      <c r="W211" s="124"/>
      <c r="X211" s="124"/>
      <c r="Y211" s="126">
        <f>Y9+Y12+Y15+Y18+Y23+Y34+Y35+Y42+Y43+Y49+Y52+Y54+Y58+Y62+Y66+Y86+Y90+Y93+Y97+Y100+Y103+Y115+Y124+Y126+Y130+Y131+Y135+Y142+Y170+Y205+Y206</f>
        <v>-71.01765999999998</v>
      </c>
      <c r="Z211" s="2"/>
    </row>
    <row r="212" spans="1:26" s="3" customFormat="1" ht="11.25" customHeight="1">
      <c r="A212" s="143"/>
      <c r="B212" s="125" t="s">
        <v>212</v>
      </c>
      <c r="C212" s="2"/>
      <c r="D212" s="2"/>
      <c r="E212" s="2"/>
      <c r="F212" s="2"/>
      <c r="G212" s="2"/>
      <c r="H212" s="2"/>
      <c r="I212" s="2"/>
      <c r="J212" s="2"/>
      <c r="K212" s="18">
        <f>K7+K8+K10+K11+K15+K16+K17+K19+K20+K21+K22+K24+K25+K26+K27+K28+K29+K30+K31+K32+K33+K35+K36+K37+K40+K41+K42+K43+K44+K45+K48+K52+K53+K54+K55+K58+K59+K60+K61+K62+K63+K64+K65+K67+K68+K69+K72+K73+K74+K75+K76+K77+K78+K81+K84+K85+K87+K96+K103+K106+K107+K108+K109+K110+K111+K113+K114+K115+K116+K117+K118+K119+K120+K121+K122+K123+K125+K124+K126+K127+K128+K129+K132+K133+K134+K135+K136+K137+K138+K139+K140+K141+K143+K144+K145+K146+K147+K148+K149+K152+K155+K158+K159+K160+K161+K162+K163+K164+K165+K166+K167+K168+K169+K171+K172+K173+K174+K175+K176+K177+K178+K179+K180+K181+K184+K187+K188+K191+K192+K195+K198+K199+K203+K204+K205+K206+K207+K208+K202+K112</f>
        <v>513.3330000000001</v>
      </c>
      <c r="L212" s="2"/>
      <c r="M212" s="107"/>
      <c r="N212" s="143"/>
      <c r="O212" s="125" t="s">
        <v>212</v>
      </c>
      <c r="P212" s="2"/>
      <c r="Q212" s="120"/>
      <c r="R212" s="124"/>
      <c r="S212" s="124"/>
      <c r="T212" s="124"/>
      <c r="U212" s="124"/>
      <c r="V212" s="124"/>
      <c r="W212" s="124"/>
      <c r="X212" s="124"/>
      <c r="Y212" s="61">
        <f>Y7+Y8+Y10+Y11+Y16+Y17+Y19+Y20+Y21+Y22+Y24+Y25+Y26+Y27+Y28+Y29+Y30+Y31+Y32+Y33+Y36+Y37+Y40+Y41+Y44+Y45+Y48+Y53+Y55+Y59+Y60+Y61+Y63+Y64+Y65+Y67+Y68+Y69+Y72+Y73+Y74+Y75+Y76+Y77+Y78+Y81+Y84+Y85+Y87+Y96+Y106+Y107+Y108+Y109+Y110+Y111+Y113+Y114+Y116+Y117+Y118+Y119+Y120+Y121+Y122+Y123+Y125+Y127+Y128+Y129+Y132+Y133+Y134+Y136+Y137+Y138+Y139+Y140+Y141+Y143+Y144+Y145+Y146+Y147+Y148+Y149+Y152+Y155+Y158+Y159+Y160+Y161+Y162+Y163+Y164+Y165+Y166+Y167+Y168+Y169+Y171+Y172+Y173+Y174+Y175+Y176+Y177+Y178+Y179+Y180+Y181+Y184+Y187+Y188+Y191+Y192+Y195+Y198+Y199+Y203+Y204+Y207+Y208+Y202+Y112</f>
        <v>397.17571999999996</v>
      </c>
      <c r="Z212" s="2"/>
    </row>
    <row r="213" spans="1:25" ht="15">
      <c r="A213" s="127"/>
      <c r="B213" s="127"/>
      <c r="C213" s="74"/>
      <c r="D213" s="74"/>
      <c r="E213" s="74"/>
      <c r="F213" s="74"/>
      <c r="G213" s="128"/>
      <c r="H213" s="128"/>
      <c r="I213" s="128"/>
      <c r="J213" s="75"/>
      <c r="K213" s="76"/>
      <c r="L213" s="128"/>
      <c r="M213" s="129"/>
      <c r="Y213" s="132"/>
    </row>
    <row r="214" ht="15">
      <c r="M214" s="129"/>
    </row>
    <row r="215" spans="13:26" ht="15.75">
      <c r="M215" s="129"/>
      <c r="X215" s="134"/>
      <c r="Y215" s="134"/>
      <c r="Z215" s="137"/>
    </row>
    <row r="216" spans="13:26" ht="15.75">
      <c r="M216" s="127"/>
      <c r="X216" s="134"/>
      <c r="Y216" s="134"/>
      <c r="Z216" s="137"/>
    </row>
    <row r="228" spans="15:23" ht="18.75">
      <c r="O228" s="138" t="s">
        <v>215</v>
      </c>
      <c r="P228" s="139"/>
      <c r="Q228" s="140"/>
      <c r="R228" s="139"/>
      <c r="S228" s="139"/>
      <c r="T228" s="139"/>
      <c r="U228" s="139"/>
      <c r="V228" s="139"/>
      <c r="W228" s="139"/>
    </row>
    <row r="229" spans="15:25" ht="18.75">
      <c r="O229" s="138" t="s">
        <v>216</v>
      </c>
      <c r="P229" s="139"/>
      <c r="Q229" s="140"/>
      <c r="R229" s="139"/>
      <c r="S229" s="139"/>
      <c r="T229" s="139"/>
      <c r="U229" s="139"/>
      <c r="X229" s="139" t="s">
        <v>34</v>
      </c>
      <c r="Y229" s="139"/>
    </row>
  </sheetData>
  <sheetProtection/>
  <autoFilter ref="A6:Z212"/>
  <mergeCells count="163">
    <mergeCell ref="Y2:Z2"/>
    <mergeCell ref="J2:K2"/>
    <mergeCell ref="A3:A5"/>
    <mergeCell ref="B3:B5"/>
    <mergeCell ref="C3:K3"/>
    <mergeCell ref="H4:H5"/>
    <mergeCell ref="I4:I5"/>
    <mergeCell ref="E4:F4"/>
    <mergeCell ref="A37:A39"/>
    <mergeCell ref="K37:K39"/>
    <mergeCell ref="L37:L39"/>
    <mergeCell ref="L3:L5"/>
    <mergeCell ref="C4:C5"/>
    <mergeCell ref="D4:D5"/>
    <mergeCell ref="L12:L14"/>
    <mergeCell ref="A69:A71"/>
    <mergeCell ref="K69:K71"/>
    <mergeCell ref="L69:L71"/>
    <mergeCell ref="L45:L47"/>
    <mergeCell ref="A49:A51"/>
    <mergeCell ref="A55:A57"/>
    <mergeCell ref="K55:K57"/>
    <mergeCell ref="L55:L57"/>
    <mergeCell ref="K45:K47"/>
    <mergeCell ref="K49:K51"/>
    <mergeCell ref="L78:L80"/>
    <mergeCell ref="A93:A95"/>
    <mergeCell ref="K93:K95"/>
    <mergeCell ref="L93:L95"/>
    <mergeCell ref="L90:L92"/>
    <mergeCell ref="L81:L83"/>
    <mergeCell ref="L49:L51"/>
    <mergeCell ref="A45:A47"/>
    <mergeCell ref="L97:L99"/>
    <mergeCell ref="A81:A83"/>
    <mergeCell ref="K81:K83"/>
    <mergeCell ref="A87:A89"/>
    <mergeCell ref="K87:K89"/>
    <mergeCell ref="L87:L89"/>
    <mergeCell ref="A78:A80"/>
    <mergeCell ref="K78:K80"/>
    <mergeCell ref="L149:L151"/>
    <mergeCell ref="A152:A154"/>
    <mergeCell ref="K152:K154"/>
    <mergeCell ref="L152:L154"/>
    <mergeCell ref="A149:A151"/>
    <mergeCell ref="K149:K151"/>
    <mergeCell ref="A97:A99"/>
    <mergeCell ref="K97:K99"/>
    <mergeCell ref="A90:A92"/>
    <mergeCell ref="K90:K92"/>
    <mergeCell ref="A100:A102"/>
    <mergeCell ref="K100:K102"/>
    <mergeCell ref="L199:L201"/>
    <mergeCell ref="A210:A212"/>
    <mergeCell ref="A184:A186"/>
    <mergeCell ref="K184:K186"/>
    <mergeCell ref="L192:L194"/>
    <mergeCell ref="L195:L197"/>
    <mergeCell ref="L100:L102"/>
    <mergeCell ref="A103:A105"/>
    <mergeCell ref="K188:K190"/>
    <mergeCell ref="L188:L190"/>
    <mergeCell ref="A155:A157"/>
    <mergeCell ref="K155:K157"/>
    <mergeCell ref="L155:L157"/>
    <mergeCell ref="A181:A183"/>
    <mergeCell ref="K181:K183"/>
    <mergeCell ref="Z12:Z14"/>
    <mergeCell ref="C213:F213"/>
    <mergeCell ref="J213:K213"/>
    <mergeCell ref="L184:L186"/>
    <mergeCell ref="Z45:Z47"/>
    <mergeCell ref="N49:N51"/>
    <mergeCell ref="Y49:Y51"/>
    <mergeCell ref="Z49:Z51"/>
    <mergeCell ref="N45:N47"/>
    <mergeCell ref="K103:K105"/>
    <mergeCell ref="P4:P5"/>
    <mergeCell ref="A192:A194"/>
    <mergeCell ref="K192:K194"/>
    <mergeCell ref="A199:A201"/>
    <mergeCell ref="K199:K201"/>
    <mergeCell ref="A195:A197"/>
    <mergeCell ref="K195:K197"/>
    <mergeCell ref="L181:L183"/>
    <mergeCell ref="L103:L105"/>
    <mergeCell ref="A188:A190"/>
    <mergeCell ref="X4:Y5"/>
    <mergeCell ref="Z37:Z39"/>
    <mergeCell ref="N12:N14"/>
    <mergeCell ref="Y12:Y14"/>
    <mergeCell ref="N37:N39"/>
    <mergeCell ref="Y37:Y39"/>
    <mergeCell ref="N3:N5"/>
    <mergeCell ref="O3:O5"/>
    <mergeCell ref="P3:Y3"/>
    <mergeCell ref="Z3:Z5"/>
    <mergeCell ref="N81:N83"/>
    <mergeCell ref="Y81:Y83"/>
    <mergeCell ref="Z81:Z83"/>
    <mergeCell ref="N78:N80"/>
    <mergeCell ref="Y78:Y80"/>
    <mergeCell ref="Q4:Q5"/>
    <mergeCell ref="R4:R5"/>
    <mergeCell ref="S4:T4"/>
    <mergeCell ref="Z93:Z95"/>
    <mergeCell ref="Z78:Z80"/>
    <mergeCell ref="Y93:Y95"/>
    <mergeCell ref="Y45:Y47"/>
    <mergeCell ref="U4:U5"/>
    <mergeCell ref="V4:V5"/>
    <mergeCell ref="W4:W5"/>
    <mergeCell ref="Z55:Z57"/>
    <mergeCell ref="N69:N71"/>
    <mergeCell ref="Y69:Y71"/>
    <mergeCell ref="Z69:Z71"/>
    <mergeCell ref="N55:N57"/>
    <mergeCell ref="Y55:Y57"/>
    <mergeCell ref="N97:N99"/>
    <mergeCell ref="Y97:Y99"/>
    <mergeCell ref="Z97:Z99"/>
    <mergeCell ref="N87:N89"/>
    <mergeCell ref="Y87:Y89"/>
    <mergeCell ref="Z87:Z89"/>
    <mergeCell ref="N90:N92"/>
    <mergeCell ref="Y90:Y92"/>
    <mergeCell ref="Z90:Z92"/>
    <mergeCell ref="N93:N95"/>
    <mergeCell ref="N149:N151"/>
    <mergeCell ref="Y149:Y151"/>
    <mergeCell ref="Z149:Z151"/>
    <mergeCell ref="N152:N154"/>
    <mergeCell ref="Y152:Y154"/>
    <mergeCell ref="Z152:Z154"/>
    <mergeCell ref="N100:N102"/>
    <mergeCell ref="Y100:Y102"/>
    <mergeCell ref="Z100:Z102"/>
    <mergeCell ref="N103:N105"/>
    <mergeCell ref="Y103:Y105"/>
    <mergeCell ref="Z103:Z105"/>
    <mergeCell ref="N184:N186"/>
    <mergeCell ref="Y184:Y186"/>
    <mergeCell ref="Z184:Z186"/>
    <mergeCell ref="N188:N190"/>
    <mergeCell ref="Y188:Y190"/>
    <mergeCell ref="Z188:Z190"/>
    <mergeCell ref="N155:N157"/>
    <mergeCell ref="Y155:Y157"/>
    <mergeCell ref="Z155:Z157"/>
    <mergeCell ref="N181:N183"/>
    <mergeCell ref="Y181:Y183"/>
    <mergeCell ref="Z181:Z183"/>
    <mergeCell ref="N192:N194"/>
    <mergeCell ref="Y192:Y194"/>
    <mergeCell ref="Z192:Z194"/>
    <mergeCell ref="N195:N197"/>
    <mergeCell ref="Y195:Y197"/>
    <mergeCell ref="Z195:Z197"/>
    <mergeCell ref="N199:N201"/>
    <mergeCell ref="Y199:Y201"/>
    <mergeCell ref="Z199:Z201"/>
    <mergeCell ref="N210:N2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4" r:id="rId1"/>
  <rowBreaks count="2" manualBreakCount="2">
    <brk id="80" max="255" man="1"/>
    <brk id="183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2" sqref="B2:C4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171" t="s">
        <v>217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s="22" customFormat="1" ht="15" customHeight="1">
      <c r="A2" s="172" t="s">
        <v>39</v>
      </c>
      <c r="B2" s="175" t="s">
        <v>40</v>
      </c>
      <c r="C2" s="176"/>
      <c r="D2" s="21"/>
      <c r="E2" s="21"/>
      <c r="F2" s="21"/>
      <c r="G2" s="21"/>
      <c r="H2" s="21"/>
      <c r="I2" s="21"/>
      <c r="J2" s="181" t="s">
        <v>218</v>
      </c>
    </row>
    <row r="3" spans="1:10" s="22" customFormat="1" ht="15" customHeight="1">
      <c r="A3" s="173"/>
      <c r="B3" s="177"/>
      <c r="C3" s="178"/>
      <c r="D3" s="23"/>
      <c r="E3" s="23"/>
      <c r="F3" s="23"/>
      <c r="G3" s="23"/>
      <c r="H3" s="23"/>
      <c r="I3" s="23"/>
      <c r="J3" s="182"/>
    </row>
    <row r="4" spans="1:10" s="22" customFormat="1" ht="194.25" customHeight="1">
      <c r="A4" s="174"/>
      <c r="B4" s="179"/>
      <c r="C4" s="180"/>
      <c r="D4" s="24"/>
      <c r="E4" s="24"/>
      <c r="F4" s="24"/>
      <c r="G4" s="24"/>
      <c r="H4" s="24"/>
      <c r="I4" s="24"/>
      <c r="J4" s="183"/>
    </row>
    <row r="5" spans="1:10" s="25" customFormat="1" ht="15" customHeight="1">
      <c r="A5" s="82" t="s">
        <v>219</v>
      </c>
      <c r="B5" s="169"/>
      <c r="C5" s="169"/>
      <c r="D5" s="169"/>
      <c r="E5" s="169"/>
      <c r="F5" s="169"/>
      <c r="G5" s="169"/>
      <c r="H5" s="169"/>
      <c r="I5" s="169"/>
      <c r="J5" s="170"/>
    </row>
    <row r="6" spans="1:10" s="25" customFormat="1" ht="15" customHeight="1">
      <c r="A6" s="26">
        <v>1</v>
      </c>
      <c r="B6" s="31" t="s">
        <v>53</v>
      </c>
      <c r="C6" s="31" t="s">
        <v>7</v>
      </c>
      <c r="D6" s="31"/>
      <c r="E6" s="31"/>
      <c r="F6" s="31"/>
      <c r="G6" s="31"/>
      <c r="H6" s="31"/>
      <c r="I6" s="31"/>
      <c r="J6" s="30">
        <v>-0.6</v>
      </c>
    </row>
    <row r="7" spans="1:10" s="25" customFormat="1" ht="15" customHeight="1">
      <c r="A7" s="26">
        <v>2</v>
      </c>
      <c r="B7" s="31" t="s">
        <v>86</v>
      </c>
      <c r="C7" s="31" t="s">
        <v>32</v>
      </c>
      <c r="D7" s="31"/>
      <c r="E7" s="31"/>
      <c r="F7" s="31"/>
      <c r="G7" s="31"/>
      <c r="H7" s="31"/>
      <c r="I7" s="31"/>
      <c r="J7" s="30">
        <v>-0.5</v>
      </c>
    </row>
    <row r="8" spans="1:10" s="25" customFormat="1" ht="15" customHeight="1">
      <c r="A8" s="26">
        <v>3</v>
      </c>
      <c r="B8" s="31" t="s">
        <v>116</v>
      </c>
      <c r="C8" s="31" t="s">
        <v>11</v>
      </c>
      <c r="D8" s="31"/>
      <c r="E8" s="31"/>
      <c r="F8" s="31"/>
      <c r="G8" s="31"/>
      <c r="H8" s="31"/>
      <c r="I8" s="31"/>
      <c r="J8" s="30">
        <v>-4.037</v>
      </c>
    </row>
    <row r="9" spans="1:10" s="25" customFormat="1" ht="15" customHeight="1">
      <c r="A9" s="26">
        <v>4</v>
      </c>
      <c r="B9" s="31" t="s">
        <v>117</v>
      </c>
      <c r="C9" s="31" t="s">
        <v>14</v>
      </c>
      <c r="D9" s="31"/>
      <c r="E9" s="31"/>
      <c r="F9" s="31"/>
      <c r="G9" s="31"/>
      <c r="H9" s="31"/>
      <c r="I9" s="31"/>
      <c r="J9" s="30">
        <v>-0.296</v>
      </c>
    </row>
    <row r="10" spans="1:10" s="25" customFormat="1" ht="15" customHeight="1">
      <c r="A10" s="26">
        <v>5</v>
      </c>
      <c r="B10" s="31" t="s">
        <v>119</v>
      </c>
      <c r="C10" s="31" t="s">
        <v>25</v>
      </c>
      <c r="D10" s="31"/>
      <c r="E10" s="31"/>
      <c r="F10" s="31"/>
      <c r="G10" s="31"/>
      <c r="H10" s="31"/>
      <c r="I10" s="31"/>
      <c r="J10" s="30">
        <v>-0.343</v>
      </c>
    </row>
    <row r="11" spans="1:10" s="25" customFormat="1" ht="15" customHeight="1">
      <c r="A11" s="26">
        <v>6</v>
      </c>
      <c r="B11" s="31" t="s">
        <v>121</v>
      </c>
      <c r="C11" s="31" t="s">
        <v>11</v>
      </c>
      <c r="D11" s="31"/>
      <c r="E11" s="31"/>
      <c r="F11" s="31"/>
      <c r="G11" s="31"/>
      <c r="H11" s="31"/>
      <c r="I11" s="31"/>
      <c r="J11" s="30">
        <v>-1.739</v>
      </c>
    </row>
    <row r="12" spans="1:10" s="25" customFormat="1" ht="15" customHeight="1">
      <c r="A12" s="26">
        <v>7</v>
      </c>
      <c r="B12" s="27" t="s">
        <v>114</v>
      </c>
      <c r="C12" s="28" t="s">
        <v>19</v>
      </c>
      <c r="D12" s="31"/>
      <c r="E12" s="31"/>
      <c r="F12" s="31"/>
      <c r="G12" s="31"/>
      <c r="H12" s="31"/>
      <c r="I12" s="31"/>
      <c r="J12" s="30">
        <v>-0.194</v>
      </c>
    </row>
    <row r="13" spans="1:10" s="25" customFormat="1" ht="15" customHeight="1">
      <c r="A13" s="26">
        <v>8</v>
      </c>
      <c r="B13" s="27" t="s">
        <v>59</v>
      </c>
      <c r="C13" s="28" t="s">
        <v>24</v>
      </c>
      <c r="D13" s="31"/>
      <c r="E13" s="31"/>
      <c r="F13" s="31"/>
      <c r="G13" s="31"/>
      <c r="H13" s="31"/>
      <c r="I13" s="31"/>
      <c r="J13" s="30">
        <v>-0.89</v>
      </c>
    </row>
    <row r="14" spans="1:10" s="25" customFormat="1" ht="15">
      <c r="A14" s="26">
        <v>9</v>
      </c>
      <c r="B14" s="32" t="s">
        <v>64</v>
      </c>
      <c r="C14" s="30" t="s">
        <v>8</v>
      </c>
      <c r="D14" s="31"/>
      <c r="E14" s="31"/>
      <c r="F14" s="31"/>
      <c r="G14" s="31"/>
      <c r="H14" s="31"/>
      <c r="I14" s="31"/>
      <c r="J14" s="30">
        <v>-0.43</v>
      </c>
    </row>
    <row r="15" spans="1:10" s="25" customFormat="1" ht="15">
      <c r="A15" s="26">
        <v>10</v>
      </c>
      <c r="B15" s="32" t="s">
        <v>75</v>
      </c>
      <c r="C15" s="30" t="s">
        <v>7</v>
      </c>
      <c r="D15" s="29">
        <v>3.48</v>
      </c>
      <c r="E15" s="29"/>
      <c r="F15" s="28"/>
      <c r="G15" s="28">
        <v>3.48</v>
      </c>
      <c r="H15" s="28">
        <v>0</v>
      </c>
      <c r="I15" s="29">
        <v>2.63</v>
      </c>
      <c r="J15" s="30">
        <v>-1.93</v>
      </c>
    </row>
    <row r="16" spans="1:10" s="25" customFormat="1" ht="15">
      <c r="A16" s="26">
        <v>11</v>
      </c>
      <c r="B16" s="32" t="s">
        <v>100</v>
      </c>
      <c r="C16" s="30" t="s">
        <v>11</v>
      </c>
      <c r="D16" s="33">
        <v>11.67</v>
      </c>
      <c r="E16" s="33"/>
      <c r="F16" s="30"/>
      <c r="G16" s="30">
        <v>11.67</v>
      </c>
      <c r="H16" s="30">
        <v>0</v>
      </c>
      <c r="I16" s="33">
        <v>10.5</v>
      </c>
      <c r="J16" s="30">
        <v>-0.92</v>
      </c>
    </row>
    <row r="17" spans="1:10" s="25" customFormat="1" ht="15">
      <c r="A17" s="26">
        <v>12</v>
      </c>
      <c r="B17" s="32" t="s">
        <v>148</v>
      </c>
      <c r="C17" s="30" t="s">
        <v>10</v>
      </c>
      <c r="D17" s="33">
        <v>45.91</v>
      </c>
      <c r="E17" s="33"/>
      <c r="F17" s="33"/>
      <c r="G17" s="30">
        <v>45.91</v>
      </c>
      <c r="H17" s="30">
        <v>0</v>
      </c>
      <c r="I17" s="30">
        <v>42</v>
      </c>
      <c r="J17" s="30">
        <v>-0.173</v>
      </c>
    </row>
    <row r="18" spans="1:10" s="25" customFormat="1" ht="15">
      <c r="A18" s="26">
        <v>13</v>
      </c>
      <c r="B18" s="32" t="s">
        <v>149</v>
      </c>
      <c r="C18" s="30" t="s">
        <v>35</v>
      </c>
      <c r="D18" s="33">
        <v>6.83</v>
      </c>
      <c r="E18" s="33"/>
      <c r="F18" s="33"/>
      <c r="G18" s="30">
        <v>6.83</v>
      </c>
      <c r="H18" s="30">
        <v>0</v>
      </c>
      <c r="I18" s="33">
        <v>6.62</v>
      </c>
      <c r="J18" s="34">
        <v>-0.241</v>
      </c>
    </row>
    <row r="19" spans="1:10" s="25" customFormat="1" ht="15">
      <c r="A19" s="26">
        <v>14</v>
      </c>
      <c r="B19" s="32" t="s">
        <v>160</v>
      </c>
      <c r="C19" s="30" t="s">
        <v>7</v>
      </c>
      <c r="D19" s="33"/>
      <c r="E19" s="33"/>
      <c r="F19" s="33"/>
      <c r="G19" s="30"/>
      <c r="H19" s="30"/>
      <c r="I19" s="33"/>
      <c r="J19" s="34">
        <v>-2.506</v>
      </c>
    </row>
    <row r="20" spans="1:10" s="25" customFormat="1" ht="15">
      <c r="A20" s="26">
        <v>15</v>
      </c>
      <c r="B20" s="27" t="s">
        <v>50</v>
      </c>
      <c r="C20" s="30">
        <v>2.5</v>
      </c>
      <c r="D20" s="33">
        <v>11.28</v>
      </c>
      <c r="E20" s="33"/>
      <c r="F20" s="33"/>
      <c r="G20" s="30">
        <v>11.28</v>
      </c>
      <c r="H20" s="30">
        <v>0</v>
      </c>
      <c r="I20" s="33">
        <v>10.5</v>
      </c>
      <c r="J20" s="34">
        <v>-1.798</v>
      </c>
    </row>
    <row r="21" spans="1:10" s="37" customFormat="1" ht="15" customHeight="1">
      <c r="A21" s="79" t="s">
        <v>220</v>
      </c>
      <c r="B21" s="80"/>
      <c r="C21" s="80"/>
      <c r="D21" s="81"/>
      <c r="E21" s="35"/>
      <c r="F21" s="36"/>
      <c r="G21" s="36"/>
      <c r="H21" s="36"/>
      <c r="I21" s="35"/>
      <c r="J21" s="36">
        <f>SUM(J6:J20)</f>
        <v>-16.597</v>
      </c>
    </row>
  </sheetData>
  <sheetProtection/>
  <mergeCells count="6">
    <mergeCell ref="A21:D21"/>
    <mergeCell ref="A5:J5"/>
    <mergeCell ref="A1:J1"/>
    <mergeCell ref="A2:A4"/>
    <mergeCell ref="B2:C4"/>
    <mergeCell ref="J2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38"/>
  <sheetViews>
    <sheetView zoomScalePageLayoutView="0" workbookViewId="0" topLeftCell="A1">
      <selection activeCell="D3" sqref="D3:D4"/>
    </sheetView>
  </sheetViews>
  <sheetFormatPr defaultColWidth="9.140625" defaultRowHeight="15"/>
  <cols>
    <col min="1" max="1" width="3.8515625" style="56" customWidth="1"/>
    <col min="2" max="2" width="35.140625" style="56" customWidth="1"/>
    <col min="3" max="3" width="19.421875" style="56" customWidth="1"/>
    <col min="4" max="4" width="13.8515625" style="55" bestFit="1" customWidth="1"/>
    <col min="5" max="5" width="12.140625" style="55" customWidth="1"/>
    <col min="6" max="16384" width="9.140625" style="55" customWidth="1"/>
  </cols>
  <sheetData>
    <row r="1" spans="1:248" s="53" customFormat="1" ht="72.75" customHeight="1">
      <c r="A1" s="186" t="s">
        <v>221</v>
      </c>
      <c r="B1" s="186"/>
      <c r="C1" s="186"/>
      <c r="D1" s="186"/>
      <c r="E1" s="186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</row>
    <row r="2" spans="1:248" s="10" customFormat="1" ht="32.25" customHeight="1">
      <c r="A2" s="147" t="s">
        <v>39</v>
      </c>
      <c r="B2" s="168" t="s">
        <v>40</v>
      </c>
      <c r="C2" s="83" t="s">
        <v>45</v>
      </c>
      <c r="D2" s="85"/>
      <c r="E2" s="187" t="s">
        <v>43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</row>
    <row r="3" spans="1:248" s="10" customFormat="1" ht="11.25" customHeight="1">
      <c r="A3" s="148"/>
      <c r="B3" s="168"/>
      <c r="C3" s="168" t="s">
        <v>44</v>
      </c>
      <c r="D3" s="141" t="s">
        <v>222</v>
      </c>
      <c r="E3" s="188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</row>
    <row r="4" spans="1:248" s="10" customFormat="1" ht="108" customHeight="1">
      <c r="A4" s="149"/>
      <c r="B4" s="168"/>
      <c r="C4" s="168"/>
      <c r="D4" s="143"/>
      <c r="E4" s="189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</row>
    <row r="5" spans="1:248" s="10" customFormat="1" ht="11.25">
      <c r="A5" s="8">
        <v>1</v>
      </c>
      <c r="B5" s="8">
        <v>2</v>
      </c>
      <c r="C5" s="8">
        <v>3</v>
      </c>
      <c r="D5" s="8">
        <v>12</v>
      </c>
      <c r="E5" s="4">
        <v>13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</row>
    <row r="6" spans="1:5" ht="15">
      <c r="A6" s="184" t="s">
        <v>219</v>
      </c>
      <c r="B6" s="184"/>
      <c r="C6" s="184"/>
      <c r="D6" s="185"/>
      <c r="E6" s="185"/>
    </row>
    <row r="7" spans="1:248" s="56" customFormat="1" ht="15">
      <c r="A7" s="31">
        <v>1</v>
      </c>
      <c r="B7" s="8" t="s">
        <v>50</v>
      </c>
      <c r="C7" s="38">
        <v>2.5</v>
      </c>
      <c r="D7" s="6">
        <v>-2.057</v>
      </c>
      <c r="E7" s="45" t="s">
        <v>214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</row>
    <row r="8" spans="1:248" s="56" customFormat="1" ht="15">
      <c r="A8" s="31">
        <v>2</v>
      </c>
      <c r="B8" s="13" t="s">
        <v>53</v>
      </c>
      <c r="C8" s="38" t="s">
        <v>7</v>
      </c>
      <c r="D8" s="6">
        <v>-5.518</v>
      </c>
      <c r="E8" s="1" t="s">
        <v>214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</row>
    <row r="9" spans="1:248" s="56" customFormat="1" ht="15">
      <c r="A9" s="31">
        <v>3</v>
      </c>
      <c r="B9" s="7" t="s">
        <v>56</v>
      </c>
      <c r="C9" s="48" t="s">
        <v>10</v>
      </c>
      <c r="D9" s="47">
        <v>-0.889</v>
      </c>
      <c r="E9" s="1" t="s">
        <v>214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</row>
    <row r="10" spans="1:248" s="56" customFormat="1" ht="15">
      <c r="A10" s="31">
        <v>4</v>
      </c>
      <c r="B10" s="7" t="s">
        <v>59</v>
      </c>
      <c r="C10" s="38" t="s">
        <v>24</v>
      </c>
      <c r="D10" s="47">
        <v>-1.596</v>
      </c>
      <c r="E10" s="1" t="s">
        <v>214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</row>
    <row r="11" spans="1:248" s="56" customFormat="1" ht="15">
      <c r="A11" s="31">
        <v>5</v>
      </c>
      <c r="B11" s="7" t="s">
        <v>64</v>
      </c>
      <c r="C11" s="38" t="s">
        <v>8</v>
      </c>
      <c r="D11" s="47">
        <v>-0.646</v>
      </c>
      <c r="E11" s="1" t="s">
        <v>214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</row>
    <row r="12" spans="1:248" s="56" customFormat="1" ht="15">
      <c r="A12" s="31">
        <v>6</v>
      </c>
      <c r="B12" s="7" t="s">
        <v>75</v>
      </c>
      <c r="C12" s="38" t="s">
        <v>7</v>
      </c>
      <c r="D12" s="47">
        <v>-4.345</v>
      </c>
      <c r="E12" s="46" t="s">
        <v>214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</row>
    <row r="13" spans="1:248" s="56" customFormat="1" ht="15">
      <c r="A13" s="31">
        <v>7</v>
      </c>
      <c r="B13" s="7" t="s">
        <v>76</v>
      </c>
      <c r="C13" s="48" t="s">
        <v>17</v>
      </c>
      <c r="D13" s="47">
        <v>-0.441</v>
      </c>
      <c r="E13" s="1" t="s">
        <v>214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</row>
    <row r="14" spans="1:248" s="56" customFormat="1" ht="15">
      <c r="A14" s="31">
        <v>8</v>
      </c>
      <c r="B14" s="7" t="s">
        <v>81</v>
      </c>
      <c r="C14" s="48" t="s">
        <v>11</v>
      </c>
      <c r="D14" s="64">
        <v>-0.245</v>
      </c>
      <c r="E14" s="1" t="s">
        <v>214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</row>
    <row r="15" spans="1:248" s="56" customFormat="1" ht="15">
      <c r="A15" s="31">
        <v>9</v>
      </c>
      <c r="B15" s="7" t="s">
        <v>82</v>
      </c>
      <c r="C15" s="38" t="s">
        <v>7</v>
      </c>
      <c r="D15" s="47">
        <v>-0.91437</v>
      </c>
      <c r="E15" s="1" t="s">
        <v>214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</row>
    <row r="16" spans="1:248" s="56" customFormat="1" ht="15">
      <c r="A16" s="31">
        <v>10</v>
      </c>
      <c r="B16" s="12" t="s">
        <v>86</v>
      </c>
      <c r="C16" s="38" t="s">
        <v>32</v>
      </c>
      <c r="D16" s="47">
        <v>-0.89</v>
      </c>
      <c r="E16" s="1" t="s">
        <v>214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</row>
    <row r="17" spans="1:248" s="56" customFormat="1" ht="15.75" customHeight="1">
      <c r="A17" s="31">
        <v>11</v>
      </c>
      <c r="B17" s="7" t="s">
        <v>88</v>
      </c>
      <c r="C17" s="48" t="s">
        <v>12</v>
      </c>
      <c r="D17" s="47">
        <v>-2.283</v>
      </c>
      <c r="E17" s="1" t="s">
        <v>214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</row>
    <row r="18" spans="1:248" s="56" customFormat="1" ht="15">
      <c r="A18" s="31">
        <v>12</v>
      </c>
      <c r="B18" s="7" t="s">
        <v>90</v>
      </c>
      <c r="C18" s="38" t="s">
        <v>17</v>
      </c>
      <c r="D18" s="47">
        <v>-3.411</v>
      </c>
      <c r="E18" s="1" t="s">
        <v>214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</row>
    <row r="19" spans="1:248" s="56" customFormat="1" ht="15">
      <c r="A19" s="31">
        <v>13</v>
      </c>
      <c r="B19" s="7" t="s">
        <v>92</v>
      </c>
      <c r="C19" s="38" t="s">
        <v>8</v>
      </c>
      <c r="D19" s="47">
        <v>-0.6983</v>
      </c>
      <c r="E19" s="1" t="s">
        <v>214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</row>
    <row r="20" spans="1:248" s="56" customFormat="1" ht="15">
      <c r="A20" s="31">
        <v>14</v>
      </c>
      <c r="B20" s="7" t="s">
        <v>96</v>
      </c>
      <c r="C20" s="38" t="s">
        <v>12</v>
      </c>
      <c r="D20" s="47">
        <v>-0.503</v>
      </c>
      <c r="E20" s="1" t="s">
        <v>214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</row>
    <row r="21" spans="1:248" s="56" customFormat="1" ht="15">
      <c r="A21" s="31">
        <v>15</v>
      </c>
      <c r="B21" s="7" t="s">
        <v>100</v>
      </c>
      <c r="C21" s="38" t="s">
        <v>11</v>
      </c>
      <c r="D21" s="47">
        <v>-1.27</v>
      </c>
      <c r="E21" s="1" t="s">
        <v>214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</row>
    <row r="22" spans="1:248" s="56" customFormat="1" ht="15">
      <c r="A22" s="31">
        <v>16</v>
      </c>
      <c r="B22" s="7" t="s">
        <v>114</v>
      </c>
      <c r="C22" s="38" t="s">
        <v>19</v>
      </c>
      <c r="D22" s="47">
        <v>-3.048</v>
      </c>
      <c r="E22" s="1" t="s">
        <v>214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</row>
    <row r="23" spans="1:248" s="56" customFormat="1" ht="15">
      <c r="A23" s="31">
        <v>17</v>
      </c>
      <c r="B23" s="7" t="s">
        <v>116</v>
      </c>
      <c r="C23" s="38" t="s">
        <v>11</v>
      </c>
      <c r="D23" s="47">
        <v>-14.193</v>
      </c>
      <c r="E23" s="46" t="s">
        <v>214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</row>
    <row r="24" spans="1:248" s="56" customFormat="1" ht="15">
      <c r="A24" s="31">
        <v>18</v>
      </c>
      <c r="B24" s="7" t="s">
        <v>117</v>
      </c>
      <c r="C24" s="38" t="s">
        <v>14</v>
      </c>
      <c r="D24" s="47">
        <v>-9.145</v>
      </c>
      <c r="E24" s="46" t="s">
        <v>214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</row>
    <row r="25" spans="1:248" s="56" customFormat="1" ht="15">
      <c r="A25" s="31">
        <v>19</v>
      </c>
      <c r="B25" s="7" t="s">
        <v>119</v>
      </c>
      <c r="C25" s="38" t="s">
        <v>25</v>
      </c>
      <c r="D25" s="47">
        <v>-3.263</v>
      </c>
      <c r="E25" s="46" t="s">
        <v>214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</row>
    <row r="26" spans="1:248" s="56" customFormat="1" ht="15">
      <c r="A26" s="31">
        <v>20</v>
      </c>
      <c r="B26" s="7" t="s">
        <v>121</v>
      </c>
      <c r="C26" s="38" t="s">
        <v>11</v>
      </c>
      <c r="D26" s="47">
        <v>-6.307</v>
      </c>
      <c r="E26" s="1" t="s">
        <v>214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</row>
    <row r="27" spans="1:248" s="56" customFormat="1" ht="15">
      <c r="A27" s="31">
        <v>21</v>
      </c>
      <c r="B27" s="7" t="s">
        <v>122</v>
      </c>
      <c r="C27" s="48" t="s">
        <v>14</v>
      </c>
      <c r="D27" s="47">
        <v>-0.3945</v>
      </c>
      <c r="E27" s="1" t="s">
        <v>214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</row>
    <row r="28" spans="1:248" s="56" customFormat="1" ht="15">
      <c r="A28" s="31">
        <v>22</v>
      </c>
      <c r="B28" s="7" t="s">
        <v>133</v>
      </c>
      <c r="C28" s="38" t="s">
        <v>8</v>
      </c>
      <c r="D28" s="47">
        <v>-0.908</v>
      </c>
      <c r="E28" s="1" t="s">
        <v>214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</row>
    <row r="29" spans="1:248" s="56" customFormat="1" ht="15">
      <c r="A29" s="31">
        <v>23</v>
      </c>
      <c r="B29" s="7" t="s">
        <v>142</v>
      </c>
      <c r="C29" s="38" t="s">
        <v>8</v>
      </c>
      <c r="D29" s="61">
        <v>-0.887</v>
      </c>
      <c r="E29" s="1" t="s">
        <v>214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</row>
    <row r="30" spans="1:248" s="56" customFormat="1" ht="15">
      <c r="A30" s="31">
        <v>24</v>
      </c>
      <c r="B30" s="7" t="s">
        <v>144</v>
      </c>
      <c r="C30" s="48" t="s">
        <v>23</v>
      </c>
      <c r="D30" s="47">
        <v>-0.085</v>
      </c>
      <c r="E30" s="1" t="s">
        <v>214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</row>
    <row r="31" spans="1:248" s="56" customFormat="1" ht="15">
      <c r="A31" s="31">
        <v>25</v>
      </c>
      <c r="B31" s="7" t="s">
        <v>148</v>
      </c>
      <c r="C31" s="38" t="s">
        <v>10</v>
      </c>
      <c r="D31" s="47">
        <v>-0.288</v>
      </c>
      <c r="E31" s="1" t="s">
        <v>214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</row>
    <row r="32" spans="1:248" s="56" customFormat="1" ht="15">
      <c r="A32" s="31">
        <v>26</v>
      </c>
      <c r="B32" s="7" t="s">
        <v>149</v>
      </c>
      <c r="C32" s="38" t="s">
        <v>15</v>
      </c>
      <c r="D32" s="61">
        <v>-0.991</v>
      </c>
      <c r="E32" s="1" t="s">
        <v>214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</row>
    <row r="33" spans="1:248" s="56" customFormat="1" ht="15">
      <c r="A33" s="31">
        <v>27</v>
      </c>
      <c r="B33" s="7" t="s">
        <v>153</v>
      </c>
      <c r="C33" s="38">
        <v>2.5</v>
      </c>
      <c r="D33" s="61">
        <v>-1.201</v>
      </c>
      <c r="E33" s="1" t="s">
        <v>214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</row>
    <row r="34" spans="1:248" s="56" customFormat="1" ht="15">
      <c r="A34" s="31">
        <v>28</v>
      </c>
      <c r="B34" s="58" t="s">
        <v>160</v>
      </c>
      <c r="C34" s="38" t="s">
        <v>7</v>
      </c>
      <c r="D34" s="61">
        <v>-2.506</v>
      </c>
      <c r="E34" s="1" t="s">
        <v>214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</row>
    <row r="35" spans="1:248" s="56" customFormat="1" ht="15">
      <c r="A35" s="31">
        <v>29</v>
      </c>
      <c r="B35" s="5" t="s">
        <v>182</v>
      </c>
      <c r="C35" s="62" t="s">
        <v>23</v>
      </c>
      <c r="D35" s="61">
        <v>-1.603</v>
      </c>
      <c r="E35" s="1" t="s">
        <v>214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</row>
    <row r="36" spans="1:248" s="56" customFormat="1" ht="15">
      <c r="A36" s="31">
        <v>30</v>
      </c>
      <c r="B36" s="5" t="s">
        <v>205</v>
      </c>
      <c r="C36" s="40">
        <v>1.6</v>
      </c>
      <c r="D36" s="61">
        <v>-0.271</v>
      </c>
      <c r="E36" s="1" t="s">
        <v>214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</row>
    <row r="37" spans="1:248" s="56" customFormat="1" ht="15">
      <c r="A37" s="31">
        <v>31</v>
      </c>
      <c r="B37" s="5" t="s">
        <v>206</v>
      </c>
      <c r="C37" s="40">
        <v>1.6</v>
      </c>
      <c r="D37" s="61">
        <v>-0.221</v>
      </c>
      <c r="E37" s="1" t="s">
        <v>214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</row>
    <row r="38" spans="1:248" s="56" customFormat="1" ht="15">
      <c r="A38" s="5"/>
      <c r="B38" s="11" t="s">
        <v>210</v>
      </c>
      <c r="C38" s="1"/>
      <c r="D38" s="65">
        <f>D7+D8+D9+D10+D11+D12+D13+D14+D15+D16+D17+D18+D19+D20+D21+D22+D23+D24+D25+D26+D27+D28+D29+D30+D31+D32+D33+D34+D35+D36+D37</f>
        <v>-71.01817</v>
      </c>
      <c r="E38" s="11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</row>
  </sheetData>
  <sheetProtection/>
  <mergeCells count="8">
    <mergeCell ref="C3:C4"/>
    <mergeCell ref="A6:E6"/>
    <mergeCell ref="D3:D4"/>
    <mergeCell ref="A1:E1"/>
    <mergeCell ref="A2:A4"/>
    <mergeCell ref="B2:B4"/>
    <mergeCell ref="C2:D2"/>
    <mergeCell ref="E2:E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2001-12-31T22:30:20Z</dcterms:modified>
  <cp:category/>
  <cp:version/>
  <cp:contentType/>
  <cp:contentStatus/>
</cp:coreProperties>
</file>