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415" windowHeight="11640" tabRatio="604" activeTab="0"/>
  </bookViews>
  <sheets>
    <sheet name="апрель2010" sheetId="1" r:id="rId1"/>
    <sheet name="ПО БЭс" sheetId="2" state="veryHidden" r:id="rId2"/>
    <sheet name="ПО ВЭс" sheetId="3" state="veryHidden" r:id="rId3"/>
    <sheet name="ПО КиЭс  " sheetId="4" state="veryHidden" r:id="rId4"/>
    <sheet name="ПО НЭс" sheetId="5" state="veryHidden" r:id="rId5"/>
    <sheet name="ПО РжЭс" sheetId="6" state="veryHidden" r:id="rId6"/>
    <sheet name="ПО ТоЭс" sheetId="7" state="veryHidden" r:id="rId7"/>
    <sheet name="ПО ТвЭС" sheetId="8" state="veryHidden" r:id="rId8"/>
  </sheets>
  <definedNames>
    <definedName name="_xlfn.COUNTIFS" hidden="1">#NAME?</definedName>
    <definedName name="_xlfn.SUMIFS" hidden="1">#NAME?</definedName>
    <definedName name="_xlnm._FilterDatabase" localSheetId="0" hidden="1">'апрель2010'!$T$4:$T$435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153" authorId="0">
      <text>
        <r>
          <rPr>
            <sz val="8"/>
            <rFont val="Tahoma"/>
            <family val="2"/>
          </rPr>
          <t xml:space="preserve">Перевод нагрузки по 6 кВ на ПС Кимры
</t>
        </r>
      </text>
    </comment>
    <comment ref="J186" authorId="0">
      <text>
        <r>
          <rPr>
            <sz val="8"/>
            <rFont val="Tahoma"/>
            <family val="2"/>
          </rPr>
          <t>ОТКЛЮЧЕНИЕ В-35 Т-1 И Т-2 И  перевод питания Т-2 35 кВ с ПС В.Троица на ПС Роща
( ПС Уницы Т-1 + Савцино Т-1 Т-2) +
 перевод питания Т-1 35 кВ 
с ПС В.Троица на ПС Ильинское</t>
        </r>
      </text>
    </comment>
    <comment ref="J189" authorId="0">
      <text>
        <r>
          <rPr>
            <sz val="8"/>
            <rFont val="Tahoma"/>
            <family val="2"/>
          </rPr>
          <t xml:space="preserve">Отключение В-35 Т-2  и
Перевод нагрузки Т-1 ПС Стоянцы с ПС  Горицы на ПС 35 кВ Ильиское
</t>
        </r>
      </text>
    </comment>
    <comment ref="J195" authorId="0">
      <text>
        <r>
          <rPr>
            <sz val="8"/>
            <rFont val="Tahoma"/>
            <family val="2"/>
          </rPr>
          <t xml:space="preserve">Перевод нагрузки Т-1 ПС К.Демьяновская на ПС Роща по ВЛ 35 кВ Роща-К.Демьяновская
</t>
        </r>
      </text>
    </comment>
    <comment ref="J198" authorId="0">
      <text>
        <r>
          <rPr>
            <sz val="8"/>
            <rFont val="Tahoma"/>
            <family val="2"/>
          </rPr>
          <t xml:space="preserve">Перевод нагрузки Т-1  ПС Стоянцы
</t>
        </r>
      </text>
    </comment>
    <comment ref="J201" authorId="0">
      <text>
        <r>
          <rPr>
            <sz val="8"/>
            <rFont val="Tahoma"/>
            <family val="2"/>
          </rPr>
          <t xml:space="preserve">Перевод нагрузки Т-2 ПС К.Демьяновская на ПС Простор по ВЛ 35 кВ Простор-К.Демьяновская
</t>
        </r>
      </text>
    </comment>
  </commentList>
</comments>
</file>

<file path=xl/sharedStrings.xml><?xml version="1.0" encoding="utf-8"?>
<sst xmlns="http://schemas.openxmlformats.org/spreadsheetml/2006/main" count="5489" uniqueCount="2668">
  <si>
    <t>SS Sukromlya 35/10 kv</t>
  </si>
  <si>
    <t>SS Kr. Gorodok 35/10 kv</t>
  </si>
  <si>
    <t>SS Pryamukhino 35/10 kv</t>
  </si>
  <si>
    <t>SS Pen 35/10 kv</t>
  </si>
  <si>
    <t>SS Pechnikovo 35/10 kv</t>
  </si>
  <si>
    <t>SS Maksimkovo 35/10 kv</t>
  </si>
  <si>
    <t>SS Filistovo 35/10 kv</t>
  </si>
  <si>
    <t>SS Okovtsy 35/10 kv</t>
  </si>
  <si>
    <t>SS Seliger 35/10 kv</t>
  </si>
  <si>
    <t>SS Moshary 35/10 kv</t>
  </si>
  <si>
    <t>SS Voroshilovo 35/10 kv</t>
  </si>
  <si>
    <t>SS Slautino 35/10 kv</t>
  </si>
  <si>
    <t>SS Moshki 35/10 kv</t>
  </si>
  <si>
    <t>SS Vysokoe 35/10 kv</t>
  </si>
  <si>
    <t>SS Bubenyevo 35/10 kv</t>
  </si>
  <si>
    <t>SS B.Vishenye 35/10 kv</t>
  </si>
  <si>
    <t>SS Budovo 35/10 kv</t>
  </si>
  <si>
    <t>SS Eltsy 35/10 kv</t>
  </si>
  <si>
    <t>SS Selishche 35/10 kv</t>
  </si>
  <si>
    <t>SS Svyatoe 35/10 kv</t>
  </si>
  <si>
    <t>SS Krapivnya 35/10 kv</t>
  </si>
  <si>
    <t>SS Svetlitsa 35/10 kv</t>
  </si>
  <si>
    <t>SS KS-20   110/6 kv</t>
  </si>
  <si>
    <t xml:space="preserve">SS Polygraphical paint 110/10 kv </t>
  </si>
  <si>
    <t>SS NPS Torzhok 110/10 kv</t>
  </si>
  <si>
    <t>SS Selikhovo 110/10 kv</t>
  </si>
  <si>
    <t>SS Peno 110/10 kv</t>
  </si>
  <si>
    <t>SS Torzhok 110/35/10 kv</t>
  </si>
  <si>
    <t xml:space="preserve">Nom. Capacity MV, MVA </t>
  </si>
  <si>
    <t xml:space="preserve">Nom. Capacity LV, MVA </t>
  </si>
  <si>
    <t>SS Stroyindustriya 110/35/10 kv</t>
  </si>
  <si>
    <t>SS Kuvshinovo 110/35/10 kv</t>
  </si>
  <si>
    <t>SS Selizharovo 110/35/10 kv</t>
  </si>
  <si>
    <t>SS NPS Borisovo 110/35/10 kv</t>
  </si>
  <si>
    <t>SS Ostashkov 110/35/10 kv</t>
  </si>
  <si>
    <t>SS N. Rozhok 110/35/10 kv</t>
  </si>
  <si>
    <t>Total:</t>
  </si>
  <si>
    <t>deficit</t>
  </si>
  <si>
    <t>proficit</t>
  </si>
  <si>
    <t>24 hours</t>
  </si>
  <si>
    <t>120 min</t>
  </si>
  <si>
    <t>ПС Эммаус  35/10</t>
  </si>
  <si>
    <t>ПС Ю.-Девичье 35/10</t>
  </si>
  <si>
    <t>10+10+10</t>
  </si>
  <si>
    <t xml:space="preserve">ПС Затверецкая 35/6 </t>
  </si>
  <si>
    <t>ПС Пушкино 110/35/10</t>
  </si>
  <si>
    <t>20+20</t>
  </si>
  <si>
    <t>ПС Южная 110/35/10</t>
  </si>
  <si>
    <t>ПС Северная 110/35/10</t>
  </si>
  <si>
    <t>ПС Лазурная 110/35/10</t>
  </si>
  <si>
    <t>ПС Медновский в-ор 110/35/10</t>
  </si>
  <si>
    <t>ПС Лихославль 110/35/10</t>
  </si>
  <si>
    <t>ПС Редкино  110/35/6</t>
  </si>
  <si>
    <t>40+40,5</t>
  </si>
  <si>
    <t>ПС Рамешки 110/35/10</t>
  </si>
  <si>
    <t xml:space="preserve">25+10 </t>
  </si>
  <si>
    <t>25+10</t>
  </si>
  <si>
    <t>ПС Тучево 110/35/10</t>
  </si>
  <si>
    <t>2,5+1,6</t>
  </si>
  <si>
    <t>63+63</t>
  </si>
  <si>
    <t>25+40</t>
  </si>
  <si>
    <t>1.0+1.6</t>
  </si>
  <si>
    <t>ПС Афанасово 35/6 кВ</t>
  </si>
  <si>
    <t>1.0+1.8</t>
  </si>
  <si>
    <t>ПС 35/10 кВ Кавельщино</t>
  </si>
  <si>
    <t>Процент загрузки к номинальной мощности, %</t>
  </si>
  <si>
    <t>Количество ПС, имеющие загрузку менее 30 %</t>
  </si>
  <si>
    <t>Количество ПС, имеющие загрузку менее от 30  до 70 %</t>
  </si>
  <si>
    <t>Количество ПС, имеющие загрузку более  105 %</t>
  </si>
  <si>
    <t>ПО</t>
  </si>
  <si>
    <t>Договора</t>
  </si>
  <si>
    <t>Актуальные заявки</t>
  </si>
  <si>
    <t>Неактуальные заявки</t>
  </si>
  <si>
    <t>Запросы</t>
  </si>
  <si>
    <t>Установленная мощность по заключенным договорам и выданным ТУ на ТП</t>
  </si>
  <si>
    <t>Установленная мощность по разработанным ТУ, но пока не заключенным договорам  на ТП и заявкам на ТП, находящихся на рассмотрении</t>
  </si>
  <si>
    <t>Установленная мощность по ранее разработанным ТУ, судьба которых не известна</t>
  </si>
  <si>
    <t xml:space="preserve">Установленная мощность по запросу </t>
  </si>
  <si>
    <t>Наименование заявителя</t>
  </si>
  <si>
    <t>Объект присоед-ия и место распол-ния объекта</t>
  </si>
  <si>
    <t>№ договора</t>
  </si>
  <si>
    <t>Р, МВт</t>
  </si>
  <si>
    <t>Cos φ</t>
  </si>
  <si>
    <t>S, МВА</t>
  </si>
  <si>
    <t>Объект присоединения и место расположения объекта</t>
  </si>
  <si>
    <t>Однотрансформаторные ПС</t>
  </si>
  <si>
    <t>ОАО "АБ "Пушкино"</t>
  </si>
  <si>
    <t>нежилое помещ-е, г.ю Бежецк, ул. Нечаева, д. 35/34</t>
  </si>
  <si>
    <t>274-ТП/02-09</t>
  </si>
  <si>
    <t>Итого по договорам</t>
  </si>
  <si>
    <t>Итого по актуальным заявкам</t>
  </si>
  <si>
    <t>Итого по не актуальным заявкам</t>
  </si>
  <si>
    <t>Итого по запросам</t>
  </si>
  <si>
    <t>ПС Кладово 110/35/10 кВ</t>
  </si>
  <si>
    <t xml:space="preserve"> ПО "Бежецкие ЭС"</t>
  </si>
  <si>
    <t>Производственная база, с.Моркины горы</t>
  </si>
  <si>
    <t xml:space="preserve">ГУ «Юркинского дома интерната для престарелых и инвалидов системы социальной защиты населения Тверской области» Бежецкого района </t>
  </si>
  <si>
    <t>Здания Юркинского дома-интерната (стационар, пищеблок), Тверская область, Бежецкий район, д. Юркино</t>
  </si>
  <si>
    <t>296-ТП/06-09</t>
  </si>
  <si>
    <t>Двух- и более трансформаторные ПС</t>
  </si>
  <si>
    <t>Хохлов А. Н.</t>
  </si>
  <si>
    <t>ж/дом, д.Приворот</t>
  </si>
  <si>
    <t>43-ТП/01-07</t>
  </si>
  <si>
    <t>Ещенко Л. Н.</t>
  </si>
  <si>
    <t>ж/дом, д Противье</t>
  </si>
  <si>
    <t>246-ТП/11-08</t>
  </si>
  <si>
    <t>УФК Весьегонского района</t>
  </si>
  <si>
    <t>адм.здание, пр.Победы, 35</t>
  </si>
  <si>
    <t>94-ТП/11-07</t>
  </si>
  <si>
    <t>Администрация Весьегонского района,</t>
  </si>
  <si>
    <t>дет.сад, ул Кирова 83</t>
  </si>
  <si>
    <t>ООО "Первая базовая компания"</t>
  </si>
  <si>
    <t>установка по переработке углевод.сырья</t>
  </si>
  <si>
    <t>Манделькорн Г.А.</t>
  </si>
  <si>
    <t>нежилое здание Тверская область, Лесной район, Лесное с.п., дер. Городок, ул.Центральная, д. 48</t>
  </si>
  <si>
    <t>329-ТП/09-09</t>
  </si>
  <si>
    <t xml:space="preserve">ГУП Тверьоблстройзаказчик  </t>
  </si>
  <si>
    <t>дом досуга, с. Лесное, ул. Коммунистическая, 1</t>
  </si>
  <si>
    <t>ООО "Верхневолжский животноводческий комплекс"</t>
  </si>
  <si>
    <t>пилорама, д.Заречье</t>
  </si>
  <si>
    <t>253-ТП/12-08</t>
  </si>
  <si>
    <t>ГУП "Тверьоблстройзаказчик"</t>
  </si>
  <si>
    <t>спортзал, п.Сандово, Советская,12</t>
  </si>
  <si>
    <t>Прокуратура Тверской обл.</t>
  </si>
  <si>
    <t>Тверская обл., пос. Сонково, пр-т Ленина, д. 52</t>
  </si>
  <si>
    <t>31-ТП/12-0,6</t>
  </si>
  <si>
    <t>Огурцов В. Н.</t>
  </si>
  <si>
    <t>скот двор, д.Гарусово</t>
  </si>
  <si>
    <t>264-ТП/12-08</t>
  </si>
  <si>
    <t xml:space="preserve">ЗАО Совместные инвестиции, лет/лагерь Солнышко </t>
  </si>
  <si>
    <t>п. Володарка Максатих. района</t>
  </si>
  <si>
    <t>спортзал, п.Максатиха, Красноармейская, 58-а</t>
  </si>
  <si>
    <t>ООО Агросервис</t>
  </si>
  <si>
    <t>ООО Тверьжилдорстрой", прудовое хозяйство</t>
  </si>
  <si>
    <t>Максатихинский район, д. Бараниха</t>
  </si>
  <si>
    <t>спортзал, п.Максатиха</t>
  </si>
  <si>
    <t>Отдел образования Администрации В.В.р-на</t>
  </si>
  <si>
    <t>детсад п.Пригородный</t>
  </si>
  <si>
    <t>ООО Старатель и Ко</t>
  </si>
  <si>
    <t>карьер, д.Кузлово</t>
  </si>
  <si>
    <t>СОТ "Пекарь"</t>
  </si>
  <si>
    <t>сад.огородничес. тов-во, с. Залучье</t>
  </si>
  <si>
    <t>ФГУ Упрдор</t>
  </si>
  <si>
    <t>линия наружного освещения, н.п. В.Волочек, а/д М-10 "Россия" км 293+135 - км 302+602</t>
  </si>
  <si>
    <t>334-ТП/09-09</t>
  </si>
  <si>
    <t>автодром, юж. часть города, уч. № 48, в р-не ул. 6-я Пролетарская и Пионерского переулка</t>
  </si>
  <si>
    <t>113-ТП/12-07</t>
  </si>
  <si>
    <t>Блочная котельная, п.Кашарово</t>
  </si>
  <si>
    <t>ЗАО Тверская Керамика</t>
  </si>
  <si>
    <t>Кирпичный з-д, д. Ненорово</t>
  </si>
  <si>
    <t>75-ТП/10-07</t>
  </si>
  <si>
    <t>спорткомплекс, г. В. Волочек, Б.Садовая</t>
  </si>
  <si>
    <t>115-ТП/12-07</t>
  </si>
  <si>
    <t>ГУП ТОСЗ</t>
  </si>
  <si>
    <t xml:space="preserve"> г. Вышний Волочек, ул. Д. Бедного, 60</t>
  </si>
  <si>
    <t>ООО В.Вол. Хлебокомбинат</t>
  </si>
  <si>
    <t>ж/дом, В.Волочек, ул. 9-е января</t>
  </si>
  <si>
    <t xml:space="preserve">ООО филма "Трейс плюс" </t>
  </si>
  <si>
    <t>эл.снабжение насоса, В.Волоцкий р-н, д. Кожино</t>
  </si>
  <si>
    <t>ПС 9-го Января 35/10 кВ</t>
  </si>
  <si>
    <t>6.3+10</t>
  </si>
  <si>
    <t>ООО " Истоки"</t>
  </si>
  <si>
    <t>база отдыха, п.Солнечный</t>
  </si>
  <si>
    <t>30/6920-09-ТП</t>
  </si>
  <si>
    <t>ПС АКУ   35/6 кВ</t>
  </si>
  <si>
    <t>3.2+6.3</t>
  </si>
  <si>
    <t>ПС Выползово 110/35/6 кВ</t>
  </si>
  <si>
    <t>ПС №5  35/6 кВ</t>
  </si>
  <si>
    <t>1+1.6</t>
  </si>
  <si>
    <t>БРООР" Хотилово"</t>
  </si>
  <si>
    <t>база отдыха, д.Хотилово</t>
  </si>
  <si>
    <t>ООО Петрол Люкс</t>
  </si>
  <si>
    <t>МАЗК</t>
  </si>
  <si>
    <t>36-ТП/01-07</t>
  </si>
  <si>
    <t>ПС Б-4  110/6 кВ</t>
  </si>
  <si>
    <t>д/сад, гБологое, Заозёрный м-н, 19</t>
  </si>
  <si>
    <t>ФГУ Дороги России</t>
  </si>
  <si>
    <t>Тверская обл., Бологовский район</t>
  </si>
  <si>
    <t>СПК "Салма-плюс" рыбхоз</t>
  </si>
  <si>
    <t>СПК Салма-плюсРыбное х-во,  п.Лубеньковский</t>
  </si>
  <si>
    <t>202-ТП/08-08</t>
  </si>
  <si>
    <t xml:space="preserve"> 92-кв ж/дом,  г.Удомля, Энергетиков</t>
  </si>
  <si>
    <t>Удомельское ОСБ 2601, офис</t>
  </si>
  <si>
    <t>г. Удомля, ул. Попова , 26</t>
  </si>
  <si>
    <t>профилакторий Рогозно, урочище "Остриха"</t>
  </si>
  <si>
    <t>85-ТП/11-07</t>
  </si>
  <si>
    <t>ООО Сфера</t>
  </si>
  <si>
    <t>производственная база, г. Удомля, Полевая, 7</t>
  </si>
  <si>
    <t>СНТ "Колос"</t>
  </si>
  <si>
    <t>стройплощадка котедж. посёлка, Удомля, юж. окраина</t>
  </si>
  <si>
    <t>ФГУП "Росэнергоатом" Филиал КАЭС</t>
  </si>
  <si>
    <t xml:space="preserve"> 40-кв ж/дом,  г.Удомля, ул.Весенняя</t>
  </si>
  <si>
    <t>112-ТП/12-07</t>
  </si>
  <si>
    <t>ЗАО " Тандер"</t>
  </si>
  <si>
    <t>супермаркет Магнитг, Удомля Энтузиастов 6</t>
  </si>
  <si>
    <t>ООО "СтройПроект"</t>
  </si>
  <si>
    <t>Адм.здание,  Парковая 20</t>
  </si>
  <si>
    <t>282-ТП/04-09</t>
  </si>
  <si>
    <t>Отделение по Удомельскому УФК по Тверской обл.</t>
  </si>
  <si>
    <t>Административное здание, Тверская обл., г.Удомля, пр-т Энергетиков, д. 3</t>
  </si>
  <si>
    <t>071-2007</t>
  </si>
  <si>
    <t>76 ОКС  (в/ч 30008)</t>
  </si>
  <si>
    <t>хранилище, п.Брусово</t>
  </si>
  <si>
    <t>228-ТП/09-08</t>
  </si>
  <si>
    <t>ООО "Стройпроект"</t>
  </si>
  <si>
    <t>Здание гаража, д.Ряд</t>
  </si>
  <si>
    <t>ДНП Райский остров</t>
  </si>
  <si>
    <t>4 ж/дома, Удомельский район, Таракинский с/о</t>
  </si>
  <si>
    <t>289-ТП/05-09</t>
  </si>
  <si>
    <t>ООО Росстеклопром</t>
  </si>
  <si>
    <t>стеклозавод п Спирово</t>
  </si>
  <si>
    <t>ООО Линза придорожный комплекс</t>
  </si>
  <si>
    <t>266 км а/д Москва-СПб, с. Выдропужск, Спировский р-н</t>
  </si>
  <si>
    <t>276-ТП/02-09</t>
  </si>
  <si>
    <t>Тверская область, Спировский район</t>
  </si>
  <si>
    <t>спортцентр</t>
  </si>
  <si>
    <t>Администрация р-на</t>
  </si>
  <si>
    <t>котельная</t>
  </si>
  <si>
    <t>Администрация Фировского р-на</t>
  </si>
  <si>
    <t>комплексная застройка, д. Б.Эскино</t>
  </si>
  <si>
    <t>60 кв ж/д, п.Великооктябрьский</t>
  </si>
  <si>
    <t>ООО "Узмень+"</t>
  </si>
  <si>
    <t>завод по разливу воды_Фировский район, пос. Сосновка, д. 102</t>
  </si>
  <si>
    <t>ОАО "Востек- Тверь"</t>
  </si>
  <si>
    <t>стеклоз-д, п.Великооктябрьский</t>
  </si>
  <si>
    <t>Трофимов Сергей Николаевич</t>
  </si>
  <si>
    <t>жилы дома_Фировский район, Рождественское с/п, в районе д. Глыби</t>
  </si>
  <si>
    <t>6,3+10</t>
  </si>
  <si>
    <t>3,2+4</t>
  </si>
  <si>
    <t>Головина И. Н.</t>
  </si>
  <si>
    <t>ж/дом</t>
  </si>
  <si>
    <t>203-ТП/08-08</t>
  </si>
  <si>
    <t>ООО БЖУ</t>
  </si>
  <si>
    <t>станция водоп. , п.Белый городок</t>
  </si>
  <si>
    <t>Люстик С. А.</t>
  </si>
  <si>
    <t>204-ТП/08-08</t>
  </si>
  <si>
    <t>Илькевич Р. П.</t>
  </si>
  <si>
    <t>126-ТП/12-07</t>
  </si>
  <si>
    <t>ООО Городок</t>
  </si>
  <si>
    <t>культ.-развл комплекс</t>
  </si>
  <si>
    <t>50-ТП/04-07</t>
  </si>
  <si>
    <t>ООО Инвестсити</t>
  </si>
  <si>
    <t>база отдыха, д.Прислон</t>
  </si>
  <si>
    <t>272-ТП/02-09</t>
  </si>
  <si>
    <t>ООО Электрооптика</t>
  </si>
  <si>
    <t>жилой поселок Приток, Кимрский район, Титовское с/п, примык. к восточной границе д. Притыкино</t>
  </si>
  <si>
    <t>СНТ "Лесное</t>
  </si>
  <si>
    <t>СНТ, Кимрский район, Титовское с/п</t>
  </si>
  <si>
    <t>ИП Апыхтина О.Д.</t>
  </si>
  <si>
    <t>2,5+6,3</t>
  </si>
  <si>
    <t>Количество ПС, имеющие загрузку от 70 до 100 %</t>
  </si>
  <si>
    <t>Количество Закрытых ЦП</t>
  </si>
  <si>
    <t>2009 г</t>
  </si>
  <si>
    <t>2008 г</t>
  </si>
  <si>
    <t>2007 г</t>
  </si>
  <si>
    <t>ИТОГО</t>
  </si>
  <si>
    <t xml:space="preserve"> </t>
  </si>
  <si>
    <t>2006 г</t>
  </si>
  <si>
    <t>цех деревообработки_Лесной район, Лесное с/п, дер. Городок, ул. Новая, д. 12</t>
  </si>
  <si>
    <t>200 9 г</t>
  </si>
  <si>
    <t>ЗАО «Основание», временно до 31.12.09г  0,037 кВт</t>
  </si>
  <si>
    <t>12 жилых домов, Дмитровское с/п, д.Верханово (отозвана) 0,06кВт</t>
  </si>
  <si>
    <t>40 жилых домов , с.Дмитрова Гора ул. Кимрская (отозвана) 0,2кВт</t>
  </si>
  <si>
    <t>жилые дома Шаталова Я.В.  Конаковский район, Дмитрогорского с/п, д. Коровино, дом 39 и д. 38 (отозвана) 0,02 кВт</t>
  </si>
  <si>
    <t>12 индивидуальных жилых домов Конаковский р-он, Дмитровогорское с/п, дер. Колодкино, (отозвана) 0,06 кВт</t>
  </si>
  <si>
    <t>ЗАО "Основание", временно до 31.12.09г</t>
  </si>
  <si>
    <t>Филиал КАЭС (присоединение по 35 кВ!)</t>
  </si>
  <si>
    <t>ООО "Фундамент"</t>
  </si>
  <si>
    <t>10 этажный 120 квартирный жилой дом, п. Сахарово, ул. Садовая</t>
  </si>
  <si>
    <t>300-тп/06-09</t>
  </si>
  <si>
    <t>351-ТП/12-09</t>
  </si>
  <si>
    <t>технологическое оборудование, г.Тверь, промзона Лазурная, д.37</t>
  </si>
  <si>
    <t>319-ТП/09-10</t>
  </si>
  <si>
    <t>341-ТП/10-09</t>
  </si>
  <si>
    <t>302-ТП/06-09</t>
  </si>
  <si>
    <t>спортцентр, г. Весьегонск, ул. Александровская</t>
  </si>
  <si>
    <t>ООО УК Региональная энергетика</t>
  </si>
  <si>
    <t>ООО "Региональная энергетическая комиссия"</t>
  </si>
  <si>
    <t>предприятие ООО Веселый берег, г. Весьегонск, ул. Заречная</t>
  </si>
  <si>
    <t>ОАО Бежецкое отделение №1558 Сбербанка России</t>
  </si>
  <si>
    <t>дополнительный офис, Тверская обл., г. Кр. Холм, пл. Народная, д. 22/25</t>
  </si>
  <si>
    <t>Манделькорн</t>
  </si>
  <si>
    <t>нежилое здание, Лесной р-н, Лесноес/п, дер.Городок, ул. Центральная, 48</t>
  </si>
  <si>
    <t>ООО "Ядро"</t>
  </si>
  <si>
    <t>АЗС_Сонковский район, пос. Сонково, пр. Ленина, д. № 130</t>
  </si>
  <si>
    <t>вводное устройство птичника №1 и №2_Вышневолоцкий район, Дятловское с/о, дер. Дятлово</t>
  </si>
  <si>
    <t xml:space="preserve">Торжокский район, п. Славный, ул. Школьная, д. 5 </t>
  </si>
  <si>
    <t>Филиал ОАО "Концерн Росэнергоатом" "Калининская атомная станция"</t>
  </si>
  <si>
    <t>защищенный пункт управления противоаварийными действиями в г. Удомля с внешним аварийным центром_г. Удомля, ул. Садовая в районе территория производственной базы ООО "Сантехмонтаж"</t>
  </si>
  <si>
    <t>г. Калязин, ул. Индустриальная, д. 5</t>
  </si>
  <si>
    <t>Калязинский машиностроительный завод - филиал ОАО "РСК МиГ"</t>
  </si>
  <si>
    <t>Садовое некоммерческое товарищество «Речные просторы»</t>
  </si>
  <si>
    <t>Тверская область, Калязинский район, Старобисловское с.п., в районе д.Болдиново</t>
  </si>
  <si>
    <t>Садовое некоммерческое товарищество «Молочные реки»</t>
  </si>
  <si>
    <t>Кулаковский Кирилл Александрович</t>
  </si>
  <si>
    <t>вводное устройство жилого дома с хозяйственными постройками_Андреапольский район, Волокское с/о, урочище Рогово</t>
  </si>
  <si>
    <t>Черкасов Анатолий Викторович</t>
  </si>
  <si>
    <t>жилой дом, Старицкий район, Ново-Ямское с/п, д. Дегунино</t>
  </si>
  <si>
    <t>ООО "Инновационный центр регионального развития</t>
  </si>
  <si>
    <t>г. Тверь, Беляковский пер., д. 46</t>
  </si>
  <si>
    <t>ЗАО "Центр инноваций и инвестиций", СНТ "Путилово-2"</t>
  </si>
  <si>
    <t>Калинин.р-н, Красногорское с/п, район д.Путилово</t>
  </si>
  <si>
    <t>1-я очередь застройки микрорайона_г. Тверь, ул. Оснабрюкская</t>
  </si>
  <si>
    <t>Рамешковский район, с/о Ведновский, дер. Ивица</t>
  </si>
  <si>
    <t>КФХ "Ручеек"</t>
  </si>
  <si>
    <t>вводное устройство крестьянского фермерского хозяйства_Конаковский район, Ручьевское с/п, село Дулово</t>
  </si>
  <si>
    <t>ООО "Каскад-Энергосеть</t>
  </si>
  <si>
    <t>г. Тверь, Московский р-н, пл. Гагарина, 5</t>
  </si>
  <si>
    <t>ООО "Атвен"</t>
  </si>
  <si>
    <t>вводное устройство АЗС_Конаковский район, завидовское с/п, дер. Шорново</t>
  </si>
  <si>
    <t>ОАО фирма оптово-розничной торговли "Универсал</t>
  </si>
  <si>
    <t>вводное устройство продовольственного магазина_Конаковский район, пгт. Новозавидовский, ул. Новая, 22 б.</t>
  </si>
  <si>
    <t>04/6970-09-ТП</t>
  </si>
  <si>
    <t>72 квартирный жилой дом, г. Удомля, ул. Весенняя, блок 2</t>
  </si>
  <si>
    <t>магазин "Флагман плюс", г. Удомля, пр. Курчатова, д. 14-а</t>
  </si>
  <si>
    <t>ООО "КомплексПроектСтройСервис"</t>
  </si>
  <si>
    <t>зона отдыха "Олений бор"_Кашинское лесничество Тверской области, Пригородное участковое лесничество (по материалам лесоустройства Калязинский Лесхоз Пригородное лесничество) квартал 12 выдел 6-11, 15-18, 21-26, кадастровый номер 69:11:00 00 00:0005</t>
  </si>
  <si>
    <t>Гришин Александр Алексеевич</t>
  </si>
  <si>
    <t>фермерское хозяйство, Кимрский район, Центральное с/п, район дер. Слободка</t>
  </si>
  <si>
    <t>Муниципальное учреждение дошкольного образования детей "Детско-юношеская спортивная школа"</t>
  </si>
  <si>
    <t>вводное устройство многофункционального зала_Жарковский район, пос. Жарковский, ул. Советская, д. 30 а</t>
  </si>
  <si>
    <t>ООО "ПАРМА"</t>
  </si>
  <si>
    <t>база отдыха_Торопецкий район, Шешуринское с/о, дер. Наговье</t>
  </si>
  <si>
    <t>Коммерческая организация с иностранными инвестициями в форме ООО "Медеса"</t>
  </si>
  <si>
    <t>производственная территория по производству гранул - пеллетов_Западнодвинский район, пгт. Старая Торопа, ул. Комсомольская, д. 12</t>
  </si>
  <si>
    <t>128 кВт ранее разрешеннная, переход на 2 кат</t>
  </si>
  <si>
    <t>ООО "Гекса - нетканые материалы"</t>
  </si>
  <si>
    <t>производство_Торопецкий район, Речанское с/п, дер. Лесная</t>
  </si>
  <si>
    <t>ООО "Тотал ойл-Ржев"</t>
  </si>
  <si>
    <t>вводное устройство многотопливного автозаправочного комплекса_Зубцовский район, Погорельское с/п, дер. Петровское (182 км+450 м а/д "Балтия")</t>
  </si>
  <si>
    <t>МУ "Администрация Дмитровогорского сельского поселения Конаковского района Тверской области</t>
  </si>
  <si>
    <t>вводное устройство очистных сооружении_Конаковский район, дер. Дмитрова Гора.</t>
  </si>
  <si>
    <t>Муниципальное учреждение "Администрация Дмитровогорского сельского поселения Конаковского района Тверской области"</t>
  </si>
  <si>
    <t>вводное устройство физкультурно-оздоровительного комплекса_Конаковский район, с . Дмитрова Гора.</t>
  </si>
  <si>
    <t>2010 г</t>
  </si>
  <si>
    <t>2010 г.</t>
  </si>
  <si>
    <t>ЗАО "Тверсой завод железобетонных изделий и труб"</t>
  </si>
  <si>
    <t>реконструкция нефтебазы ООО "Подольскнефтепродукт"_ул. Бочкина, д.11</t>
  </si>
  <si>
    <t>Меджлумян Рубен Даниэльевич и Хитров Анатолий Анатольевич</t>
  </si>
  <si>
    <t>вводное устройство цеха по производству пищевых продуктов из морских бурых водорослей _Калининский район, Медновское с/п, с. Медное, ул. Школьная, дом 30 а</t>
  </si>
  <si>
    <t>Орлова Елена Валерьевна</t>
  </si>
  <si>
    <t>вводное устройство фермерского хозяйства_Калининский район, Медновкое с/п, район д. Троица, кадастровый номер 69:10:0000008:673</t>
  </si>
  <si>
    <t>"Строителство газопровода - отвода и АГРС "Калинин - 3" (дом операторов)_Калининский район, Черногубовское с/п, район дер. Красное Знамя</t>
  </si>
  <si>
    <t>"Строителство газопровода - отвода и АГРС "Калинин - 3" (дом операторов)_Калининский район, Черногубовское с/п (1,2 км к северу от дер. Красное Знамя и 1,5 км к юго-западу от дер. Дубровки)</t>
  </si>
  <si>
    <t>ООО "Тверьмасстрой"</t>
  </si>
  <si>
    <t>вводное устройство административного здания с производственным корпусом и стоянками автомобилей_г. Тверь, ул. Красные Горки, д. 32</t>
  </si>
  <si>
    <t>ОАО "Строительная акционенрная компания "Стройцентр"</t>
  </si>
  <si>
    <t>4-5 этажный жилой дом (7 и 8 очереди строительства)_г. Тверь, микрорайон "Южный - Д" Лот 2А, ул. Стартовая, д. 7</t>
  </si>
  <si>
    <t>строительство газопровода - отвода и АГРС "Калинин - 3"_Калининский район, Черногубовское с/п, (1,2 км к северу от дер. Красное Знамя и 1,5 км к юго-западу от дер. Дубровки</t>
  </si>
  <si>
    <t>Водно -моторный потребителский кооператив "Глобус"</t>
  </si>
  <si>
    <t>лодочная станция_Конаковский район, пгт. Новозавидовский, ул. Пригородная, д. 26</t>
  </si>
  <si>
    <t>Панкратьев Виктор Германович</t>
  </si>
  <si>
    <t>вводное устройство кафе и автостоянки_Конаковский район, с. Завидово, ул. Ленинградская, д. 97 а.</t>
  </si>
  <si>
    <t>вводное устройство здания автосервиса_Конаковский район, с. Завидово, ул. Ленинградская</t>
  </si>
  <si>
    <t>ООО "Тверская строительная фирма"</t>
  </si>
  <si>
    <t>вводное устройство 90 квартирного жилого дома_Конаковский район, пгт. Радченко, д. 76</t>
  </si>
  <si>
    <t>№ 40073862</t>
  </si>
  <si>
    <t>№ 40096569</t>
  </si>
  <si>
    <t>№ 40096555</t>
  </si>
  <si>
    <t>Администрация Эмаусского сельского поселения Калининского района Тверской области</t>
  </si>
  <si>
    <t>вводное устройство сельскохозяйственного рынка_Калининский район, Эмаусское с/п, пос. Эммаус</t>
  </si>
  <si>
    <t>Муниципальное учреждение "Администрация Дмитровогорского сельского поселения Конаковского района Тверской области</t>
  </si>
  <si>
    <t>вводное устройство жилой застройки с малоэтвжными жилыми домами_Конаковский район, с. Дмитрова Гора</t>
  </si>
  <si>
    <t>промышленная нагрузка_Ржевский Район, г. Ржев</t>
  </si>
  <si>
    <t>44-ТП/02-07</t>
  </si>
  <si>
    <t>СПК Сельское</t>
  </si>
  <si>
    <t>МТФ, Торопецкий р-н, д. Лохово</t>
  </si>
  <si>
    <t>КФХ Калашников Н. С.</t>
  </si>
  <si>
    <t>ж/дома и х/постройки урочище Шилово Торопецкий район</t>
  </si>
  <si>
    <t>ООО "Пересвет"</t>
  </si>
  <si>
    <t>произв.база, Торопец, Чистовский тракт, 30</t>
  </si>
  <si>
    <t>128-ТП/12-07</t>
  </si>
  <si>
    <t>КФХ "Есфирь"</t>
  </si>
  <si>
    <t>мол.компл, д.Бончарово</t>
  </si>
  <si>
    <t>ОВД, п. Жарковский</t>
  </si>
  <si>
    <t>83-ТП/10-07</t>
  </si>
  <si>
    <t>Жарковское поселковое потреб. Общество</t>
  </si>
  <si>
    <t>магазин, Жарковский р-н, п.Жарковский, ул.Советская</t>
  </si>
  <si>
    <t>ГУП «Тверьоблстройзаказчик»</t>
  </si>
  <si>
    <t xml:space="preserve">ООО Территория </t>
  </si>
  <si>
    <t>стройплощадка, Ржев.р-н, д.Появилово</t>
  </si>
  <si>
    <t>189-ТП/06-08</t>
  </si>
  <si>
    <t>ООО Лукойл центрнефтепродукт</t>
  </si>
  <si>
    <t>АЗК, Ржевский р-н, д.Захарово</t>
  </si>
  <si>
    <t xml:space="preserve">Администрация г.Ржев </t>
  </si>
  <si>
    <t>пристройка спортзала к школе, Партизанская, 9/7</t>
  </si>
  <si>
    <t>ТУ ФГУ Упрдор "Россия"</t>
  </si>
  <si>
    <t>линия наружного освещения на участке автомобильной дороги М-9 - "Балтия" на участке км 223+300 - км 224+400 (поворот на г. Ржев с а/д М-9 "Балтия")</t>
  </si>
  <si>
    <t xml:space="preserve">ИП Баскакова Ю. А. </t>
  </si>
  <si>
    <t>магазин г. Ржев Ленинградское шоссе д. 36</t>
  </si>
  <si>
    <t>ООО Копейка Москва</t>
  </si>
  <si>
    <t>универсам, Республиканская, квартал 25</t>
  </si>
  <si>
    <t>очистные сооружения, Ржевский район, д. Хорошево</t>
  </si>
  <si>
    <t>крытый каток с искусственным льдом_Тверская область, г. Ржев, ул. Краснодарское шоссе</t>
  </si>
  <si>
    <t>Кривенко В. В</t>
  </si>
  <si>
    <t>с/х произв-во, д.Хомутово</t>
  </si>
  <si>
    <t>163-ТП/04-08</t>
  </si>
  <si>
    <t>ООО Верхневолжский АПК</t>
  </si>
  <si>
    <t>МТФ, Ржев.р-н, д.Тихменеево</t>
  </si>
  <si>
    <t>187-ТП/06-08</t>
  </si>
  <si>
    <t>дачный поселок, р-н д.Появилово</t>
  </si>
  <si>
    <t>275-ТП/02-09</t>
  </si>
  <si>
    <t>280-ТП/03-09</t>
  </si>
  <si>
    <t>ООО Терра</t>
  </si>
  <si>
    <t>резерв</t>
  </si>
  <si>
    <t xml:space="preserve">ООО Ржевский ДСК </t>
  </si>
  <si>
    <t>з-д каркасных домов п. Есинка, Ржев.р-н</t>
  </si>
  <si>
    <t>46-ТП/03-07</t>
  </si>
  <si>
    <t>ООО "Дантон-Птицепром"</t>
  </si>
  <si>
    <t>ф-л №1 Ржевской птицефабрики, п.Есинка</t>
  </si>
  <si>
    <t>ООО "Дюна"</t>
  </si>
  <si>
    <t>пункт охраны, Ржевский р-н  вблизи д.Зайцево</t>
  </si>
  <si>
    <t>Егоров О. К.</t>
  </si>
  <si>
    <t>ж/дом, д. Печеры</t>
  </si>
  <si>
    <t>317-ТП/09-09</t>
  </si>
  <si>
    <t xml:space="preserve">Болгов С. А. </t>
  </si>
  <si>
    <t>быт. помещения в границах СП Щеколдино Вазузс. с/п Зубцовский р-н</t>
  </si>
  <si>
    <t>СНТ Княжий дом</t>
  </si>
  <si>
    <t xml:space="preserve">197 ж/домов, д.Стрелки </t>
  </si>
  <si>
    <t>213-ТП/08-08</t>
  </si>
  <si>
    <t>СНТ Княжеское</t>
  </si>
  <si>
    <t>сад.тов-во, 336 уч-ков,  д.Стрелки Зубцовский р-н Княжьегрское с/п</t>
  </si>
  <si>
    <t>СТ Куратор</t>
  </si>
  <si>
    <t>д. Кузьминки</t>
  </si>
  <si>
    <t>СНТ Алмаз</t>
  </si>
  <si>
    <t xml:space="preserve">270 ж/домов, д.Стрелки </t>
  </si>
  <si>
    <t>212-ТП/08-08</t>
  </si>
  <si>
    <t>СПК Княжьи Горы</t>
  </si>
  <si>
    <t>животн.х-во, с.Кн.Горы, Садовая</t>
  </si>
  <si>
    <t>298-ТП/06-09</t>
  </si>
  <si>
    <t>СНТ Иваново</t>
  </si>
  <si>
    <t>сад.тов-во "Княжеская поляна", Зубцовский район, Княжьегорское с/п</t>
  </si>
  <si>
    <t>ООО Прогресс</t>
  </si>
  <si>
    <t>Фермер. х-во, Зубцовский р-н, д. Быково</t>
  </si>
  <si>
    <t>05-ТП/09-06</t>
  </si>
  <si>
    <t>ООО Инициатива 1 пуск</t>
  </si>
  <si>
    <t xml:space="preserve">40 ж/д, м-н, 3 адм. здания, д.Коротнево </t>
  </si>
  <si>
    <t>100-ТП/11-07</t>
  </si>
  <si>
    <t>ООО Скорость</t>
  </si>
  <si>
    <t>АЗК, автодор. Москва-Рига, 207 км</t>
  </si>
  <si>
    <t>ООО Элит сервис 1 пуск</t>
  </si>
  <si>
    <t>зона лесн., охотн. и сельск.х-ва,  д.Марково</t>
  </si>
  <si>
    <t>95-ТП/11-07</t>
  </si>
  <si>
    <t xml:space="preserve">Администр. Вазузского с/п </t>
  </si>
  <si>
    <t xml:space="preserve">50 домов, Зубц.р-н,  д.Серговское </t>
  </si>
  <si>
    <t>ООО Элит сервис 2 пуск</t>
  </si>
  <si>
    <t>129-ТП/12-07</t>
  </si>
  <si>
    <t xml:space="preserve">50 домов, Зубц.р-н,  д.Щеколдино </t>
  </si>
  <si>
    <t>ООО Элит сервис 3 пуск</t>
  </si>
  <si>
    <t>посёлок, д.Марково</t>
  </si>
  <si>
    <t>135-ТП/12-07</t>
  </si>
  <si>
    <t>50 домов,Зубц.р-н,  д.М.Коробино</t>
  </si>
  <si>
    <t>Отдел. УФК Зубцовский Р-н</t>
  </si>
  <si>
    <t xml:space="preserve">Здание отделения, г. Зубцов, ул. Советская, д.1/12 </t>
  </si>
  <si>
    <t>111-ТП/12-07</t>
  </si>
  <si>
    <t xml:space="preserve">ООО Инициатива </t>
  </si>
  <si>
    <t>ООО Элта ИГ</t>
  </si>
  <si>
    <t>дачн.посёлок, в границ. с/п Щеколдино</t>
  </si>
  <si>
    <t>237-ТП/10-08</t>
  </si>
  <si>
    <t>насосные станции, артскважина_Зубцовский район,Вазузское с/п, вблизи дер. Фомино-Городище</t>
  </si>
  <si>
    <t>ЧАК Иджерн Холдингс Лимитед</t>
  </si>
  <si>
    <t>усадьба Верхняя Волга, Зубцовский район, д. Юркино</t>
  </si>
  <si>
    <t>283-ТП/04-09</t>
  </si>
  <si>
    <t>ООО "Тоталойл-Ржев"</t>
  </si>
  <si>
    <t>многотоплевный АЗК, Зубцовскуий р-н, д.Петровское</t>
  </si>
  <si>
    <t>286-ТП/05-09</t>
  </si>
  <si>
    <t>ООО Теплоинвест</t>
  </si>
  <si>
    <t>жил. и промзона</t>
  </si>
  <si>
    <t>Сыроежкин С. Н.</t>
  </si>
  <si>
    <t>а/д комплекс, Оленинский р-н, д. Ройкино</t>
  </si>
  <si>
    <t>ООО "Строительная компания Запад"</t>
  </si>
  <si>
    <t>АЗС, 306-307 км р-н автодор Москва-Рига</t>
  </si>
  <si>
    <t>132-ТП/12-07</t>
  </si>
  <si>
    <t>ЗАО "Шелл Нефть"</t>
  </si>
  <si>
    <t>АЗС, Нелидовский р-н Селянское с/п</t>
  </si>
  <si>
    <t xml:space="preserve">261-ТП/12-08 </t>
  </si>
  <si>
    <t>ООО "Юридическое бюро "Содействие"</t>
  </si>
  <si>
    <t>Дом охотника, Тверская область, Старицкий район, Ново-Ямское с/п, д. Дегунино</t>
  </si>
  <si>
    <t>297-ТП/06-09</t>
  </si>
  <si>
    <t>реабилит.центр, д.Н.Ямская</t>
  </si>
  <si>
    <t>90-ТП/11-07</t>
  </si>
  <si>
    <t>ГУП ТОСЗ старицкий филиал объедин. Гос. Музея, г. Старица ул. Володарского</t>
  </si>
  <si>
    <t>ООО "Линарес"</t>
  </si>
  <si>
    <t xml:space="preserve">М/О цех, г.Старица, Пионерская </t>
  </si>
  <si>
    <t>лед.спорткомплекс, Старица, Чернозерского</t>
  </si>
  <si>
    <t>97-ТП/11-07</t>
  </si>
  <si>
    <t>2-я очерпедь строит-ва поликлиники, г. Старица</t>
  </si>
  <si>
    <t>усадьба,  д. Массальское</t>
  </si>
  <si>
    <t>ЗАО Строительная компания "Союз"</t>
  </si>
  <si>
    <t>23-квартирный жилой дом, Тверская область, г. Старица, ул. Захарова, д. 95</t>
  </si>
  <si>
    <t>346-ТП/10-09</t>
  </si>
  <si>
    <t>ООО Оптимизация</t>
  </si>
  <si>
    <t>дом торговли и быта, г.Старица, ул. Коммунистическая, 27</t>
  </si>
  <si>
    <t>Старицкий Свято-Успенский мужской монастырь Тверской Епархии Русской Православной церкви</t>
  </si>
  <si>
    <t>Дачный потребительский кооператив "Приток"</t>
  </si>
  <si>
    <t>Дачный потребительский кооператив "Приток", Кимрский район, Титовское с/п, д. Притыкино</t>
  </si>
  <si>
    <t>Старицкий район, Ново-Ямское с/п, дер. Подвязье</t>
  </si>
  <si>
    <t>Петров Денис Михайлович</t>
  </si>
  <si>
    <t>приусадебное хозяйство, Сттарицкий район, Васильевское с/п, вблизи дер. Акишево, дер. Кучково</t>
  </si>
  <si>
    <t>344-ТП/10-09</t>
  </si>
  <si>
    <t>Лукьянов А. В.</t>
  </si>
  <si>
    <t>ж/дом, Старицкий р-н, д.Бутово</t>
  </si>
  <si>
    <t xml:space="preserve">ООО Старземинвест </t>
  </si>
  <si>
    <t>70 дачных домов д. Сасынье Старицкий р-н</t>
  </si>
  <si>
    <t xml:space="preserve">Администрация Стариц района </t>
  </si>
  <si>
    <t>школа, Старицкий р-н д Степурино</t>
  </si>
  <si>
    <t xml:space="preserve">МИИПО Репутация </t>
  </si>
  <si>
    <t>Гост.комплекс, д.Гурьево</t>
  </si>
  <si>
    <t>Коттедж.посёлокд. Чурилово</t>
  </si>
  <si>
    <t>35/10 кВ Страшевичи</t>
  </si>
  <si>
    <t>35/10 кВ Сукромля</t>
  </si>
  <si>
    <t>110/35/10 кВ Торжок</t>
  </si>
  <si>
    <t xml:space="preserve">ЗАО Шелл нефть </t>
  </si>
  <si>
    <t>транс-логист. Комплекс, Торжок, Чехова</t>
  </si>
  <si>
    <t>227-ТП/09-08</t>
  </si>
  <si>
    <t xml:space="preserve">ГУП Тверьоблстройзаказчик </t>
  </si>
  <si>
    <t>педучилище, Торжок, Ленингр. Шоссе, 19</t>
  </si>
  <si>
    <t>Гавага М С</t>
  </si>
  <si>
    <t xml:space="preserve"> закусочная, Б.Киселенка</t>
  </si>
  <si>
    <t xml:space="preserve">ООО Гортепло </t>
  </si>
  <si>
    <t>котельнная, ул.Больничная</t>
  </si>
  <si>
    <t xml:space="preserve">ООО Трансстроймеханизация </t>
  </si>
  <si>
    <t>база в п. Славный Торжокского р-на территория ОНО ОПХ ВНИИЛ</t>
  </si>
  <si>
    <t>котельнная, Ленинградское ш</t>
  </si>
  <si>
    <t>жилой дом, Тв. Обл, г. Торжок, ул. Металлистов земельный участок кадастровый номер 69:47:0100303:13</t>
  </si>
  <si>
    <t>110/10 кВ КС-20</t>
  </si>
  <si>
    <t>110/10 кВ Полиграфкраски</t>
  </si>
  <si>
    <t>ГУП Тверьоблстройзакзачик</t>
  </si>
  <si>
    <t>дет сад г. Торжок</t>
  </si>
  <si>
    <t>ООО Стод</t>
  </si>
  <si>
    <t xml:space="preserve"> застройка 60 коттдж, вбл.д.Семёновское</t>
  </si>
  <si>
    <t>котельная, Калининское шоссе</t>
  </si>
  <si>
    <t>110/35/10 кВ Стройиндустрия</t>
  </si>
  <si>
    <t>110/10 кВ НПС Торжок</t>
  </si>
  <si>
    <t>110/10 кВ Селихово</t>
  </si>
  <si>
    <t>35/10 кВ Мошки</t>
  </si>
  <si>
    <t>ООО "Залесье"</t>
  </si>
  <si>
    <t>Охотохозяйство, г. Торжок</t>
  </si>
  <si>
    <t>26-ТП/11-06</t>
  </si>
  <si>
    <t xml:space="preserve">зал к школе, п.Грузины </t>
  </si>
  <si>
    <t>35/10 кВ Высокое</t>
  </si>
  <si>
    <t>35/10 кВ Бубеньево</t>
  </si>
  <si>
    <t xml:space="preserve">ЗАО Компания Волгодорстрой </t>
  </si>
  <si>
    <t>передв. база, д.Марьино</t>
  </si>
  <si>
    <t>134-ТП/12-07</t>
  </si>
  <si>
    <t xml:space="preserve">ФГУ Упрдор "Россия" </t>
  </si>
  <si>
    <t>нар.осв.автодороги М-10 д. Дубровка</t>
  </si>
  <si>
    <t>222-ТП/09-08</t>
  </si>
  <si>
    <t>ФГУ Упрдор "Россия"</t>
  </si>
  <si>
    <t>нар.осв.автодороги М-10, д. Марьино</t>
  </si>
  <si>
    <t>244-ТП/11-08</t>
  </si>
  <si>
    <t>нар.осв.автодороги, Торжокский район, на участке км 111+900 - км 258+00</t>
  </si>
  <si>
    <t>нар.осв.автодороги  М-10 д. Миронежье</t>
  </si>
  <si>
    <t xml:space="preserve"> 262-ТП/12-08</t>
  </si>
  <si>
    <t>303-ТП/06-09</t>
  </si>
  <si>
    <t>35/10 кВ Б.Вишенье</t>
  </si>
  <si>
    <t>35/10 кВ Будово</t>
  </si>
  <si>
    <t>ООО 76 ойл</t>
  </si>
  <si>
    <t>АЗК, Торжокский р-н</t>
  </si>
  <si>
    <t>35/10 кВ Кр.Городок</t>
  </si>
  <si>
    <t>35/10 кВ Прямухино</t>
  </si>
  <si>
    <t>35/10 кВ Пень</t>
  </si>
  <si>
    <t>35/10 кВ Печниково</t>
  </si>
  <si>
    <t>110/35/10 кВ Кувшиново</t>
  </si>
  <si>
    <t>Администр. Кувш. р-на</t>
  </si>
  <si>
    <t>27-кв. ж/дом, Кувшиново, Гагарина, 4а</t>
  </si>
  <si>
    <t>118-ТП/12-07</t>
  </si>
  <si>
    <t xml:space="preserve"> цех, Кувшин р-н,  п.Сокольники</t>
  </si>
  <si>
    <t>ОАО Каменская БКФ</t>
  </si>
  <si>
    <t>35/10 кВ Максимково</t>
  </si>
  <si>
    <t>35/10 кВ Филистово</t>
  </si>
  <si>
    <t>35/10 кВ Оковцы</t>
  </si>
  <si>
    <t>110/35/10 кВ Селижарово</t>
  </si>
  <si>
    <t>ООО "Управляющая компания Прагма Капитал</t>
  </si>
  <si>
    <t>ж/комплекс Селищенское с/п, т/б Чайка</t>
  </si>
  <si>
    <t>234-ТП/10-08</t>
  </si>
  <si>
    <t>ООО Эмирус-текстиль</t>
  </si>
  <si>
    <t xml:space="preserve">здание шв.цеха Селиж.р-н, д.Березуг </t>
  </si>
  <si>
    <t>Башкова В.Г.</t>
  </si>
  <si>
    <t>ж/комплекс, д.Хотошино</t>
  </si>
  <si>
    <t>215-ТП/09-08</t>
  </si>
  <si>
    <t xml:space="preserve">ООО "Тверьстроймаш"
</t>
  </si>
  <si>
    <t>Курортно-гостиничный комплекс Тверская обл., Селижаровский р-н.,п.Селище</t>
  </si>
  <si>
    <t>130-ТП/12-07</t>
  </si>
  <si>
    <t>ООО "Эколес"</t>
  </si>
  <si>
    <t>пел.цех, Селижар р-н,  д.Языково</t>
  </si>
  <si>
    <t>252-ТП/12-08</t>
  </si>
  <si>
    <t>110/35/10 кВ НПС Борисово</t>
  </si>
  <si>
    <t>35/10 кВ Ельцы</t>
  </si>
  <si>
    <t>Глинский Н. Е.</t>
  </si>
  <si>
    <t>жил. дом, Селижаровский район, Оковецкое с/п, д. Высоково, ул. Центральная, 26</t>
  </si>
  <si>
    <t>ООО "Пестово"</t>
  </si>
  <si>
    <t>дроб-сорт.установка, вбл д.Пестово</t>
  </si>
  <si>
    <t>Детина И. А.</t>
  </si>
  <si>
    <t>ж/д, Селиж.р-н, д.Тростино</t>
  </si>
  <si>
    <t>35/10 кВ Селище</t>
  </si>
  <si>
    <t>ЗАО Форест</t>
  </si>
  <si>
    <t>т/б "Акватория", п.Селище</t>
  </si>
  <si>
    <t>200-ТП/07-08</t>
  </si>
  <si>
    <t>ООО "Тверьстроймаш"</t>
  </si>
  <si>
    <t>гост.комплекс, п.Селижарово</t>
  </si>
  <si>
    <t>Егерев И. М.</t>
  </si>
  <si>
    <t>ж/д, Селиж.р-н, д.Завирье</t>
  </si>
  <si>
    <t>Яцко С.И.</t>
  </si>
  <si>
    <t>ж/д, д.Заручевье</t>
  </si>
  <si>
    <t>235-ТП/10-08</t>
  </si>
  <si>
    <t xml:space="preserve">Агеев В. П. </t>
  </si>
  <si>
    <t>ж/д, Селиж.р-н, д.Девичье</t>
  </si>
  <si>
    <t>281-ТП/04-09</t>
  </si>
  <si>
    <t>35/10 кВ Селигер</t>
  </si>
  <si>
    <t>ООО Софья</t>
  </si>
  <si>
    <t>п.Свапуще</t>
  </si>
  <si>
    <t>№ 2</t>
  </si>
  <si>
    <t>Федосов Ю. В.</t>
  </si>
  <si>
    <t>ж/д, Осташ.р-н, д.Заболотье</t>
  </si>
  <si>
    <t>Фролова Н.Ю.</t>
  </si>
  <si>
    <t>КФХ, д.Узгово</t>
  </si>
  <si>
    <t>68-ТП/08-07</t>
  </si>
  <si>
    <t>Горбаткин В.Н.</t>
  </si>
  <si>
    <t>ж/д, д.Третьники</t>
  </si>
  <si>
    <t>170-ТП/04-08</t>
  </si>
  <si>
    <t>Дружков Д.В.</t>
  </si>
  <si>
    <t>ж/д, д.Гуща</t>
  </si>
  <si>
    <t>131-ТП/12-07</t>
  </si>
  <si>
    <t>Крюченков С.А.</t>
  </si>
  <si>
    <t>ж/д, д.Задубье</t>
  </si>
  <si>
    <t>221-ТП/09-08</t>
  </si>
  <si>
    <t>Орлов А. В.</t>
  </si>
  <si>
    <t>ж/д, Осташ.р-н, д.Третники</t>
  </si>
  <si>
    <t>248-ТП/11-08</t>
  </si>
  <si>
    <t>110/35/10 кВ Осташков</t>
  </si>
  <si>
    <t>СНТ "Гладкий луг"</t>
  </si>
  <si>
    <t>60 ж/д, Осташковск. р-н</t>
  </si>
  <si>
    <t>194-ТП/07-08</t>
  </si>
  <si>
    <t>Орлова Г.А.</t>
  </si>
  <si>
    <t>ж/д, Осташков   р-н Спецавтохоз-ва</t>
  </si>
  <si>
    <t>ООО "Строй-Капитал"</t>
  </si>
  <si>
    <t>застройка 5эт ж/д, Осташков, Заслонова</t>
  </si>
  <si>
    <t>146-ТП/12-07</t>
  </si>
  <si>
    <t>Третьякова Е. Г.</t>
  </si>
  <si>
    <t>дачн.неком.тов-во - 7 уч-в, Осташк.р-н, д.Горбово</t>
  </si>
  <si>
    <t>110/35/10 кВ Н.Рожок</t>
  </si>
  <si>
    <t>ЗАО МосДом</t>
  </si>
  <si>
    <t>оздор.-реабилитац комплекс, д. Заречье</t>
  </si>
  <si>
    <t>260-ТП/12-08</t>
  </si>
  <si>
    <t xml:space="preserve">ЗАО ТЭКС </t>
  </si>
  <si>
    <t>дом и хоз постройки Осташковский р-н, Ботовское с/п, д. Заречье</t>
  </si>
  <si>
    <t>Барановский А. Н.</t>
  </si>
  <si>
    <t>жил комплекс д. Заречье, Осташ.р-на</t>
  </si>
  <si>
    <t>35/10 кВ Святое</t>
  </si>
  <si>
    <t>школа, д.Святое</t>
  </si>
  <si>
    <t>64-ТП/07-07</t>
  </si>
  <si>
    <t>Немудров А.А.</t>
  </si>
  <si>
    <t xml:space="preserve">ж/д, Осташ.р-н, д.Городец </t>
  </si>
  <si>
    <t xml:space="preserve">ООО Фирма Санталс 2000 </t>
  </si>
  <si>
    <t>б/отдыха, Осташ.р-н, д.Турская</t>
  </si>
  <si>
    <t>строящиеся объекты, д. Глебово</t>
  </si>
  <si>
    <t>224-ТП/09-08</t>
  </si>
  <si>
    <t>б/отдыха,Осташ.р-н,  д.Доброе</t>
  </si>
  <si>
    <t>35/10 кВ Крапивня</t>
  </si>
  <si>
    <t>35/10 кВ Светлица</t>
  </si>
  <si>
    <t>ООО Турсервис</t>
  </si>
  <si>
    <t>тур.комплекс,Осташков р-н д.Пачково</t>
  </si>
  <si>
    <t>37-ТП/01-07</t>
  </si>
  <si>
    <t>ООО Жемчужина Селигера</t>
  </si>
  <si>
    <t>жил. дома и хоз. постройки, Осташков. район, Сорожское с/п, район д. Пачково</t>
  </si>
  <si>
    <t>на строймеханизмы</t>
  </si>
  <si>
    <t>Юркова Л. И.</t>
  </si>
  <si>
    <t>4 ж/дома, Конак.р-н, д.Ляпино</t>
  </si>
  <si>
    <t>48-ТП/04-07</t>
  </si>
  <si>
    <t>Калашников Г. В.</t>
  </si>
  <si>
    <t xml:space="preserve">КФХ, Осташ.р-н, д Пески </t>
  </si>
  <si>
    <t>Миронов В. А</t>
  </si>
  <si>
    <t>ж/д, Осташ.р-н, д.Ляпино</t>
  </si>
  <si>
    <t>35/10 кВ Мошары</t>
  </si>
  <si>
    <t>Администр. Пеновского района</t>
  </si>
  <si>
    <t>школа, д.Мошары</t>
  </si>
  <si>
    <t>35/10 кВ Ворошилово</t>
  </si>
  <si>
    <t xml:space="preserve">Храм Пресвятой Троицы </t>
  </si>
  <si>
    <t>Пеновский район, с/о Ворошилово с. Отолово</t>
  </si>
  <si>
    <t xml:space="preserve">Ещенко Л. Н.  </t>
  </si>
  <si>
    <t>пилорама, д.Тивиково-д.Залуковье</t>
  </si>
  <si>
    <t>35/10 кВ Слаутино</t>
  </si>
  <si>
    <t>Молоканова Н. Е.</t>
  </si>
  <si>
    <t>ж/дом, Пеновск.р-н, п.Рунский</t>
  </si>
  <si>
    <t>263-ТП/12-08</t>
  </si>
  <si>
    <t>110/10 кВ Пено</t>
  </si>
  <si>
    <t>Отделение УФК Пеновский район</t>
  </si>
  <si>
    <t>здание УФК, Пено, 249 Стрелковой див.,22</t>
  </si>
  <si>
    <t>108-ТП/12-07</t>
  </si>
  <si>
    <t>Афиногенов М. Э.</t>
  </si>
  <si>
    <t xml:space="preserve"> КФК, д.Любеж</t>
  </si>
  <si>
    <t>спорткомплекс, п.Пено</t>
  </si>
  <si>
    <t>ПРО Горские устья</t>
  </si>
  <si>
    <t>застройка, Пено, Советская, 60</t>
  </si>
  <si>
    <t>73-ТП/09-07</t>
  </si>
  <si>
    <t xml:space="preserve">ООО Руссо-ДИЗ </t>
  </si>
  <si>
    <t>произв. Здание п. Пено, ул. Л. Чайкиной, 103</t>
  </si>
  <si>
    <t>Администрация Пеновского р-на</t>
  </si>
  <si>
    <t xml:space="preserve"> котельная, п. Пено, ул. В. Павлова</t>
  </si>
  <si>
    <t xml:space="preserve">ИП Фролов С. С. </t>
  </si>
  <si>
    <t>пилорама п. Соблаго Пеновского района</t>
  </si>
  <si>
    <t>271-ТП/02-09</t>
  </si>
  <si>
    <t>, котельная, п. Пено, ул. Л. Чайкиной</t>
  </si>
  <si>
    <t>ООО "Фирма А.Р.Д."</t>
  </si>
  <si>
    <t xml:space="preserve">Current deficit 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</si>
  <si>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</si>
  <si>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</si>
  <si>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</si>
  <si>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</si>
  <si>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</si>
  <si>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</si>
  <si>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</si>
  <si>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</si>
  <si>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Deficit /proficit of main substation, MVA</t>
  </si>
  <si>
    <t>МVА</t>
  </si>
  <si>
    <t>Мin.</t>
  </si>
  <si>
    <t>Note</t>
  </si>
  <si>
    <t>SS Alekseykovo 35/10 kv</t>
  </si>
  <si>
    <t>SS Belyznitsy 35/10 kv</t>
  </si>
  <si>
    <t>SS Borisovskoe 35/10 kv</t>
  </si>
  <si>
    <t>SS Vysokusha 35/10 kv</t>
  </si>
  <si>
    <t>SS Hotel 35/10 kv</t>
  </si>
  <si>
    <t>SS Grigorovo 35/10 kv</t>
  </si>
  <si>
    <t>SS Deledino 35/10 kv</t>
  </si>
  <si>
    <t>SS Zaramenye 35/10 kv</t>
  </si>
  <si>
    <t>SS Zoby 35/10 kv</t>
  </si>
  <si>
    <t>SS Koy 35/10 kv</t>
  </si>
  <si>
    <t>SS Ladozhskoe 35/10 kv</t>
  </si>
  <si>
    <t>SS Litvinovo 35/10 kv</t>
  </si>
  <si>
    <t>SS Loshchemlya 35/10 kv</t>
  </si>
  <si>
    <t>SS Lyubegoshchi 35/10 kv</t>
  </si>
  <si>
    <t>SS Martynovo 35/10 kv</t>
  </si>
  <si>
    <t>SS Mikhailovskoe 35/10 kv</t>
  </si>
  <si>
    <t>SS Morozovo 35/10 kv</t>
  </si>
  <si>
    <t>SS Popovka 35/10 kv</t>
  </si>
  <si>
    <t>SS Romantsevo 35/10 kv</t>
  </si>
  <si>
    <t>SS Staroe Sandovo 35/10 kv</t>
  </si>
  <si>
    <t>SS Sukromny 35/10 kv</t>
  </si>
  <si>
    <t>SS Tebleshi 35/10 kv</t>
  </si>
  <si>
    <t>SS Trestna 35/10 kv</t>
  </si>
  <si>
    <t>SS Fralyovo 35/10 kv</t>
  </si>
  <si>
    <t>SS Chamerovo 35/10 kv</t>
  </si>
  <si>
    <t>SS Akhmatovo 110/10 kv</t>
  </si>
  <si>
    <t>SS Kladovo 110/10 kv</t>
  </si>
  <si>
    <t>SS Laptikha 110/10 kv</t>
  </si>
  <si>
    <t>SS Malyshevo 110/10 kv</t>
  </si>
  <si>
    <t>SS Start 10/10 kv</t>
  </si>
  <si>
    <t>SS Rassvet 110/35 kv</t>
  </si>
  <si>
    <t>SS Ivanovo 110/35/10 kv</t>
  </si>
  <si>
    <t>Nom. capacity MV, MVA</t>
  </si>
  <si>
    <t>Nom. capacity LV, MVA</t>
  </si>
  <si>
    <t>SS Kesma 110/35/10 kv</t>
  </si>
  <si>
    <t>SS Morkiny Gory 110/35/10 kv</t>
  </si>
  <si>
    <t>SS Topalki 110/35/10 kv</t>
  </si>
  <si>
    <t>SS Berezyo 35/10 kv</t>
  </si>
  <si>
    <t>SS Lesnoe 35/10 kv</t>
  </si>
  <si>
    <t>SS Maksatikha 35/10 kv</t>
  </si>
  <si>
    <t>SS Molokovo 35/10 kv</t>
  </si>
  <si>
    <t>SS Novokotovo 35/10 kv</t>
  </si>
  <si>
    <t>SS Rivzavod 35/10 kv</t>
  </si>
  <si>
    <t>SS Sonkovo 35/10 kv</t>
  </si>
  <si>
    <t>SS Sulezhsky Borok 35/10 kv</t>
  </si>
  <si>
    <t>SS Shishkovo Dubrovo 110/10 kv</t>
  </si>
  <si>
    <t>SS Vesyegonsk 110/35/10 kv</t>
  </si>
  <si>
    <t>SS DVP  110/35/10 kv</t>
  </si>
  <si>
    <t>SS Krasny Kholm 110/35/10 kv</t>
  </si>
  <si>
    <t>SS Porechye 110/35/10 кВ</t>
  </si>
  <si>
    <t>SS Sandovo 110/35/10 kv</t>
  </si>
  <si>
    <t>SS Sholmino 110/35/10 kv</t>
  </si>
  <si>
    <t>SS Belsky Karyer 35/6 kv</t>
  </si>
  <si>
    <t>SS Dubrovka 35/10 kv</t>
  </si>
  <si>
    <t>SS Zhilotkovo 35/10 kv</t>
  </si>
  <si>
    <t>SS Kopachevo 35/10 kv</t>
  </si>
  <si>
    <t>SS Kuznetsovo 35/10 kv</t>
  </si>
  <si>
    <t>SS Luzhnikovo 35/10 kv</t>
  </si>
  <si>
    <t>SS Nasakino 35/10 kv</t>
  </si>
  <si>
    <t>SS Oktyabrsky Karyer 110/35 kv</t>
  </si>
  <si>
    <t>SS Porozhki 35/10 kv</t>
  </si>
  <si>
    <t>SS Kh.B.K. 35/6 kv</t>
  </si>
  <si>
    <t>SS no.5 35/6 kv</t>
  </si>
  <si>
    <t>SS the 9th January 35/10 kv</t>
  </si>
  <si>
    <t>SS AKU 35/6 kv</t>
  </si>
  <si>
    <t>SS Afanasovo 35/6 kv</t>
  </si>
  <si>
    <t>SS B-4 110/6 kv</t>
  </si>
  <si>
    <t>SS Borisovo 35/6 kv</t>
  </si>
  <si>
    <t>SS Borovno 35/10 kv</t>
  </si>
  <si>
    <t>SS Bushevets 110/10 kv</t>
  </si>
  <si>
    <t>SS Veliky Oktyabr 35/6 kv</t>
  </si>
  <si>
    <t>SS Vydropuzhsk 35/10 kv</t>
  </si>
  <si>
    <t>SS Golubye Ozyora 35/10 kv</t>
  </si>
  <si>
    <t>SS Gorodok 35/10 kv</t>
  </si>
  <si>
    <t>SS DOZ 35/10 kv</t>
  </si>
  <si>
    <t>SS Dyatlovo 35/10 kv</t>
  </si>
  <si>
    <t>SS Esenovichi 35/10 kv</t>
  </si>
  <si>
    <t>SS Plant of reinforced concrete products 35/10 kv</t>
  </si>
  <si>
    <t>SS Zaozyornaya 35/10 kv</t>
  </si>
  <si>
    <t>SS Knyashchiny 35/10 kv</t>
  </si>
  <si>
    <t>SS Kozlovo 35/10 kv</t>
  </si>
  <si>
    <t>SS Krasnoe Znamya 35/10 kv</t>
  </si>
  <si>
    <t>SS Krasny May 35/6 kv</t>
  </si>
  <si>
    <t>SS Kuzhenkino 35/10 kv</t>
  </si>
  <si>
    <t>SS Lukino 35/10 kv</t>
  </si>
  <si>
    <t>SS Makarovo 35/6 kv</t>
  </si>
  <si>
    <t>SS Mankhino 110/10 kv</t>
  </si>
  <si>
    <t>SS Moldino 35/10 kv</t>
  </si>
  <si>
    <t>SS Novo-Kuzminskaya 35/10 kv</t>
  </si>
  <si>
    <t>SS Ovsishche 35/10 kv</t>
  </si>
  <si>
    <t>SS OEZ  35/6 kv</t>
  </si>
  <si>
    <t>SS Plotichno 35/10 kv</t>
  </si>
  <si>
    <t>SS Popovo 35/10 kv</t>
  </si>
  <si>
    <t>SS Proletary 35/10 kv</t>
  </si>
  <si>
    <t>SS Rozhdestvo 35/10 kv</t>
  </si>
  <si>
    <t>SS Ryad 35/10 kv</t>
  </si>
  <si>
    <t>Ss Seglino 35/10 kv</t>
  </si>
  <si>
    <t>SS Soroki 35/10 kv</t>
  </si>
  <si>
    <t>SS Terelesovo 35/10 kv</t>
  </si>
  <si>
    <t>SS Timkovo 35/10 kv</t>
  </si>
  <si>
    <t>SS Firovo 35/10 kv</t>
  </si>
  <si>
    <t>SS Yubileynaya 35/6 kv</t>
  </si>
  <si>
    <t>SS Yakonovo 35/10 kv</t>
  </si>
  <si>
    <t>SS Brusovo 110/35/10 kv</t>
  </si>
  <si>
    <t>SS Vypozovo 110/35/6 kv</t>
  </si>
  <si>
    <t>SS Vyshny Volochek 110/35/6 kv</t>
  </si>
  <si>
    <t>SS Kasharovo 110/35/10-6 kv</t>
  </si>
  <si>
    <t>SS Spirovo 110/35/10 kv</t>
  </si>
  <si>
    <t>SS Trud 110/35/10 kv</t>
  </si>
  <si>
    <t>SS Udomlya 110/35/10 kv</t>
  </si>
  <si>
    <t>SS Kholokholenka 110/35/10 kv</t>
  </si>
  <si>
    <t>SS Leontyevo 110/35/10 kv</t>
  </si>
  <si>
    <t>35/6 kv Mikrorayonnaya</t>
  </si>
  <si>
    <t>35/10 kv Barykovo</t>
  </si>
  <si>
    <t>35/10 kv B.Gorodok</t>
  </si>
  <si>
    <t>35/10 kv Vega</t>
  </si>
  <si>
    <t>35/10 kv Volga</t>
  </si>
  <si>
    <t>35/10 kv Ilyinskoe</t>
  </si>
  <si>
    <t>35/10 kv Kalyazin</t>
  </si>
  <si>
    <t>35/10 kv Kimry</t>
  </si>
  <si>
    <t xml:space="preserve">35/10 kv Kozmodemyanovskaya </t>
  </si>
  <si>
    <t>35/10 kv Kurortnaya</t>
  </si>
  <si>
    <t>35/10 kv Mayak</t>
  </si>
  <si>
    <t>35/10 kv Mikrorayonnaya</t>
  </si>
  <si>
    <t>35/10 kv Nagorskoe</t>
  </si>
  <si>
    <t>35/10 kv Neklyudovo</t>
  </si>
  <si>
    <t>35/10 kv Nerl</t>
  </si>
  <si>
    <t>35/10 kv Plutkovo</t>
  </si>
  <si>
    <t>35/10 kv Savtsino</t>
  </si>
  <si>
    <t>35/10 kv Sotskoe</t>
  </si>
  <si>
    <t>35/10 kv Stoyantsy</t>
  </si>
  <si>
    <t>35/10 kv Ulanovo</t>
  </si>
  <si>
    <t>35/10 kv Unitsy</t>
  </si>
  <si>
    <t>35/10 kv Fenevo</t>
  </si>
  <si>
    <t>35/10 kv Frolovo</t>
  </si>
  <si>
    <t>110/10 kv Zarnitsa</t>
  </si>
  <si>
    <t>110/10 kv Zobnino</t>
  </si>
  <si>
    <t>110/10 kv Inyakino</t>
  </si>
  <si>
    <t>110/35/10 kv Vasilevo</t>
  </si>
  <si>
    <t>110/35/10 kv Borki</t>
  </si>
  <si>
    <t>110/35/10 kv Verkhnyaya Troitsa</t>
  </si>
  <si>
    <t>110/35/10 kv Goritsy</t>
  </si>
  <si>
    <t>110/35/10 kv Luch</t>
  </si>
  <si>
    <t>110/35/10 kv Prostor</t>
  </si>
  <si>
    <t>110/35/10 kv Raduga</t>
  </si>
  <si>
    <t>110/35/10 kv Roshcha</t>
  </si>
  <si>
    <t>SS 110/10 kv Bibirevo</t>
  </si>
  <si>
    <t>SS 35/10 kv Bor</t>
  </si>
  <si>
    <t>SS 110/10 kv Vorobyi</t>
  </si>
  <si>
    <t>SS 35/10 kv Glazomichi</t>
  </si>
  <si>
    <t>SS 35/10 kv Zharki</t>
  </si>
  <si>
    <t>SS 35/10 kv Zemtsy</t>
  </si>
  <si>
    <t>SS 35/10 kv Kovalevo</t>
  </si>
  <si>
    <t>SS 35/10 kv Korotyshi</t>
  </si>
  <si>
    <t>SS 110/10 kv Monino</t>
  </si>
  <si>
    <t>SS 35/10 kv Ozerets</t>
  </si>
  <si>
    <t>SS 35/10 kv Pozhnya</t>
  </si>
  <si>
    <t>SS 35/10 kv Polovtsovo</t>
  </si>
  <si>
    <t>SS 110/10 kv Ponizovye</t>
  </si>
  <si>
    <t>SS 35/10 kv Sinkovo</t>
  </si>
  <si>
    <t>SS 35/10 kv Ulin</t>
  </si>
  <si>
    <t>SS 35/10 kv Kavelshchino</t>
  </si>
  <si>
    <t>SS 35/10 kv Bologovo</t>
  </si>
  <si>
    <t>SS 35/10 kv Verkhovye</t>
  </si>
  <si>
    <t>SS 35/10 kv Voskresenskoe</t>
  </si>
  <si>
    <t>SS 35/10 kv Dashkovo</t>
  </si>
  <si>
    <t>SS 35/10 kv Ilyino</t>
  </si>
  <si>
    <t>SS 35/10 kv Ploskosh</t>
  </si>
  <si>
    <t>SS 35/6 kv Polovtsovo</t>
  </si>
  <si>
    <t>SS 35/10 kv St. Toropa</t>
  </si>
  <si>
    <t>SS 110/35/10 kv Andreapol</t>
  </si>
  <si>
    <t>SS 110/35/10 kv Bely</t>
  </si>
  <si>
    <t>SS 110/35/10 kv Zapadnaya Dvina</t>
  </si>
  <si>
    <t>SS 110/35/10 kv Toropets</t>
  </si>
  <si>
    <t>SS Bakhmutovo 35/10 kv</t>
  </si>
  <si>
    <t>SS Pyatnitskoe 35/10kv</t>
  </si>
  <si>
    <t>SS Karamzino 35/10kv</t>
  </si>
  <si>
    <t>SS Kn. Gory 35/10kv</t>
  </si>
  <si>
    <t>SS Salino 35/10kv</t>
  </si>
  <si>
    <t>SS Gusevo 35/10kv</t>
  </si>
  <si>
    <t>SS Mol.Tud 35/10kv</t>
  </si>
  <si>
    <t>SS Ilyenki 35/10kv</t>
  </si>
  <si>
    <t>SS Kadenka 35/10kv</t>
  </si>
  <si>
    <t>SS Rodnya 35/10kv</t>
  </si>
  <si>
    <t>SS Bernovo 35/10kv</t>
  </si>
  <si>
    <t>SS RMK 35/10kv</t>
  </si>
  <si>
    <t>SS Osuga 35/10kv</t>
  </si>
  <si>
    <t>SS Min.Dvory 35/10kv</t>
  </si>
  <si>
    <t>SS Kleshnevo 35/10kv</t>
  </si>
  <si>
    <t>SS Zubtsov 35/10kv</t>
  </si>
  <si>
    <t>SS P.Gorodishche 35/10kv</t>
  </si>
  <si>
    <t>SS Stepurino 35/10kv</t>
  </si>
  <si>
    <t>SS Maksimovo 35/10kv</t>
  </si>
  <si>
    <t>SS Lukovnikovo 35/10kv</t>
  </si>
  <si>
    <t>SS NTPF 110/10kv</t>
  </si>
  <si>
    <t>SS Mostovaya 110/10kv</t>
  </si>
  <si>
    <t>SS Rzhev 110/35/10kv</t>
  </si>
  <si>
    <t>SS Chertolino 110/35/10kv</t>
  </si>
  <si>
    <t>SS Olenino 110/35/10</t>
  </si>
  <si>
    <t>SS Staritsa 110/35/10kv</t>
  </si>
  <si>
    <t>SS Z.Pole 110/35/10kv</t>
  </si>
  <si>
    <t>SS Zolootval 110/10</t>
  </si>
  <si>
    <t>SS Krasnogorskaya 35/10</t>
  </si>
  <si>
    <t>SS Lisitsky Bor 35/10</t>
  </si>
  <si>
    <t>SS No.6 35/10</t>
  </si>
  <si>
    <t>SS No.1 35/6</t>
  </si>
  <si>
    <t>SS No.1  35/10</t>
  </si>
  <si>
    <t>SS No.16 35/6</t>
  </si>
  <si>
    <t>SS No.16 35/10</t>
  </si>
  <si>
    <t>SS Zolotikha 35/10</t>
  </si>
  <si>
    <t>SS Novy Stan 35/10</t>
  </si>
  <si>
    <t>SS Romanovo 35/10</t>
  </si>
  <si>
    <t>SS Pervitino 35/10</t>
  </si>
  <si>
    <t>SS No. 8  35/10</t>
  </si>
  <si>
    <t>SS Aleksino 35/6</t>
  </si>
  <si>
    <t>SS Bezborodovo 35/10</t>
  </si>
  <si>
    <t>SS Medvedikha 110/10</t>
  </si>
  <si>
    <t>SS Kivirichi 35/10</t>
  </si>
  <si>
    <t>SS Dievo 35/10</t>
  </si>
  <si>
    <t>SS No.17 35/10</t>
  </si>
  <si>
    <t>SS Danilovskoe 35/6</t>
  </si>
  <si>
    <t>SS Kushalino 35/10</t>
  </si>
  <si>
    <t>SS No.4 35/6</t>
  </si>
  <si>
    <t>SS No.13 35/10/6</t>
  </si>
  <si>
    <t>SS No.27 35/6</t>
  </si>
  <si>
    <t>SS Vagzhanovskaya 35/6</t>
  </si>
  <si>
    <t>SS Plant 1Maya 35/6</t>
  </si>
  <si>
    <t>SS Steklovolokno 35/6</t>
  </si>
  <si>
    <t>SS Sominka 35/10</t>
  </si>
  <si>
    <t>SS Zavolzhskaya 35/6</t>
  </si>
  <si>
    <t>SS Kaposhvar 35/10</t>
  </si>
  <si>
    <t>SS Mamulino 110/10</t>
  </si>
  <si>
    <t>SS Glazkovo 110/10</t>
  </si>
  <si>
    <t>SS Proletarskaya 110/10</t>
  </si>
  <si>
    <t>SS Turginovo 35/10</t>
  </si>
  <si>
    <t>SS Sakharovo 35/10</t>
  </si>
  <si>
    <t>SS Golovino 35/10</t>
  </si>
  <si>
    <t>SS Kalikino 35/10</t>
  </si>
  <si>
    <t>SS Kvakshino 35/10</t>
  </si>
  <si>
    <t>SS Gorodnya 35/10</t>
  </si>
  <si>
    <t>SS Ryazanovo 35/10</t>
  </si>
  <si>
    <t>SS Savvatyevo 35/10</t>
  </si>
  <si>
    <t>SS Bele-Kushal 35/10</t>
  </si>
  <si>
    <t>SS Glass plant 35/10</t>
  </si>
  <si>
    <t>SS Grishkino 35/10</t>
  </si>
  <si>
    <t>SS No.2 35/3</t>
  </si>
  <si>
    <t>SS No.15 35/10</t>
  </si>
  <si>
    <t>SS Mednoe 35/10</t>
  </si>
  <si>
    <t>SS Tolmachi 35/10</t>
  </si>
  <si>
    <t>SS No. 7 35/10</t>
  </si>
  <si>
    <t>SS No. 5  35/6</t>
  </si>
  <si>
    <t>SS No. 9  35/6</t>
  </si>
  <si>
    <t>SS No. 9  35/10</t>
  </si>
  <si>
    <t>SS No. 10 35/6</t>
  </si>
  <si>
    <t>SS No. 11  35/10 kv</t>
  </si>
  <si>
    <t>SS Dm.Gora  35/10</t>
  </si>
  <si>
    <t>SS ZMI  35/6</t>
  </si>
  <si>
    <t>SS Izoplit 35/10</t>
  </si>
  <si>
    <t>SS Karacharovo 35/10</t>
  </si>
  <si>
    <t>SS Kr. Luch  35/6</t>
  </si>
  <si>
    <t>SS Melkovo 35/6</t>
  </si>
  <si>
    <t>SS Selikhovo 35/6</t>
  </si>
  <si>
    <t>SS Mokshino 35/10</t>
  </si>
  <si>
    <t>SS Energetik 35/10</t>
  </si>
  <si>
    <t>SS Emmaus 35/10</t>
  </si>
  <si>
    <t>SS Yu.-Devichye 35/10</t>
  </si>
  <si>
    <t xml:space="preserve">SS No.18 35/6 </t>
  </si>
  <si>
    <t xml:space="preserve">SS Zatveretskaya 35/6 </t>
  </si>
  <si>
    <t>SS Pushkino 110/35/10</t>
  </si>
  <si>
    <t>SS Mechanical plant 110/10/6</t>
  </si>
  <si>
    <t>SS Yuzhnaya 110/35/10</t>
  </si>
  <si>
    <t>SS Severnaya 110/35/10</t>
  </si>
  <si>
    <t>SS Lazurnaya 110/35/10</t>
  </si>
  <si>
    <t>SS Earthmoving machine plant 110/10/6</t>
  </si>
  <si>
    <t>SS Mednovsky v-or 110/35/10</t>
  </si>
  <si>
    <t>SS Likhoslavl 110/35/10</t>
  </si>
  <si>
    <t>SS Bezborodovo 110/35/6</t>
  </si>
  <si>
    <t>SS Redkino 110/35/6</t>
  </si>
  <si>
    <t>SS Rameshki 110/35/10</t>
  </si>
  <si>
    <t>SS Tuchevo 110/35/10</t>
  </si>
  <si>
    <t>SS Strashevichi 35/10 kv</t>
  </si>
  <si>
    <t>электроустановки производства, ул.Дачная, 11</t>
  </si>
  <si>
    <t>Фокин Е.М.</t>
  </si>
  <si>
    <t>здание по производству электронных устройств и систем, г.Тверь, ул.Дачная, 5/51</t>
  </si>
  <si>
    <t>дом г. Тверь ул. Виноградова 9</t>
  </si>
  <si>
    <t>ООО "Ель-Брус"</t>
  </si>
  <si>
    <t>физк.-оздоровит. Комплекс, Тверь,  Степанова, 19</t>
  </si>
  <si>
    <t>63-ТП/07-07</t>
  </si>
  <si>
    <t>120-кв.десятиэт. ж/дом по ул.Коминтерна</t>
  </si>
  <si>
    <t xml:space="preserve">ОАО "Тверьагрострой" 
</t>
  </si>
  <si>
    <t>Многоэт. ж/дом, 1-ая Трусова, многоэт. ж/дом, 1-ая Суворова и многоэтажн. стоянки на 500 а/м с пристроенными торг.-офисными помещ., 4-ая Путейская в г. Тверь</t>
  </si>
  <si>
    <t>138-ТП/12-07</t>
  </si>
  <si>
    <t xml:space="preserve">ТГООИ Стройгарант </t>
  </si>
  <si>
    <t>жилой дом, г. Тверь, ул. Коробкова, д. 20 кор. 1</t>
  </si>
  <si>
    <t>Дышеков Э.Р.</t>
  </si>
  <si>
    <t>торговый центр г. Калязин, ул. Чкалова, 25</t>
  </si>
  <si>
    <t xml:space="preserve">МУП Калязинстройзаказчик </t>
  </si>
  <si>
    <t>8-квартирный двухэтаж. жил дом г. Калязин, ул. К. Либкнехта, 46</t>
  </si>
  <si>
    <t>60-ИП/03-09</t>
  </si>
  <si>
    <t>ресторан, г. Калязин, ул. Ленина, 22/1</t>
  </si>
  <si>
    <t>ЗАО "Базис-Диалог"</t>
  </si>
  <si>
    <t>объекты дачного строительства "Никольская слобода",
Тверская область, Калязинский район, Семендяевское с/п, между д. Селищи и д. Высокое</t>
  </si>
  <si>
    <t>64-ИП/04-09</t>
  </si>
  <si>
    <t>ООО Дока-строй-7</t>
  </si>
  <si>
    <t>25-кварт. Жилой дом, г. Калязин, ул. Коминтерна, 76</t>
  </si>
  <si>
    <t>СНТ "Заволжские дали"</t>
  </si>
  <si>
    <t>Дачные дома, Тверская область, Калязинский район, Нерльское с/п, вблизи д. Теляшовка</t>
  </si>
  <si>
    <t>69-ИП/06-09</t>
  </si>
  <si>
    <t>КФХ Карина</t>
  </si>
  <si>
    <t>база, г. Калязин, ул. Заводская, 19</t>
  </si>
  <si>
    <t>ГРП № 3, г. Калязин</t>
  </si>
  <si>
    <t>24-ТП/11-06</t>
  </si>
  <si>
    <t>СНТ "Артемово"</t>
  </si>
  <si>
    <t>СНТ, Калязин.р-н, д.Ярославищи</t>
  </si>
  <si>
    <t>ГРП № 2, г. Калязин</t>
  </si>
  <si>
    <t>25-ТП/11-06</t>
  </si>
  <si>
    <t>ООО "РЭК"</t>
  </si>
  <si>
    <t>5-ти этажный двух подьездный 45-ти квартирный жилой дом_г. Калязин, ул. Урицкого, д. 14 б</t>
  </si>
  <si>
    <t>СНП Новово</t>
  </si>
  <si>
    <t xml:space="preserve">Садоводч.х-во, Каляз.р-н, вбл. д. Благуново </t>
  </si>
  <si>
    <t>23-ТП/11-06</t>
  </si>
  <si>
    <t>Администрация Калязин.р-на</t>
  </si>
  <si>
    <t>ж/дом, г Калязин ул. Володарского 51</t>
  </si>
  <si>
    <t>ООО Комплексные услуги</t>
  </si>
  <si>
    <t>ж/дом, д. Ново-Окатово</t>
  </si>
  <si>
    <t>Администрация Калязин.р-на,</t>
  </si>
  <si>
    <t>садоводч. посёлок, вбл.д.Благуново</t>
  </si>
  <si>
    <t>278/1-ТП/03-09</t>
  </si>
  <si>
    <t>ДНП Волжский дачник</t>
  </si>
  <si>
    <t>дачн.некомм.партнёрство, Алфёровское с/п вблизи г Калязин</t>
  </si>
  <si>
    <t>Иванов И. С.</t>
  </si>
  <si>
    <t>произв.помещ.</t>
  </si>
  <si>
    <t>40-ТВ/02-07</t>
  </si>
  <si>
    <t>СНТ Заря</t>
  </si>
  <si>
    <t>СНТ Калязинский р-н м. Паулино</t>
  </si>
  <si>
    <t>44-ТВ/03-07</t>
  </si>
  <si>
    <t>ФГУП РСК Миг</t>
  </si>
  <si>
    <t xml:space="preserve"> г. Калязин , ул.Индустриальная, 5</t>
  </si>
  <si>
    <t>ООО УК РЭК</t>
  </si>
  <si>
    <t>спорткомплекс, г.Калязин  ул. Тверская</t>
  </si>
  <si>
    <t>ж/дом ул. Коминтерна, г. Калязин</t>
  </si>
  <si>
    <t>ж/дом ул. Володарского, 49, г. Калязин</t>
  </si>
  <si>
    <t>МУП Калязинстройзаказчик</t>
  </si>
  <si>
    <t>5-этажный ж/дом ул. Колхозная г. Калязин</t>
  </si>
  <si>
    <t>СНТ Паулино</t>
  </si>
  <si>
    <t>сад.товарищество, Калязинский р-н, д.Паулино</t>
  </si>
  <si>
    <t>ООО "АВК-Ойл-К"</t>
  </si>
  <si>
    <t>Калязинский р-н, Нерльское с/п, дер. Яринское</t>
  </si>
  <si>
    <t>ООО ПКФ ТОКО-2</t>
  </si>
  <si>
    <t xml:space="preserve"> АЗС, д.Б.Михайловское</t>
  </si>
  <si>
    <t>330-ТП/09-09</t>
  </si>
  <si>
    <t>СНТ, Калязин.р-н, д.Теляшовка</t>
  </si>
  <si>
    <t>СНП Нерль</t>
  </si>
  <si>
    <t>сад.партнерство Каляз р-н, д.Высоково</t>
  </si>
  <si>
    <t>СНТ "Молочные реки"</t>
  </si>
  <si>
    <t>11 жилых домов, Твеская обл., Калязинский р-н, Старобисловское с/п, в р-не Болдиново</t>
  </si>
  <si>
    <t>Комитет по управлению муниципальным имуществом Калязинского района Тверской области</t>
  </si>
  <si>
    <t>карьер по добыче глины, Калязинский р-н, Алферовское с/п, вблизи дер. Елзыково</t>
  </si>
  <si>
    <t>Кириллова А.Ю.</t>
  </si>
  <si>
    <t>32 ж/д, р-н д.Болдиново</t>
  </si>
  <si>
    <t>СНТ "Речные просторы"</t>
  </si>
  <si>
    <t>331-ТП/09-09</t>
  </si>
  <si>
    <t>кирпичный завод, Калязинский р-н, Алферовское с/п, вблизи дер. Василево</t>
  </si>
  <si>
    <t>Румянцева С. С.</t>
  </si>
  <si>
    <t>СНТ Заимка</t>
  </si>
  <si>
    <t>13 жилых домов , Калязинский р-н, Старобисловское с/п, д. Высоково</t>
  </si>
  <si>
    <t>13 жил.домов Калязинский р-н, Старобисловское с/п, д. Высоково</t>
  </si>
  <si>
    <t>ООО Тверьземстрой</t>
  </si>
  <si>
    <t>жилая застройка, Калязинский район, Старобисловское с/п, район д. Болдиново</t>
  </si>
  <si>
    <t>ЗАО Базис-Диалог</t>
  </si>
  <si>
    <t>дачн.поселок Никольское 2, д.Высокое и д. Селищи</t>
  </si>
  <si>
    <t xml:space="preserve">МУП Калязинстройзакзачик,  </t>
  </si>
  <si>
    <t>котельная, д.Семендяево</t>
  </si>
  <si>
    <t>ЗАО Базис Диалог</t>
  </si>
  <si>
    <t>строение вспомогательного назначения, Калязинский р-н, Семендяевское с/п, между д. Высокое и д. Селище</t>
  </si>
  <si>
    <t>Алпатиков Ф. С., Кравцов А. С., Соловьев В. П.</t>
  </si>
  <si>
    <t>ж/дома, Калязин. р-н, вбл.д.Вески-Поречские</t>
  </si>
  <si>
    <t>142-ТП/02-08</t>
  </si>
  <si>
    <t>ООО Бетиз и К</t>
  </si>
  <si>
    <t>Д/о комплекс, Каляз.р-н, с.Нерль</t>
  </si>
  <si>
    <t>с. Нерль, Калязинский район, многофункцю зал школы</t>
  </si>
  <si>
    <t>пристройка к школе, Кесова Гора, Ленинградская</t>
  </si>
  <si>
    <t>186-ТП/06-08</t>
  </si>
  <si>
    <t>ООО "Лисково -Агро"</t>
  </si>
  <si>
    <t>строительные механизмы,  д.Байково</t>
  </si>
  <si>
    <t>ИП Корчак</t>
  </si>
  <si>
    <t>цех</t>
  </si>
  <si>
    <t>32-ТП/12-06</t>
  </si>
  <si>
    <t>мол.ферма, д.Байково</t>
  </si>
  <si>
    <t>Администрация Кесовогорского р-на</t>
  </si>
  <si>
    <t>станция очистки воды, п. Кесова Гора,  Первомайская и р. Кашинка</t>
  </si>
  <si>
    <t>ООО Дорожная строительная компания</t>
  </si>
  <si>
    <t>производств объекты, п Кесова Гора, Строительная 34</t>
  </si>
  <si>
    <t>251-ТП/12-08</t>
  </si>
  <si>
    <t>МФ Пармские рецепты</t>
  </si>
  <si>
    <t>колбасный цех, п. Кесова Гора,  Мелиоративная 4</t>
  </si>
  <si>
    <t>водозабор, п. Кесова Гора, Первомайская и р. Кашинка</t>
  </si>
  <si>
    <t>0,0438+0,143</t>
  </si>
  <si>
    <t>0,025+0,072</t>
  </si>
  <si>
    <t>0,0663+0,0245</t>
  </si>
  <si>
    <t>0,1063+0,133</t>
  </si>
  <si>
    <t>0,0913+0,045</t>
  </si>
  <si>
    <t>1,0025+0,084</t>
  </si>
  <si>
    <t>Витько В.П.</t>
  </si>
  <si>
    <t>объект на з.участке, д.Бор</t>
  </si>
  <si>
    <t>148-ТП/12-07</t>
  </si>
  <si>
    <t>ООО "Экологический союз"</t>
  </si>
  <si>
    <t>оздоровительный лагерь "Звездный", Нелидовский р-н, д. Матренино</t>
  </si>
  <si>
    <t>Науч.пр.лаборатория дичеразв(Алискеров)</t>
  </si>
  <si>
    <t>адм.база,  р-н н/п Марково и д.Нивы</t>
  </si>
  <si>
    <t>71-ТП/09-07</t>
  </si>
  <si>
    <t>Нелидовское МУП ЦРБ</t>
  </si>
  <si>
    <t>офис врача ОП п. Земцы</t>
  </si>
  <si>
    <t xml:space="preserve"> ООО "АНХК"</t>
  </si>
  <si>
    <t>н/п з-д, д.Соболево</t>
  </si>
  <si>
    <t>201-ТП/07/08</t>
  </si>
  <si>
    <t>36-ти квартирный жилой дом, г. Андреапогль, ул. Кленовая д.2</t>
  </si>
  <si>
    <t xml:space="preserve">ООО "Андреапольский ДОК"               </t>
  </si>
  <si>
    <t>Произв.база,  ул. 50 лет Октября, 1</t>
  </si>
  <si>
    <t>79-ТП/10/07</t>
  </si>
  <si>
    <t xml:space="preserve">ООО "АНХК"
</t>
  </si>
  <si>
    <t>Узел учета нефти и нефтепродуктов Тверская обл., Андреапольское с/п, д.Ерохино</t>
  </si>
  <si>
    <t>133-ТП/12-07</t>
  </si>
  <si>
    <t>ООО "Стройсервис", мясной цех, Андеапольский р-н, д. Курово, ул.Средняя</t>
  </si>
  <si>
    <t>284/1-ТП/04-09</t>
  </si>
  <si>
    <t>Доброхвалов А.В.</t>
  </si>
  <si>
    <t>ж/дом, вбл д.Бенек</t>
  </si>
  <si>
    <t>152-ТП/12-07</t>
  </si>
  <si>
    <t>Многоквартирный жилой дом № 23, 2 пуск жилого квартала г. Тверь, ул. Коноплянниковой</t>
  </si>
  <si>
    <t>349-ТП/11-09</t>
  </si>
  <si>
    <t>производст.корпус, Тверь, ул. П.Савельевой, 45, стр.1</t>
  </si>
  <si>
    <t>многофункциональный жилой и торгово-офисный комплекса  в квартале застройки по ул Советской – ул. Рыбацкой – Татарскому пер. – Смоленскому пер. в г. Твери, ТП по 6 кВ</t>
  </si>
  <si>
    <t>НП "Солнечное"</t>
  </si>
  <si>
    <t>жилые дома, Калининский р-н д.Палкино</t>
  </si>
  <si>
    <t>завода по изготовлению подшипников ООО «СКФ Тверь», Тверская обл., Калининский р-н, Бурашевский с/о, д. Неготино</t>
  </si>
  <si>
    <t>ГОУ ВПО Тверской университет</t>
  </si>
  <si>
    <t>общеж-я №4 и №5, Тверь,  Плеханова</t>
  </si>
  <si>
    <t>жил застройка ул Фрунзе, 22</t>
  </si>
  <si>
    <t>ООО "ГОЭЛРО"</t>
  </si>
  <si>
    <t>Многоэтажная жилая застройка г.Тверь, ул.Луначарского</t>
  </si>
  <si>
    <t>165-ТП/04-08</t>
  </si>
  <si>
    <t>ООО Квадрат</t>
  </si>
  <si>
    <t>ж/ дом по ул Луначарского 9 кор 1</t>
  </si>
  <si>
    <t>ООО «Бином плюс»</t>
  </si>
  <si>
    <t>Центр многофункционального назначения
г. Тверь, ул. П. Савельевой, д. 44</t>
  </si>
  <si>
    <t>255-ТП/12-08</t>
  </si>
  <si>
    <t>ООО Строй капитал</t>
  </si>
  <si>
    <t>ж/дом по ул. Луначарского 32 корп. 1 и д. 32 кор. 2</t>
  </si>
  <si>
    <t>ЗАО ПКФ «АЛ» филиал РТБК «Околица»</t>
  </si>
  <si>
    <t>нежилое здание по 1-му пер. Вагонников</t>
  </si>
  <si>
    <t>277/1-ТП/03-09</t>
  </si>
  <si>
    <t>ОАО «Центртелеком»</t>
  </si>
  <si>
    <t>АТС – 56 на Молодежном б-ре г. Твери</t>
  </si>
  <si>
    <t>ООО Атлантис -Плюс</t>
  </si>
  <si>
    <t>ж/ дом по ул. Луначарского, 32</t>
  </si>
  <si>
    <t>294-ТП/05-09</t>
  </si>
  <si>
    <t>Филиал «Оргстройпроект» ОАО «СПК Мосэнергострой»</t>
  </si>
  <si>
    <t>многоэт. ж/дом ул. Хромова</t>
  </si>
  <si>
    <t xml:space="preserve">ОАО «Тверьстрой» </t>
  </si>
  <si>
    <t xml:space="preserve">10-ти эт. ж/дом по ул Хромова, 25 </t>
  </si>
  <si>
    <t xml:space="preserve">ИП Барсков Юрий Геннадьевич </t>
  </si>
  <si>
    <t xml:space="preserve"> магазин, П.Савельевой, 33-А</t>
  </si>
  <si>
    <t xml:space="preserve">Упр-е инкассации – филиал Российского объединения инкассации ЦентрБанка РФ </t>
  </si>
  <si>
    <t>центральный тепловой пункт, Луначарского, 20</t>
  </si>
  <si>
    <t>Фонд развития детского спорта</t>
  </si>
  <si>
    <t xml:space="preserve"> торговый центр, Молодежный б-р, 2</t>
  </si>
  <si>
    <t>ЗАО "Тверская сотовая связь"</t>
  </si>
  <si>
    <t>ЗАО "Тверская сотовая связь), коммутатор сотовой связи, ул.Оборонная, 5</t>
  </si>
  <si>
    <t>ООО "Юность"</t>
  </si>
  <si>
    <t xml:space="preserve"> административно-торговое здание, Молодежный б-р</t>
  </si>
  <si>
    <t>ООО "ТД "Сокол"</t>
  </si>
  <si>
    <t>объект недвижимости, ул.П.Савельевой, 56</t>
  </si>
  <si>
    <t>ООО "Квадрат", жилой комплекс " Башня Скворца", ул.Докучаева, 36 и ул. Скв.- Степанова, 85</t>
  </si>
  <si>
    <t>ООО "Квадрат", жилой комплекс " Башня Скворца", ул.Докучаева, 36 и ул. Скв.- Степанова, 86</t>
  </si>
  <si>
    <t>ОАО "Тверской мясокомбинат"</t>
  </si>
  <si>
    <t>магазин "Тверской купец", ул.С.-Петербургское шоссе, д.27</t>
  </si>
  <si>
    <t xml:space="preserve">ИП Жаров В. Н. </t>
  </si>
  <si>
    <t xml:space="preserve">здание закусочной "Бистро" г. Тверь, </t>
  </si>
  <si>
    <t>общежитие г. Тверь, ул.Фрунзе</t>
  </si>
  <si>
    <t>ООО «КАЗАК»</t>
  </si>
  <si>
    <t>строимеханизмы г.Тверь, ул.Хромова - 2-ой пер.Седова</t>
  </si>
  <si>
    <t>Управление ФСБ России по Тверской области</t>
  </si>
  <si>
    <t>64 квартирный жилой дом, г.Тверь, ул.1-ый пер.Вагонников</t>
  </si>
  <si>
    <t>производственная база для учреждений культуры, г. Тверь, ул. 1-я Плеханова</t>
  </si>
  <si>
    <t>фондохранилище под хранение музейных фондов, г. Тверь, ул. Г. Димитрова, д. 46</t>
  </si>
  <si>
    <t>1 очередь 9 этажного ж/д_г. Тверь, ул. Скворцова-Степанова,37</t>
  </si>
  <si>
    <t>ООО "Промопост"</t>
  </si>
  <si>
    <t xml:space="preserve">Склад "Горизонт-3" Тверь, Коняевская, 14 </t>
  </si>
  <si>
    <t>34-ТП/12-06</t>
  </si>
  <si>
    <t>ООО "Норд-Авто"</t>
  </si>
  <si>
    <t>Автоцентр "Renault", Тверь, Московское ш</t>
  </si>
  <si>
    <t>65-ТП/08-07</t>
  </si>
  <si>
    <t>ООО "Бизнес-Сервис"</t>
  </si>
  <si>
    <t>производственно-адм.комплекс, Московское ш,15 А</t>
  </si>
  <si>
    <t xml:space="preserve">Адм-складское здание почтово-обраб. комплекса, Тверь, Московск. ш, 5  </t>
  </si>
  <si>
    <t>80-ТП/10-07</t>
  </si>
  <si>
    <t>ООО "СО Тверьнефтепродукт"</t>
  </si>
  <si>
    <t>тверская нефтебаза, ул. Бочкина, 29</t>
  </si>
  <si>
    <t>ЗАО "ДКС"</t>
  </si>
  <si>
    <t>Объекты предприятия,  Тверь, Б. Перемерки, Бочкина 15</t>
  </si>
  <si>
    <t>102-ТП/12-07</t>
  </si>
  <si>
    <t>ООО "Межрегион.Торг.Центр"</t>
  </si>
  <si>
    <t xml:space="preserve">нежил.пом.,Тверь, Коняевская </t>
  </si>
  <si>
    <t>ОАО Бетиз-ЖБИ</t>
  </si>
  <si>
    <t>реконструкция цеха, Тверь, Сердюковская, 15</t>
  </si>
  <si>
    <t>257-ТП/12-08</t>
  </si>
  <si>
    <t>ООО "Ремонтно-эксплуатационное управление Московского района"</t>
  </si>
  <si>
    <t>производственная база для размещения снегоуборочной техники, Московское шоссе, д.84</t>
  </si>
  <si>
    <t>водозабор в п. Элеватор</t>
  </si>
  <si>
    <t>299-ТП/06-09</t>
  </si>
  <si>
    <t>ЗАО "Мобиком-Центр"</t>
  </si>
  <si>
    <t>технологическое оборудование, г.Тверь, промзона Лазурная, д.36</t>
  </si>
  <si>
    <t>318-ТП/09-09</t>
  </si>
  <si>
    <t>ООО "Компания АНТЭК"</t>
  </si>
  <si>
    <t>производственно-складская база_г. Тверь, Большие перемерки</t>
  </si>
  <si>
    <t>ПС Экскаваторный з-д 110/10</t>
  </si>
  <si>
    <t>ж/квартал Маяковского-Добролюбова-Деревцова-Левобережная, ТП по 10 кВ</t>
  </si>
  <si>
    <t>ТГОИ "Инвастрой"</t>
  </si>
  <si>
    <t>1-я очередь жилого дома в г. Тверь, ул. Московская, д. 1</t>
  </si>
  <si>
    <t>66-ТП/08-07</t>
  </si>
  <si>
    <t xml:space="preserve">Адм. Калин. р-на </t>
  </si>
  <si>
    <t>пристройка наб. Лазури, ТП по 10 кВ</t>
  </si>
  <si>
    <t>Тришанкова Е.Ю.</t>
  </si>
  <si>
    <t>база отдыха "Усадьба Фонвизина", Калязин. Р-н д.Н.Окатово</t>
  </si>
  <si>
    <t>321-ТП/09-09</t>
  </si>
  <si>
    <t>ТУ ГУП "Тверьоблстройзаказчик"</t>
  </si>
  <si>
    <t>КНС №1, пос. Кесова Гора, ул. Полевая</t>
  </si>
  <si>
    <t>очистные сооружения, пос. Кесова Гора</t>
  </si>
  <si>
    <t>ТУ ГУП "Тверьоблстройзаказчик</t>
  </si>
  <si>
    <t>КНС №2, пос. Кесова Гора, ул. Юбилейная</t>
  </si>
  <si>
    <t>ООО "Васильевская заводь"</t>
  </si>
  <si>
    <t>жылые дома, Калязин.р-н, вблизи д.Селищи</t>
  </si>
  <si>
    <t>жилой дом с надворными постройками_Бельский район, Демяховское с/п, дер. Рожино, ул. Центральная</t>
  </si>
  <si>
    <t>реконструкция районнного Дома культуры_г. Западная Двина, ул. Культурная</t>
  </si>
  <si>
    <t>ООО "76 Ойл-АЗС"</t>
  </si>
  <si>
    <t>автозаправочный комплекс, Тверская обл, Нелидовский район, Земцовское с/п, 344 км+195 (право) автодорога М-9 "Балтия"</t>
  </si>
  <si>
    <t>Зубц.р-н д.Щеколдино (ТУ Герасим)</t>
  </si>
  <si>
    <t>240-ТП/10-08</t>
  </si>
  <si>
    <t>Администрация Ржевского района тверской области</t>
  </si>
  <si>
    <t>молочный цех,  Ржевкий район, с/о "Чертолино", дер. Чертолино</t>
  </si>
  <si>
    <t>ООО «ЛУКОЙЛ – Центрнефтепродукт»</t>
  </si>
  <si>
    <t xml:space="preserve">придорожный комплекс с АЗС Ржевский район, с/п Есинка, район дер. Захарово 223 км, трасса М-9 «Балтия» </t>
  </si>
  <si>
    <t>комплексная застройка и реконстр. Д. Подвязье, Старицкий район, Ново-Ямское с/п, дер. Подвязье</t>
  </si>
  <si>
    <t>МУ Администр. Тысяцкого с/п</t>
  </si>
  <si>
    <t>стройплощадка под 12 1-кв-ых жилых домов, Кувшиновский р-н, с.Тысяцкое</t>
  </si>
  <si>
    <t xml:space="preserve">ИП Филиппов С.В. </t>
  </si>
  <si>
    <t>модульно-блочная котельная № 1 в г. Осташков, пер. Южный</t>
  </si>
  <si>
    <t>ООО Тверьэнергогаз</t>
  </si>
  <si>
    <t>спортивный центр с универсальным игровым залом_г. Осташков</t>
  </si>
  <si>
    <t>Никифоров А.В.</t>
  </si>
  <si>
    <t>ЗАО "Тверь-Связь"</t>
  </si>
  <si>
    <t>база отдыха, Осташковский р-н, Мошенское  с/п, д. Бородино</t>
  </si>
  <si>
    <t>ООО Респект Групп"</t>
  </si>
  <si>
    <t>производственная площадка, Пеновский р-н, д.Осечно</t>
  </si>
  <si>
    <t xml:space="preserve">Соболев А.В. </t>
  </si>
  <si>
    <t>дачный поселок, Селижаровский район, Большекошкинское с/п, район дер. Большая Коша</t>
  </si>
  <si>
    <t>дачный поселок, Селижаровский район, Большекошкинское с/п, район дер. Пьянково</t>
  </si>
  <si>
    <t>осв.автодороги М-10 "Россия" - от Москвы через Тверь, Новгород до Санкт-Петербурга,  Тверская область, Торжок. район, а/дорога М-10 "Россия" км 218+390 - км 224+000</t>
  </si>
  <si>
    <t>336-ТП/10-09</t>
  </si>
  <si>
    <t>осв.автодороги  М-10 д. Думаново, Миронежье</t>
  </si>
  <si>
    <t>ФГУ "Дороги России", Торжокский район, на участке км 111+900 - км 258+01</t>
  </si>
  <si>
    <t>ЗАО Спецстройтрест ЗАТО-центр</t>
  </si>
  <si>
    <t>ООО "Селянка"</t>
  </si>
  <si>
    <t>птичник №1, №2, В.Волоцкий р-н, д.Дятлово</t>
  </si>
  <si>
    <t>Адм. Кесовогорского р-на</t>
  </si>
  <si>
    <t>с/х рынок, Кесовогорский р-н, пгт. Кесово Гора</t>
  </si>
  <si>
    <t>СНТ "Закат"</t>
  </si>
  <si>
    <t>СНТ, Кимр.р-н, д. Акулово</t>
  </si>
  <si>
    <t>СНТ "Бриз"</t>
  </si>
  <si>
    <t>СНТ, Кимр.р-н, д. Губин Угол</t>
  </si>
  <si>
    <t>СНТ "Исток"</t>
  </si>
  <si>
    <t>СНТ "Ручейный"</t>
  </si>
  <si>
    <t>СНТ "Победа"</t>
  </si>
  <si>
    <t>СНТ, Кимр.р-н, д. Калинино</t>
  </si>
  <si>
    <t>СНТ "Полевой"</t>
  </si>
  <si>
    <t>СНТ "Цветочный"</t>
  </si>
  <si>
    <t>СНТ "Опушка"</t>
  </si>
  <si>
    <t>СНТ "Горизонт"</t>
  </si>
  <si>
    <t>СНТ "Лотос"</t>
  </si>
  <si>
    <t>СНТ "Солнечный"</t>
  </si>
  <si>
    <t>СНТ "Лесной"</t>
  </si>
  <si>
    <t>СНТ "Отечество"</t>
  </si>
  <si>
    <t>ИП Бакаев</t>
  </si>
  <si>
    <t>мотель, в.Волоцкий р-н, д.Коломно</t>
  </si>
  <si>
    <t>Муниципальное образовательное учреждение Славнинская средняя общеобразовательная школа</t>
  </si>
  <si>
    <t>здание школы Торжокский район, п. Славный, ул. Школьная, д. 5 68,8</t>
  </si>
  <si>
    <t>Администрация МО "Михайловское с/п" Калининского района Тверской области</t>
  </si>
  <si>
    <t>площадка под размещение сельскохозяйственного кооперативного рынка на 50 торговых мест_Калининский район, Михайловское с/п, д. Глазково</t>
  </si>
  <si>
    <t>ООО "Ерофеево"</t>
  </si>
  <si>
    <t>база, Конаковский район, Первомайское с/о, дер. Перетрусово, д.4</t>
  </si>
  <si>
    <t>ЗАО племзавод "Заволжское"</t>
  </si>
  <si>
    <t>1-я площадка откорма_Калининский район, р-н дер. Городня</t>
  </si>
  <si>
    <t>2-я площадка откорма_Калининский район, р-н дер. Городня</t>
  </si>
  <si>
    <t>ГУ  «Дирекция территориального дорожного фонда Тверской области»</t>
  </si>
  <si>
    <t>линии освещения автомобильной дороги Тверь – Лотошино – Шаховская – Уваровка Калининский район, дер. Лебедево</t>
  </si>
  <si>
    <t>дачный поселок Калининский район, Никулинское с/п, район дер. Даниловское</t>
  </si>
  <si>
    <t xml:space="preserve">Журавлев ИЛ. </t>
  </si>
  <si>
    <t>здание административно-торгового назначения_бульвар Цанова, 1 б.</t>
  </si>
  <si>
    <t>Департамент ЖКХ и ГХ Тверской области</t>
  </si>
  <si>
    <t>административное здание, г.Тверь, бульвар Радищева, д. 31</t>
  </si>
  <si>
    <t>313-ТП/08-09</t>
  </si>
  <si>
    <t>линии освещения автомобильной дороги Тверь – Лотошино – Шаховская – Уваровка Калининский район, дер. Починки</t>
  </si>
  <si>
    <t>электроосвещение автодороги, Тверская оласть, автомобильная дорога М-10 "Россия" - от Москвы через Тверь, Новгород до Санкт-Петербурга подъезд к г. Твери км 134+780 - км 137+230</t>
  </si>
  <si>
    <t>ферма для разведения рыбы_Конаковский район, Городенское с/п, с. Городня</t>
  </si>
  <si>
    <t>торгово-промышленная зона, Калининский р-н, д.Кривцово</t>
  </si>
  <si>
    <t>ФГУ "Дороги России", Калининский район, на участке км 111+900 - км 207+75</t>
  </si>
  <si>
    <t>ФГУ "Дороги России", Калининский район, на участке км 111+900 - км 207+76</t>
  </si>
  <si>
    <t>Строительные механизмы жилой застройки, Тверская обл., Калининский р-н, д. Ямок</t>
  </si>
  <si>
    <t>ООО "Солнечный Рай"</t>
  </si>
  <si>
    <t>солярий_г. Тверь, пр-кт Ленина, д. 28</t>
  </si>
  <si>
    <t>объекты жилья и соцкультурбыта в микрорайоне "Архангельское", Конаковский район, Мокшинское с/п, вблизи д. Архангельское</t>
  </si>
  <si>
    <t xml:space="preserve">ПС Пролетарская 110/10 </t>
  </si>
  <si>
    <t>Московская дистанция гражданских сооружений, водоснабжения и водоотведения МО Октябрьской ж/д филиала ОАО "РЖД"</t>
  </si>
  <si>
    <t>электроотопление поста, Калининский р-н, ст.Доронинская</t>
  </si>
  <si>
    <t>Ермаков В.О. (выпад.доходы)</t>
  </si>
  <si>
    <t xml:space="preserve">земельный участок для садоводства, Калининский район, Михайловское с/п, 450 м от дер. Изворотень по направлению на восток </t>
  </si>
  <si>
    <t>(выпад.доходы)</t>
  </si>
  <si>
    <t>строймеханизмы для застройки в п. Никифоровское, район ВНИИСВ, г. Тверь</t>
  </si>
  <si>
    <t>ООО «ПоварЛюкс»</t>
  </si>
  <si>
    <t xml:space="preserve">здание цеха № 1 ПРА Конаковский район, н/п пос. Изоплит, пос. Озерки, Механический пр. 46 </t>
  </si>
  <si>
    <t>ООО ТверьПромИнвест</t>
  </si>
  <si>
    <t>АЗС с магазином и кафе_Конаковский район, Завидовское с/п, район с. Завидово на 109 км+400(лево) автодороги Москва-Санкт-Петербург</t>
  </si>
  <si>
    <t>Управление образования Администрации Конаковского района Тверской области</t>
  </si>
  <si>
    <t>детский сад  Конаковский район, Завидовское с/п, с. Завидово, ул. Школьная</t>
  </si>
  <si>
    <t>участок, Рамешковский р-н, д.Селище</t>
  </si>
  <si>
    <t>Государственное учреждение «Дирекция территориального дорожного фонда Тверской области»</t>
  </si>
  <si>
    <t>освещение кольцевой а/д по периметру промзоны п. Редкино Конаковский   р-н, п. Редкино, промзона62,5 кВт</t>
  </si>
  <si>
    <t>350-ТП/12-09</t>
  </si>
  <si>
    <t>Чепа Алексей Васильевич</t>
  </si>
  <si>
    <t>садоводческое некоммерческое товарищество Конаковский район, село Городня</t>
  </si>
  <si>
    <t>Юсуфов С.Ю.</t>
  </si>
  <si>
    <t>Жилой дом, Тверская область, Конаковский р-н, д. Дорино</t>
  </si>
  <si>
    <t>175-ТП/05-08</t>
  </si>
  <si>
    <t>Пучков А.С.</t>
  </si>
  <si>
    <t>Жилые дома, Тверская обл., Конаковский р-н, д. Павельцево, д. 75, 76, 77</t>
  </si>
  <si>
    <t>191-ТП/07-08</t>
  </si>
  <si>
    <t>Администрация Конаковского р-на</t>
  </si>
  <si>
    <t>7 жилых домов, с.Дмитрова Гора ул. Целинников</t>
  </si>
  <si>
    <t xml:space="preserve">Дмитрогорская сельская администрация </t>
  </si>
  <si>
    <t xml:space="preserve">38 жилых домов в с.Дмитрова Гора </t>
  </si>
  <si>
    <t>очистные сооружения, Конаковский р-он, д. Дмитрова Гора</t>
  </si>
  <si>
    <t xml:space="preserve">Шаталов Я.В. </t>
  </si>
  <si>
    <t>Администрации Конаковского района</t>
  </si>
  <si>
    <t>Ткачева А.А.</t>
  </si>
  <si>
    <t>жил/дом Конаковский район, Дмитровогорское с/п, д. Фролово, 13</t>
  </si>
  <si>
    <t>Отделение УФК по Конаковскому р-ну</t>
  </si>
  <si>
    <t>Тверская обл., г. Конаково, ул. Первомайская, д. 20-а</t>
  </si>
  <si>
    <t>105-ТП/12-07</t>
  </si>
  <si>
    <t>ОАО СПК Мосэнергострой,7</t>
  </si>
  <si>
    <t>г.Конаково, ул. Александровка, д.18</t>
  </si>
  <si>
    <t>Управление образования Администрации Конаковского района</t>
  </si>
  <si>
    <t>Общеобразовательная школа, г. Конаково</t>
  </si>
  <si>
    <t>121-ТП/12-07</t>
  </si>
  <si>
    <t>ООО "ТОЦ "Юго - Восток"</t>
  </si>
  <si>
    <t xml:space="preserve"> г.Конаково, ул. Учебная, д.21 а</t>
  </si>
  <si>
    <t>МУП "Отдел единого заказчика по кап.строительству"</t>
  </si>
  <si>
    <t>спортивный комплекс, г.Конаково, ул.Строителей</t>
  </si>
  <si>
    <t>304-ТП/07-09</t>
  </si>
  <si>
    <t>ООО "ТекКом-СП", г.Конаково, ул. Свободы, д.208</t>
  </si>
  <si>
    <t>ООО "ТекКом-СП", г.Конаково, ул. Свободы, д.209</t>
  </si>
  <si>
    <t>СНТ «Карачарово»</t>
  </si>
  <si>
    <t>12 дачных домов СНТ «Карачарово»,  г Конаково, СНТ «Карачарово»</t>
  </si>
  <si>
    <t>А.С. Соколов</t>
  </si>
  <si>
    <t>Мемориальный комплекс, Тверская область, Конаковский лесхоз, Вяземское лесничество, квартал 99, выделы 1,2,3,4 на площади 3,5 Га</t>
  </si>
  <si>
    <t>205-ТП/08-08</t>
  </si>
  <si>
    <t>СНТ "Меркурий"</t>
  </si>
  <si>
    <t>СНТ, Конаковский район, Вахонинское с/п, район дер. Вахромеево</t>
  </si>
  <si>
    <t>ПС Красный Луч  35/6</t>
  </si>
  <si>
    <t>223-ТП/09-08</t>
  </si>
  <si>
    <t>ЗАО Тверская сотовая связь</t>
  </si>
  <si>
    <t>базовая станция п. Городня Конаковского района</t>
  </si>
  <si>
    <t>ЗАО «Ю - Тверь»</t>
  </si>
  <si>
    <t>АЗК № 7,Конаковский р-он, дер. Кошелево</t>
  </si>
  <si>
    <t>306-ТП/07-09</t>
  </si>
  <si>
    <t>ООО Редкинская АПК</t>
  </si>
  <si>
    <t>блочная котельная д. Кошелево Конаковский район</t>
  </si>
  <si>
    <t>Садоводческое некоммерческое товарищество «Яблонька»</t>
  </si>
  <si>
    <t>КТП-6/0,4 - 2500 кВА для электроснабжения участков с постройками - 25 домов (планируется увеличение до 76 домов),Тверская обл., Конаковский р-он, дер. Игуменка</t>
  </si>
  <si>
    <t>ООО "Дорошкевич и Ко"</t>
  </si>
  <si>
    <t>Колбасный цех,
 Конаковский р-н, с.Селихово</t>
  </si>
  <si>
    <t>30-ТП/11-06</t>
  </si>
  <si>
    <t>ООО Региональное развитие</t>
  </si>
  <si>
    <t>КНС, д.Мокшино</t>
  </si>
  <si>
    <t>МАЗК с придорож. Сервисом Конаковский роайон п. Мокшино, 117+600 право</t>
  </si>
  <si>
    <t>308/1-ТП/08-09</t>
  </si>
  <si>
    <t>жилая застройка , д.Архангельское Мокшинское с/п, 100 димов</t>
  </si>
  <si>
    <t>ООО "ТрастСтройИнвест"</t>
  </si>
  <si>
    <t>водозабороное устройство, Конаковский район, Мокшинское с/п, р-н д. Архангельское</t>
  </si>
  <si>
    <t>водозабор , д.Демидово Мокшинское с/п</t>
  </si>
  <si>
    <t>индивидуальная жилая застройка , д.Архангельское Мокшинское с/п</t>
  </si>
  <si>
    <t>ГлаваУпДК при МИД России"</t>
  </si>
  <si>
    <t>комплекс отдыха "Завидово"</t>
  </si>
  <si>
    <t>НП Дипломатич. Охотничий клуб</t>
  </si>
  <si>
    <t>застройка в д. Рябинки Вахонинский с/о, Конаковский район</t>
  </si>
  <si>
    <t>МУ Администрация Мокшинского с/п</t>
  </si>
  <si>
    <t>3-х проектируемых жилых дома, Конаковский район,  район д. Мокшино</t>
  </si>
  <si>
    <t>ООО «ТрастСтройИнвест»</t>
  </si>
  <si>
    <t>строительный городок Конаковский район, Мокшинское с/п, район дер. Архангельское</t>
  </si>
  <si>
    <t>Губонин В.И.</t>
  </si>
  <si>
    <t>с.Завидово</t>
  </si>
  <si>
    <t>ТСЖ Борки-2</t>
  </si>
  <si>
    <t>существующая жил застройка</t>
  </si>
  <si>
    <t>ООО Галеон-К</t>
  </si>
  <si>
    <t>жилые дома 87-а и 87-б с. Свердлово Конаковского р-на</t>
  </si>
  <si>
    <t>(Осн. источник питания ПС  Мокшино) комплекс отдыха "Завидово"</t>
  </si>
  <si>
    <t>Бердник В.М.</t>
  </si>
  <si>
    <t>Калининский р-он, Эмаусский с/о, д. Прибытково, зернохранилище</t>
  </si>
  <si>
    <t>76-ТП/10-07</t>
  </si>
  <si>
    <t>ООО «Автомобильная ассоциация Авитус Авто»</t>
  </si>
  <si>
    <t>автотехцентр, в районе д. Горохово Эмаусского с/п Калининского района</t>
  </si>
  <si>
    <t>ИП Смелков Д.А.</t>
  </si>
  <si>
    <t>Коровник и ветаптека, Тверская область, Калининский район, Эмаусское с/п, район д. Прибытково</t>
  </si>
  <si>
    <t>196-ТП/07-08</t>
  </si>
  <si>
    <t>ЗТП № 35, п.Максатиха пер Бежецкий, 4</t>
  </si>
  <si>
    <t>Московское отделение Октябрьской Железной дороги - филиал ОАО "Российские железные дороги"</t>
  </si>
  <si>
    <t>жилой дом, Максатинский район, п. Максатиха, кл. Звездная,д. № 20</t>
  </si>
  <si>
    <t>ИП Северов Е.Н.</t>
  </si>
  <si>
    <t>объекты КФХ, Максатихинский район, Каменское с.п., дер. Починок</t>
  </si>
  <si>
    <t>ФГУ "Дороги России"</t>
  </si>
  <si>
    <t>скоростная автодорога, Вышневолоцкий район, на участке км 111+90 - км 333+50.</t>
  </si>
  <si>
    <t>скоростная автодорога, Вышневолоцкий район, на участке км 258+50 - км 312+01</t>
  </si>
  <si>
    <t>Скоростная автодорога Москва – С.Петербург на участке км 58 – км 684, Вышневолоцкий район, на участке км 207+75 – км 292+51</t>
  </si>
  <si>
    <t>333-ТП/11-09</t>
  </si>
  <si>
    <t>скоростная автодорога, Бологовский район, на участке км 258+50 - км 386+01</t>
  </si>
  <si>
    <t xml:space="preserve">плавательный бассейин, г.В.Волочек, ул.Д.Бедного, 60 </t>
  </si>
  <si>
    <t>Зао СК Тверьгражданстрой</t>
  </si>
  <si>
    <t>жилая застройка, Маяковского-деревцова-Левобережная,  600 кВт - 2 оч.</t>
  </si>
  <si>
    <t>ООО "Монострой"</t>
  </si>
  <si>
    <t>АЗС, ул.Пржевальского, 67</t>
  </si>
  <si>
    <t>ООО "Тверькомплекс"</t>
  </si>
  <si>
    <t>Производственные гаражи
г.Тверь, Сахаровское шоссе, д.2</t>
  </si>
  <si>
    <t>172-ТП/04-08</t>
  </si>
  <si>
    <t>ООО Строй-Инвест</t>
  </si>
  <si>
    <t xml:space="preserve">многокв.ж/дом с торг.-оф. помещениями, Туполева доп.мощность </t>
  </si>
  <si>
    <t>СНТ "Восход-6"</t>
  </si>
  <si>
    <t>СНТ, Калининский район, с/п Аввакумовское, Старая Константиновка</t>
  </si>
  <si>
    <t>316-ТП/09-09</t>
  </si>
  <si>
    <t xml:space="preserve">ЗАО "Компания Волгодорстрой", наружное </t>
  </si>
  <si>
    <t>освещение автодороги_ул. Псковская (Оснабрюкская) в границах  Октябрьский проспект - Волоколамское шоссе</t>
  </si>
  <si>
    <t>ОАО "Строительная акционерная компания Стройцентр"_</t>
  </si>
  <si>
    <t>микрорайон "Южный-Д" Лот 2 А, ул. Новая, д. 2,4,7</t>
  </si>
  <si>
    <t>Нелидовские Электрические сети</t>
  </si>
  <si>
    <t>Торжокские Электрические сети</t>
  </si>
  <si>
    <t>Тверские Электрические сети</t>
  </si>
  <si>
    <t>5,6 +6,3</t>
  </si>
  <si>
    <t>ПС Леоньево 110/35/10 кВ</t>
  </si>
  <si>
    <t>ЗАО "Ипотечная компания аьтомной отрасли"</t>
  </si>
  <si>
    <t>ИП Лисицын В.Н.</t>
  </si>
  <si>
    <t>магазин "Флагман плюс", г. Удомля, пр. Курчатова, д. 14-</t>
  </si>
  <si>
    <t>322-ТП/09-09</t>
  </si>
  <si>
    <t>324-ТП/09-09</t>
  </si>
  <si>
    <t>325-ТП/09-09</t>
  </si>
  <si>
    <t>326-ТП/09-09</t>
  </si>
  <si>
    <t>35/10 кВ Нагорское</t>
  </si>
  <si>
    <t xml:space="preserve">ИП Поваляев Д.В. </t>
  </si>
  <si>
    <t xml:space="preserve">ремонтные мастерские, Калязин. район, Алферовское с/п, дер. Чигирево </t>
  </si>
  <si>
    <t>Старицкий Свято-Успенский монастырь, Тверская обл., г. Старица, ул. Пушкина, д. 1</t>
  </si>
  <si>
    <t>Администрация Старицкого района Тверской области</t>
  </si>
  <si>
    <t xml:space="preserve">Гришин А.А. </t>
  </si>
  <si>
    <t>фермерское хозяйство_Кимрский район, Центральное с/п, р-н дер. Слободка</t>
  </si>
  <si>
    <t>Администрация Кимрского района Тверской области</t>
  </si>
  <si>
    <t xml:space="preserve">отопительная котельная, Кимрский район, Ильинское с/п, дер. Кучино </t>
  </si>
  <si>
    <t xml:space="preserve">25-ти кв. жил.дом г.Калязин, ул. Коминтерна, д.75 </t>
  </si>
  <si>
    <t>ООО "Волжские зори"</t>
  </si>
  <si>
    <t>дом отдыха "Усадьба Фонвизина", Каляз. Р-н, Алферовское с/о, дер. Ново Окатово</t>
  </si>
  <si>
    <t>310-ТП/08-09</t>
  </si>
  <si>
    <t xml:space="preserve">Администрация Кимрского района Тверской области </t>
  </si>
  <si>
    <t xml:space="preserve">отопительная котельная Кимрский район, Титовское с/п, дер. Титово </t>
  </si>
  <si>
    <t>ООО Галактика</t>
  </si>
  <si>
    <t>фермерское хозяйство_Калязинский район, Алферовское с/п, вблизи с. Спасское</t>
  </si>
  <si>
    <t>ООО "ТверьЖилДор-Строй"</t>
  </si>
  <si>
    <t xml:space="preserve"> прудовое хозяйство, д.Бараниха</t>
  </si>
  <si>
    <t>№ 27-ТП/2 от 30.12.08</t>
  </si>
  <si>
    <t>строительная площадка для жилого комплекса "Макар" с торгово-офисными помещениями, ул. Макарова, д.5</t>
  </si>
  <si>
    <t>Администрация Пролетарского района</t>
  </si>
  <si>
    <t>Фонтан, г.Тверь, Комсомольская площадь</t>
  </si>
  <si>
    <t>8-ТП/12-07</t>
  </si>
  <si>
    <t>ЗАО «Военно-мемориальная компания»</t>
  </si>
  <si>
    <t>ритуально - похоронный комплекс г. Тверь, 20 м южнее ул.Маршала Конева, 73 Б</t>
  </si>
  <si>
    <t>ПС Механич.з-д 110/10</t>
  </si>
  <si>
    <t>ООО СемХолл</t>
  </si>
  <si>
    <t>2 здания ООО «Сем Холл», Тверь, Старицкое ш, 15</t>
  </si>
  <si>
    <t>ООО Апрель плюс</t>
  </si>
  <si>
    <t>торгово-офисный центр, 50 лет Октября, 28</t>
  </si>
  <si>
    <t>ОАО «Автобаза Тверская-2»</t>
  </si>
  <si>
    <t>дилерские центры Фольксваг, Шкода пр. 50 лет Октября, 5</t>
  </si>
  <si>
    <t>ООО «Тверьстроймаш»</t>
  </si>
  <si>
    <t>2362 кВт (1662 кВт – ранее разреш. мощность) Старицкое шоссе, 30</t>
  </si>
  <si>
    <t>ПС Механич.з-д 110/6</t>
  </si>
  <si>
    <t>ООО «Солнечный рай»</t>
  </si>
  <si>
    <t>солярий г.Тверь, пр-т. Ленина, д.28</t>
  </si>
  <si>
    <t>ЗАО "Трест Тверьстрой № 1"</t>
  </si>
  <si>
    <t>Ж/ дом, Мигаловская наб., 1, к. 2, ТП по 6 кВ</t>
  </si>
  <si>
    <t>87-ТП/11-07</t>
  </si>
  <si>
    <t xml:space="preserve">ТСЖ ул. Бобкова 38 </t>
  </si>
  <si>
    <t>дом и ЦТП</t>
  </si>
  <si>
    <t>103-ТП /12-07</t>
  </si>
  <si>
    <t>Автокооператив № 20</t>
  </si>
  <si>
    <t>авто гараж, г. Тверь, Борихино поле</t>
  </si>
  <si>
    <t xml:space="preserve">транспортная развязка в районе м-рна Южный </t>
  </si>
  <si>
    <t>УФСИН по Тв. Области</t>
  </si>
  <si>
    <t>ж/комплекс Бурашевское шоссе</t>
  </si>
  <si>
    <t>ООО "Мансарда-С"</t>
  </si>
  <si>
    <t>Ж/дом, Тверь,  Загородная-М. Ульяновой-Тургенева-1-й пер. М. Ульяновой</t>
  </si>
  <si>
    <t>89-ТП/11-07</t>
  </si>
  <si>
    <t>Беляков Д.И.</t>
  </si>
  <si>
    <t>Торговый центр, Тверь, Можайского, 52. 220кВт  (120 ранее разр.)</t>
  </si>
  <si>
    <t>171-ТП/04-08</t>
  </si>
  <si>
    <t>ООО "Мега-Принт"</t>
  </si>
  <si>
    <t>бывшая начальная школа, с. Никольское</t>
  </si>
  <si>
    <t>Мамедов Ф.И.</t>
  </si>
  <si>
    <t>ж/застройка,  Восточная, 20</t>
  </si>
  <si>
    <t>ООО "Логопартс"офисно-складской</t>
  </si>
  <si>
    <t>бизнес-парк, Калининский р-н, д. Андрейково, по 162км+450 м(вправо) а/д Москва-С. Пб</t>
  </si>
  <si>
    <t>02-ТП/06-06</t>
  </si>
  <si>
    <t>ООО "Гиперцентр -Тверь"</t>
  </si>
  <si>
    <t>многофункциональный торгово-развлекательный центр, м-рн Южный</t>
  </si>
  <si>
    <t>Стадольникова Юлия Алексеевна</t>
  </si>
  <si>
    <t>склад - ангар</t>
  </si>
  <si>
    <t>ООО "Билдинг"</t>
  </si>
  <si>
    <t>ж/ застройка, Левитано-Вологодская</t>
  </si>
  <si>
    <t>ООО "Клайд"</t>
  </si>
  <si>
    <t xml:space="preserve">АЗС Тверская область, г.Тверь, Московский район, ул. Псковская
</t>
  </si>
  <si>
    <t>290-ТП/05-09</t>
  </si>
  <si>
    <t>МУП «Тверьстройзаказчик»</t>
  </si>
  <si>
    <t xml:space="preserve">автодорога по ул. Псковская – Оснабрюкская г. Твери </t>
  </si>
  <si>
    <t>ООО «Магазин № 50 «Продукты»»</t>
  </si>
  <si>
    <t>кафетерий, г. Тверь, бульвару Гусева, д. 39 Б</t>
  </si>
  <si>
    <t>261/1-ТП-12-08</t>
  </si>
  <si>
    <t>Ж/дом, Тверь,  ул. Загородная, д. 9, корп. 1</t>
  </si>
  <si>
    <t>ООО «Строй-инвест»</t>
  </si>
  <si>
    <t>жилой дом, ул. 2-я Тургенева</t>
  </si>
  <si>
    <t>345-ТП/10-09</t>
  </si>
  <si>
    <t>ГУ Дирекция территориального дорожного фонда Тверской области"</t>
  </si>
  <si>
    <t>линия наружного освещения на уч-ке а/д Тверь-Лотошино_Шаховская - Уваровка на уч-ке км 6+000- км 10 + 000 (км 168 Волоколамская развязка)</t>
  </si>
  <si>
    <t>314-ТП/09-09</t>
  </si>
  <si>
    <t>ЗАО "Облинвестстрой"</t>
  </si>
  <si>
    <t xml:space="preserve">жилзастройка, м-н Южный Д </t>
  </si>
  <si>
    <t>ООО Монтажстрой</t>
  </si>
  <si>
    <t>жилая застройка в Южном Д</t>
  </si>
  <si>
    <t>347-ТП/10-09</t>
  </si>
  <si>
    <t>Департамент архитектуры и строительства администрации г.Твери</t>
  </si>
  <si>
    <t>водопроводная станция регулирования с резервуаром чистой воды в микрорайоне «Южный»  ул. Королева</t>
  </si>
  <si>
    <t xml:space="preserve">детский сад, ул.Новая - Летное поле - ул.Взлетная </t>
  </si>
  <si>
    <t>ООО «Водоканал – Т»</t>
  </si>
  <si>
    <t>КНС Калининский район, Бурашевское шоссе, ул.Восточная</t>
  </si>
  <si>
    <t>ГУП "Тверьстройзаказчик"</t>
  </si>
  <si>
    <t xml:space="preserve">освещение строящейся трол.автодороги, ул.Псковская - Оснабрюкская </t>
  </si>
  <si>
    <t>ООО "ТехСтройЗаказчик"</t>
  </si>
  <si>
    <t>Калининский р-н, Бурашевское с/п, район дер. Кольцово</t>
  </si>
  <si>
    <t>МУП "Тверьгорэлектро"</t>
  </si>
  <si>
    <t>РП-39_г. Тверь, ул. Можайского, д. 70-78</t>
  </si>
  <si>
    <t xml:space="preserve">ОАО "Тверьстрой" </t>
  </si>
  <si>
    <t>10-ти эт. ж/дом на 360 кв.,Тверь, Хромова, д.27</t>
  </si>
  <si>
    <t>150-ТП/12-07</t>
  </si>
  <si>
    <t>ООО Омега Гранд застройка</t>
  </si>
  <si>
    <t xml:space="preserve"> Луначарского, 36</t>
  </si>
  <si>
    <t>ЗАО «Спецстройтрест ЗАТО - Центр»</t>
  </si>
  <si>
    <t xml:space="preserve">126 кв.ж/дом и строит. Механизмы, Тверь, Артюхиной, 15 </t>
  </si>
  <si>
    <t>154-ТП/03-08</t>
  </si>
  <si>
    <t>Нежилое помещение, г.Тверь, Вагжановский пер., д.8 "А"</t>
  </si>
  <si>
    <t>164-ТП/04-08</t>
  </si>
  <si>
    <t>ТГООИ "Стройгарант"</t>
  </si>
  <si>
    <t>2-ой блок секции 1-ой очереди ж/дома с помещ. общественного назначения,  Тверь, ул. Московская, д. 1</t>
  </si>
  <si>
    <t>180-ТП/06-08</t>
  </si>
  <si>
    <t>Данилов В.Г.</t>
  </si>
  <si>
    <t>Установленная мощность трансформаторов Sуст. с указанием их количества, шт/ МВА</t>
  </si>
  <si>
    <t>Примечание</t>
  </si>
  <si>
    <t>ПС Старт 110/10 кВ</t>
  </si>
  <si>
    <t>ПС Лаптиха 110/10 кВ</t>
  </si>
  <si>
    <t>ПС Моркины Горы 110/35/10 кВ</t>
  </si>
  <si>
    <t>ПС Теблеши 35/10 кВ</t>
  </si>
  <si>
    <t>ПС Романцево 35/10 кВ</t>
  </si>
  <si>
    <t>ПС Сукромны 35/10 кВ</t>
  </si>
  <si>
    <t>ПС Зобы 35/10 кВ</t>
  </si>
  <si>
    <t>ПС Морозово  35/10 кВ</t>
  </si>
  <si>
    <t>ПС Фралёво 35/10 кВ</t>
  </si>
  <si>
    <t>ПС Шолмино 110/35/10 кВ</t>
  </si>
  <si>
    <t>25,0+25,0</t>
  </si>
  <si>
    <t>ПС Шишково Дуброво 110/10 кВ</t>
  </si>
  <si>
    <t>6,3+6,3</t>
  </si>
  <si>
    <t>ПС Поречье 110/35/10 кВ</t>
  </si>
  <si>
    <t>ПС Сулежский Борок 35/10 кВ</t>
  </si>
  <si>
    <t>1,6+2,5</t>
  </si>
  <si>
    <t>ПС Кесьма 110/35/10 кВ</t>
  </si>
  <si>
    <t>ПС Иваново 110/35/10 кВ</t>
  </si>
  <si>
    <t>ПС Григорово  35/10 кВ</t>
  </si>
  <si>
    <t>ПС Чамерово 35/10 кВ</t>
  </si>
  <si>
    <t>ПС Любегощи 35/10 кВ</t>
  </si>
  <si>
    <t>ПС Весьегонск 110/35/10 кВ</t>
  </si>
  <si>
    <t>ПС Литвиново 35/10 кВ</t>
  </si>
  <si>
    <t>ПС Поповка 35/10 кВ</t>
  </si>
  <si>
    <t>ПС Мартыново 35/10 кВ</t>
  </si>
  <si>
    <t>ПС Высокуша  35/10 кВ</t>
  </si>
  <si>
    <t>ПС Красный Холм 110/35/10 кВ</t>
  </si>
  <si>
    <t>10,0+10,0</t>
  </si>
  <si>
    <t>ПС Деледино 35/10 кВ</t>
  </si>
  <si>
    <t>ПС Ахматово 110/10 кВ</t>
  </si>
  <si>
    <t>ПС Молоково 35/10 кВ</t>
  </si>
  <si>
    <t>2,5+4,0</t>
  </si>
  <si>
    <t>ПС Новокотово 35/10 кВ</t>
  </si>
  <si>
    <t>2,5+2,5</t>
  </si>
  <si>
    <t>ПС Алексейково 35/10 кВ</t>
  </si>
  <si>
    <t>ПС Михайловское  35/10 кВ</t>
  </si>
  <si>
    <t>ПС Борисовское 35/10 кВ</t>
  </si>
  <si>
    <t>ПС Лесное 35/10 кВ</t>
  </si>
  <si>
    <t>1,6+4,0</t>
  </si>
  <si>
    <t>ПС Топалки  110/35/10 кВ</t>
  </si>
  <si>
    <t>ПС Ладожское  35/10 кВ</t>
  </si>
  <si>
    <t>ПС Старое Сандово 35/10 кВ</t>
  </si>
  <si>
    <t>ПС Сандово 110/35/10 кВ</t>
  </si>
  <si>
    <t>ПС Березьё  35/10 кВ</t>
  </si>
  <si>
    <t>1,0+1,0</t>
  </si>
  <si>
    <t>ПС Рассвет 110/35 кВ</t>
  </si>
  <si>
    <t>ПС Беляницы 35/10 кВ</t>
  </si>
  <si>
    <t>ПС Кой  35/10 кВ</t>
  </si>
  <si>
    <t>ПС Сонково 35/10 кВ</t>
  </si>
  <si>
    <t>ПС Малышево 110/10 кВ</t>
  </si>
  <si>
    <t>ПС Гостиница 35/10 кВ</t>
  </si>
  <si>
    <t>ПС Зараменье 35/10 кВ</t>
  </si>
  <si>
    <t>ПС Лощемля  35/10 кВ</t>
  </si>
  <si>
    <t>ПС Трестна 35/10 кВ</t>
  </si>
  <si>
    <t>ПС Максатиха   35/10 кВ</t>
  </si>
  <si>
    <t>4,0+6,3</t>
  </si>
  <si>
    <t>ПС ДВП  110/35/10 кВ</t>
  </si>
  <si>
    <t>ПС Ривзавод  35/10 кВ</t>
  </si>
  <si>
    <t>4,0+3,2</t>
  </si>
  <si>
    <t>ПС Бельский Карьер 35/6 кВ</t>
  </si>
  <si>
    <t>ПС Дубровка 35/10 кВ</t>
  </si>
  <si>
    <t>ПС Жилотково 35/10 кВ</t>
  </si>
  <si>
    <t>ПС Копачево 35/10 кВ</t>
  </si>
  <si>
    <t>ПС Кузнецово 35/10 кВ</t>
  </si>
  <si>
    <t>ПС Лужниково 35/10 кВ</t>
  </si>
  <si>
    <t>ПС Насакино  35/10 кВ</t>
  </si>
  <si>
    <t>ПС Октябрьский Карьер 110/35 кВ</t>
  </si>
  <si>
    <t>ПС Порожки 35/10 кВ</t>
  </si>
  <si>
    <t>ПС ХБК 35/6 кВ</t>
  </si>
  <si>
    <t>ПС Борисово 35/6 кВ</t>
  </si>
  <si>
    <t>3.2+3.2</t>
  </si>
  <si>
    <t>ПС Боровно 35/10 кВ</t>
  </si>
  <si>
    <t>2.5+2.5</t>
  </si>
  <si>
    <t>ПС Бушевец 110/10 кВ</t>
  </si>
  <si>
    <t>6.3+6.3</t>
  </si>
  <si>
    <t>ПС Великий Октябрь 35/6 кВ</t>
  </si>
  <si>
    <t>ПС Выдропужск 35/10 кВ</t>
  </si>
  <si>
    <t>2.5+1.6</t>
  </si>
  <si>
    <t>ПС Голубые Озера  35/10 кВ</t>
  </si>
  <si>
    <t>ПС Городок 35/10 кВ</t>
  </si>
  <si>
    <t>1.6+1.6</t>
  </si>
  <si>
    <t>ПС ДОЗ 35/10 кВ</t>
  </si>
  <si>
    <t>4+4</t>
  </si>
  <si>
    <t>ПС Дятлово 35/10 кВ</t>
  </si>
  <si>
    <t>ПС Есеновичи 35/10 кВ</t>
  </si>
  <si>
    <t>1.8+2.5</t>
  </si>
  <si>
    <t>ПС ЖБИ  35/10 кВ</t>
  </si>
  <si>
    <t>ПС Заозерная 35/10 кВ</t>
  </si>
  <si>
    <t>ПС Княщины  35/10 кВ</t>
  </si>
  <si>
    <t>ПС Козлово 35/10 кВ</t>
  </si>
  <si>
    <t>1.8+4</t>
  </si>
  <si>
    <t>ПС Красное Знамя 35/10 кВ</t>
  </si>
  <si>
    <t>1.6+1.8</t>
  </si>
  <si>
    <t>ПС Красный Май 35/6 кВ</t>
  </si>
  <si>
    <t>10+10</t>
  </si>
  <si>
    <t>ПС Куженкино 35/10 кВ</t>
  </si>
  <si>
    <t>ПС Лукино  35/10 кВ</t>
  </si>
  <si>
    <t>ПС Макарово  35/6 кВ</t>
  </si>
  <si>
    <t>ПС Манхино 110/10 кВ</t>
  </si>
  <si>
    <t>ПС Молдино 35/10 кВ</t>
  </si>
  <si>
    <t>1+1</t>
  </si>
  <si>
    <t>ПС Ново-Кузьминская 35/10 кВ</t>
  </si>
  <si>
    <t>ПС Овсище 35/10 кВ</t>
  </si>
  <si>
    <t>ПС ОЭЗ  35/6 кВ</t>
  </si>
  <si>
    <t>2.5+5.6</t>
  </si>
  <si>
    <t>ПС Плотично  35/10 кВ</t>
  </si>
  <si>
    <t>1.8+1.6</t>
  </si>
  <si>
    <t>ПС Попово  35/10 кВ</t>
  </si>
  <si>
    <t>ПС Пролетарий 35/10 кВ</t>
  </si>
  <si>
    <t>ПС Рождество 35/10 кВ</t>
  </si>
  <si>
    <t>ПС Ряд 35/10 кВ</t>
  </si>
  <si>
    <t>ПС Сеглино  35/10 кВ</t>
  </si>
  <si>
    <t>ПС Сороки 35/10 кВ</t>
  </si>
  <si>
    <t>ПС Терелесово 35/10 кВ</t>
  </si>
  <si>
    <t>ПС Тимково 35/10 кВ</t>
  </si>
  <si>
    <t>ПС Фирово 35/10 кВ</t>
  </si>
  <si>
    <t>ПС Юбилейная 35/6 кВ</t>
  </si>
  <si>
    <t>7.5+10</t>
  </si>
  <si>
    <t>ПС Яконово 35/10 кВ</t>
  </si>
  <si>
    <t>ПС Брусово  110/35/10 кВ</t>
  </si>
  <si>
    <t>ПС Вышний Волочек 110/35/6 кВ</t>
  </si>
  <si>
    <t>40+40</t>
  </si>
  <si>
    <t>ПС Кашарово 110/35/10-6 кВ</t>
  </si>
  <si>
    <t>25+20</t>
  </si>
  <si>
    <t>ПС Спирово 110/35/10 кВ</t>
  </si>
  <si>
    <t>16+16</t>
  </si>
  <si>
    <t>ПС Труд 110/35/10 кВ</t>
  </si>
  <si>
    <t>ПС Удомля  110/35/10 кВ</t>
  </si>
  <si>
    <t>25+25</t>
  </si>
  <si>
    <t>ПС Холохоленка 110/35/10 кВ</t>
  </si>
  <si>
    <t>35/6 кВ Микрорайонная</t>
  </si>
  <si>
    <t>35/10 кВ Барыково</t>
  </si>
  <si>
    <t>2,5 +2,5</t>
  </si>
  <si>
    <t>35/10 кВ Б.Городок</t>
  </si>
  <si>
    <t>5,6 +4,0</t>
  </si>
  <si>
    <t>35/10 кВ Вега</t>
  </si>
  <si>
    <t>35/10 кВ Волга</t>
  </si>
  <si>
    <t>35/10 кВ Ильинское</t>
  </si>
  <si>
    <t>4,0 +2,5</t>
  </si>
  <si>
    <t>35/10 кВ Калязин</t>
  </si>
  <si>
    <t>6,3 +6,3</t>
  </si>
  <si>
    <t>35/10 кВ Кимры</t>
  </si>
  <si>
    <t>16,0+16,0</t>
  </si>
  <si>
    <t>35/10 кВ Козьмодемьяновская</t>
  </si>
  <si>
    <t>35/10 кВ Курортная</t>
  </si>
  <si>
    <t>4,0 +4,0</t>
  </si>
  <si>
    <t>35/10 кВ Маяк</t>
  </si>
  <si>
    <t>35/10 кВ Микрорайонная</t>
  </si>
  <si>
    <t>4,0+4,0</t>
  </si>
  <si>
    <t>2,5 +1,8</t>
  </si>
  <si>
    <t>35/10 кВ Hеклюдово</t>
  </si>
  <si>
    <t>1,6 +1,6</t>
  </si>
  <si>
    <t>35/10 кВ Hерль</t>
  </si>
  <si>
    <t>35/10 кВ Плутково</t>
  </si>
  <si>
    <t>35/10 кВ Савцино</t>
  </si>
  <si>
    <t>35/10 кВ Сотское</t>
  </si>
  <si>
    <t>1,6 +2,5</t>
  </si>
  <si>
    <t>35/10 кВ Стоянцы</t>
  </si>
  <si>
    <t>35/10 кВ Уланово</t>
  </si>
  <si>
    <t>35/10 кВ Уницы</t>
  </si>
  <si>
    <t>35/10 кВ Фенево</t>
  </si>
  <si>
    <t>35/10 кВ Фролово</t>
  </si>
  <si>
    <t>110/10 кВ Зарница</t>
  </si>
  <si>
    <t>110/10 кВ Зобнино</t>
  </si>
  <si>
    <t>110/10 кВ Инякино</t>
  </si>
  <si>
    <t>110/35/10 кВ Василево</t>
  </si>
  <si>
    <t>110/35/10 кВ Борки</t>
  </si>
  <si>
    <t>40,0+25,0</t>
  </si>
  <si>
    <t>110/35/10 кВ Верхняя Троица</t>
  </si>
  <si>
    <t>110/35/10 кВ Горицы</t>
  </si>
  <si>
    <t>110/35/10 кВ Луч</t>
  </si>
  <si>
    <t>110/35/10 кВ Простор</t>
  </si>
  <si>
    <t>25,0+16,0</t>
  </si>
  <si>
    <t>110/35/10 кВ Радуга</t>
  </si>
  <si>
    <t>110/35/10 кВ Роща</t>
  </si>
  <si>
    <t>ПС 110/10 кВ Бибирево</t>
  </si>
  <si>
    <t>ПС 35/10 кВ Бор</t>
  </si>
  <si>
    <t>ПС 110/10 кВ Воробьи</t>
  </si>
  <si>
    <t>ПС 35/10 кВ Глазомичи</t>
  </si>
  <si>
    <t>ПС 35/10 кВ Жарки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</si>
  <si>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</si>
  <si>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</si>
  <si>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</si>
  <si>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</si>
  <si>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</si>
  <si>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</si>
  <si>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</si>
  <si>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</si>
  <si>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</si>
  <si>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35/10 кВ Улин</t>
  </si>
  <si>
    <t>ПС 35/10 кВ Бологово</t>
  </si>
  <si>
    <t>ПС 35/10 кВ Верховье</t>
  </si>
  <si>
    <t>1+2,5</t>
  </si>
  <si>
    <t>ПС 35/10 кВ Воскресенское</t>
  </si>
  <si>
    <t>1,6+1,6</t>
  </si>
  <si>
    <t>ПС 35/10 кВ Дашково</t>
  </si>
  <si>
    <t>ПС 35/10 кВ Ильино</t>
  </si>
  <si>
    <t>ПС 35/10 кВ Плоскошь</t>
  </si>
  <si>
    <t>ПС 35/6 кВ Половцово</t>
  </si>
  <si>
    <t>5,6+5,6</t>
  </si>
  <si>
    <t>ПС 35/10 кВ Ст. Торопа</t>
  </si>
  <si>
    <t>ПС 110/35/10 кВ Андреаполь</t>
  </si>
  <si>
    <t>ПС 110/35/10 кВ Белый</t>
  </si>
  <si>
    <t>16+10</t>
  </si>
  <si>
    <t>ПС 110/35/10 кВ Торопец</t>
  </si>
  <si>
    <t>16+25</t>
  </si>
  <si>
    <t>ПС Бахмутово 35/10кВ</t>
  </si>
  <si>
    <t>ПС Пятницкое 35/10кВ</t>
  </si>
  <si>
    <t>ПС Карамзино 35/10кВ</t>
  </si>
  <si>
    <t>ПС Кн.Горы  35/10кВ</t>
  </si>
  <si>
    <t>ПС Салино 35/10кВ</t>
  </si>
  <si>
    <t>ПС Гусево 35/10кВ</t>
  </si>
  <si>
    <t>ПС Мол.Туд 35/10кВ</t>
  </si>
  <si>
    <t>ПС Ильенки 35/10кВ</t>
  </si>
  <si>
    <t>ПС Каденка 35/10кВ</t>
  </si>
  <si>
    <t>ПС Родня 35/10кВ</t>
  </si>
  <si>
    <t>ПС Берново 35/10кВ</t>
  </si>
  <si>
    <t>ПС РМК 35/10кВ</t>
  </si>
  <si>
    <t>ПС Осуга 35/10кВ</t>
  </si>
  <si>
    <t>ПС Мин.Дворы 35/10кВ</t>
  </si>
  <si>
    <t>2,5+3,2</t>
  </si>
  <si>
    <t>ПС Клешнево 35/10кВ</t>
  </si>
  <si>
    <t>ПС Зубцов 35/10кВ</t>
  </si>
  <si>
    <t>ПС П.Городище 35/10кВ</t>
  </si>
  <si>
    <t>ПС Степурино 35/10кВ</t>
  </si>
  <si>
    <t>ПС Максимово 35/10кВ</t>
  </si>
  <si>
    <t>ПС Луковниково 35/10кВ</t>
  </si>
  <si>
    <t>4+2,5</t>
  </si>
  <si>
    <t>ПС НТПФ 110/10кВ</t>
  </si>
  <si>
    <t>ПС Мостовая 110/10кВ</t>
  </si>
  <si>
    <t>ПС Ржев 110/35/10кВ</t>
  </si>
  <si>
    <t>40.5+40</t>
  </si>
  <si>
    <t>ПС Чертолино 110/35/10кВ</t>
  </si>
  <si>
    <t>5,6+6,3</t>
  </si>
  <si>
    <t>ПС Оленино 110/35/10</t>
  </si>
  <si>
    <t>ПС Старица 110/35/10кВ</t>
  </si>
  <si>
    <t>ПС З.Поле 110/35/10кВ</t>
  </si>
  <si>
    <t>ПС Золоотвал 110/10</t>
  </si>
  <si>
    <t>ПС Красногорская 35/10</t>
  </si>
  <si>
    <t>ПС Лисицкий Бор 35/10</t>
  </si>
  <si>
    <t>ПС №6 35/10</t>
  </si>
  <si>
    <t xml:space="preserve">  ПС №1  35/10</t>
  </si>
  <si>
    <t>ПС №16 35/6</t>
  </si>
  <si>
    <t>ПС №16 35/10</t>
  </si>
  <si>
    <t>ПС №17 35/10</t>
  </si>
  <si>
    <t>ПС Золотиха 35/10</t>
  </si>
  <si>
    <t>ПС Новый Стан 35/10</t>
  </si>
  <si>
    <t>ПС Романово 35/10</t>
  </si>
  <si>
    <t>ПС Первитино 35/10</t>
  </si>
  <si>
    <t>ПС № 8  35/10</t>
  </si>
  <si>
    <t>ПС Алексино 35/6</t>
  </si>
  <si>
    <t>ПС Медведиха 110/10</t>
  </si>
  <si>
    <t>ПС Диево 35/10</t>
  </si>
  <si>
    <t>ПС Кушалино 35/10</t>
  </si>
  <si>
    <t>3,2+3,2</t>
  </si>
  <si>
    <t>ПС Вагжановская 35/6</t>
  </si>
  <si>
    <t>ПС Стекловолокно 35/6</t>
  </si>
  <si>
    <t>ПС Соминка 35/10</t>
  </si>
  <si>
    <t>ПС Заволжская 35/6</t>
  </si>
  <si>
    <t>7,5+10</t>
  </si>
  <si>
    <t>ПС Капошвар 35/10</t>
  </si>
  <si>
    <t>ПС Мамулино 110/10</t>
  </si>
  <si>
    <t>ПС Глазково 110/10</t>
  </si>
  <si>
    <t>ПС Тургиново 35/10</t>
  </si>
  <si>
    <t>ПС Сахарово 35/10</t>
  </si>
  <si>
    <t>ПС Головино 35/10</t>
  </si>
  <si>
    <t>ПС Каликино 35/10</t>
  </si>
  <si>
    <t>2+3,2</t>
  </si>
  <si>
    <t>ПС Квакшино 35/10</t>
  </si>
  <si>
    <t>ПС Городня 35/10</t>
  </si>
  <si>
    <t>4+6,3</t>
  </si>
  <si>
    <t>ПС Рязаново 35/10</t>
  </si>
  <si>
    <t>ПС Савватьево 35/10</t>
  </si>
  <si>
    <t>ПС Беле-Кушаль 35/10</t>
  </si>
  <si>
    <t>ПС Стеклозавод 35/10</t>
  </si>
  <si>
    <t>ПС Гришкино 35/10</t>
  </si>
  <si>
    <t>ПС №2 35/3</t>
  </si>
  <si>
    <t>ПС Медное 35/10</t>
  </si>
  <si>
    <t>6,3+4</t>
  </si>
  <si>
    <t>ПС Толмачи       35/10</t>
  </si>
  <si>
    <t>2,5+1,8</t>
  </si>
  <si>
    <t>ПС № 7 35/10</t>
  </si>
  <si>
    <t>1,8+2,5</t>
  </si>
  <si>
    <t>ПС № 5  35/6</t>
  </si>
  <si>
    <t>5,6+4</t>
  </si>
  <si>
    <t>ПС № 9  35/6</t>
  </si>
  <si>
    <t>5,6+7,5</t>
  </si>
  <si>
    <t>ПС № 9  35/10</t>
  </si>
  <si>
    <t>ПС № 10 35/6</t>
  </si>
  <si>
    <t>1,8+1,8</t>
  </si>
  <si>
    <t>ПС № 11  35/10 кВ</t>
  </si>
  <si>
    <t>10+6,3</t>
  </si>
  <si>
    <t>ПС Дм.Гора  35/10</t>
  </si>
  <si>
    <t>2,5+4</t>
  </si>
  <si>
    <t>ПС ЗМИ  35/6</t>
  </si>
  <si>
    <t>10+16</t>
  </si>
  <si>
    <t>ПС Изоплит  35/10</t>
  </si>
  <si>
    <t>ПС Карачарово 35/10</t>
  </si>
  <si>
    <t>ПС Мелково  35/6</t>
  </si>
  <si>
    <t>ПС Селихово 35/6</t>
  </si>
  <si>
    <t>ПС Мокшино 35/10</t>
  </si>
  <si>
    <t>ПС Энергетик 35/10</t>
  </si>
  <si>
    <t>помещения, ул.Медниковская, д.55/25</t>
  </si>
  <si>
    <t>250-ТП/12-08</t>
  </si>
  <si>
    <t>Администрация муниципального образования Тверской области "Калининский район"</t>
  </si>
  <si>
    <t>Административно-хозяйственный блок, расположенный по адресу: г. Тверь, наб р. Лазури, д. 3</t>
  </si>
  <si>
    <t>259-ТП/12-08</t>
  </si>
  <si>
    <t>ОАО "Строительно-промышленная компания Мосэнергострой"</t>
  </si>
  <si>
    <t>стройплощадка жилого дома, г. Тверь, ул. Склизкова</t>
  </si>
  <si>
    <t>301-ТП/06-09</t>
  </si>
  <si>
    <t>ПС Экскаваторный з-д 110/6</t>
  </si>
  <si>
    <t>ООО "На Набережной"</t>
  </si>
  <si>
    <t xml:space="preserve">Торгово-офисный центр, </t>
  </si>
  <si>
    <t>184-ТП/06-08</t>
  </si>
  <si>
    <t>ООО "Кеш и Керри"</t>
  </si>
  <si>
    <t>многофункционального торг. комплекса с парковкой на ул. Склизкова г. Тверь, ТП по 6 кВ</t>
  </si>
  <si>
    <t>ООО "Вираж"</t>
  </si>
  <si>
    <t xml:space="preserve">14-этажный жилой дом со встроенными помещениями общественного назначения, </t>
  </si>
  <si>
    <t>185-ТП/06-08</t>
  </si>
  <si>
    <t xml:space="preserve">ООО Атлант </t>
  </si>
  <si>
    <t>жилой застройки в границах улиц Богданова – Т. Ильиной - 15 лет Октября - Склизкова г. Тверь, ТП по 6 кВ</t>
  </si>
  <si>
    <t xml:space="preserve">Областная многопрофильная детская больница,  г. Тверь, наб. С.Разина </t>
  </si>
  <si>
    <t>209-ТП/08-08</t>
  </si>
  <si>
    <t>ООО Тверьградстрой</t>
  </si>
  <si>
    <t>ООО "Капитал"</t>
  </si>
  <si>
    <t xml:space="preserve">г. Тверь, б-р Цанова </t>
  </si>
  <si>
    <t>210-ТП/08-08</t>
  </si>
  <si>
    <t>Военная академия ВКО</t>
  </si>
  <si>
    <t>ж/дом,  Базановой</t>
  </si>
  <si>
    <t>4-эт. 27 кв.ж/дом с встроенными помещ., Тверь, В.Новгорода, 19</t>
  </si>
  <si>
    <t>217-ТП/09-08</t>
  </si>
  <si>
    <t>Кукушкин И.В.</t>
  </si>
  <si>
    <t>гостиница, ул.Чернышевского, д.2/16, ТП по 6 кВ</t>
  </si>
  <si>
    <t>ООО "Стройплюс"</t>
  </si>
  <si>
    <t>многоэтажный жилой дом по ул.Т.Ильиной, д.33 корп.2</t>
  </si>
  <si>
    <t>276-ТП/12-08</t>
  </si>
  <si>
    <t>ООО Регионстрой жилые дома</t>
  </si>
  <si>
    <t>по ул. Склизкова г. Твери, д.116 к1, д. 116 к2, д.114 , ТП по 6 кВ</t>
  </si>
  <si>
    <t>Управление Федеральной службы исполнения наказаний по Тверской области</t>
  </si>
  <si>
    <t>Режимный корпус на 1194 места (блоки А, Б, В)  по адресу: г. Тверь, ул. Вагжанова, д. 141</t>
  </si>
  <si>
    <t>305-ТП/07-09</t>
  </si>
  <si>
    <t>ОАО "Тверь"</t>
  </si>
  <si>
    <t>гостиница "Тверская", ТП по 6 кВ</t>
  </si>
  <si>
    <t>ОООО "Воск-авто-салон"</t>
  </si>
  <si>
    <t>торговый комплекс, в районе Химволокно, 6 кВ</t>
  </si>
  <si>
    <t>ООО "Жилстройинвест",</t>
  </si>
  <si>
    <t>жилой дом по ул.Бассейная, 6</t>
  </si>
  <si>
    <t>ООО "Каскад-Энергосеть"</t>
  </si>
  <si>
    <t xml:space="preserve"> г. Тверь, Московский р-н, пл. Гагарина, 5</t>
  </si>
  <si>
    <t xml:space="preserve">ПС № 18 35/6 </t>
  </si>
  <si>
    <t>Автон.неком.орг-ция "СУЦ Виста"</t>
  </si>
  <si>
    <t>Учебный центр, Тверь, пр. Победы, 40А</t>
  </si>
  <si>
    <t>206-ТП/08-08</t>
  </si>
  <si>
    <t>ООО Капитал</t>
  </si>
  <si>
    <t>здание адм.-торг.,  б-р Цанова, 1 Б</t>
  </si>
  <si>
    <t>ООО "Андреев Софт"</t>
  </si>
  <si>
    <t>ОАО «ЦентрТелеком»</t>
  </si>
  <si>
    <t xml:space="preserve">центр обработки вызовов, г. Тверь, ул. Склизкова, д. 36. </t>
  </si>
  <si>
    <t>Джамалов Р.С. и Магеррашов М.С.</t>
  </si>
  <si>
    <t xml:space="preserve">административно-торговое здание, ул.Коминтерна, 38 б. </t>
  </si>
  <si>
    <t>ОАО "Тверьагрострой"</t>
  </si>
  <si>
    <t>Ж/застройка, Нов.Заря - Р. Люксембург</t>
  </si>
  <si>
    <t>56-ТП/06-07</t>
  </si>
  <si>
    <t>ОАО Кашинский ликеро-водочный завод "Вереск"</t>
  </si>
  <si>
    <t>административно-торговый центр по ул. Туполева, д. 3</t>
  </si>
  <si>
    <t>ООО "Элиан"</t>
  </si>
  <si>
    <t>Поселок малоэтажных домов, г. Тверь, Заволжский р-н, ул. Розы Люксембург, д. 60</t>
  </si>
  <si>
    <t>62-ТП/07-07</t>
  </si>
  <si>
    <t>застройка Маяковского-Добролюбова Левобережная-Деревцова, 1 оч</t>
  </si>
  <si>
    <t>Департамент архитектуры и строительства  г.Твери</t>
  </si>
  <si>
    <t xml:space="preserve">Шк № 3; Н.Заря, 23 доп-но 72 кВт к ранее разрешенной 146,9 кВт </t>
  </si>
  <si>
    <t>110-ТП/12-07</t>
  </si>
  <si>
    <t>4-х квартирный жилой дом
г.Тверь, Затверецкий б-р, д. 104</t>
  </si>
  <si>
    <t>147-ТП/12-07</t>
  </si>
  <si>
    <t>ООО Стройконсалтинг</t>
  </si>
  <si>
    <t>Наименование объекта центра питания, класс напряжения</t>
  </si>
  <si>
    <t>Мнацаканян А.А.</t>
  </si>
  <si>
    <t>незавершенное строительство (опытно-промышленное производство цементостойкого стекловолокна – производственный корпус) Сахаровское ш., д. 32, стр. 1</t>
  </si>
  <si>
    <t>Пальчун О.А.</t>
  </si>
  <si>
    <t>коттеджный поселок, Тверская область, Калининский район, Каблуковское с/п, район дер. Иенево</t>
  </si>
  <si>
    <t>ООО "Развитие"</t>
  </si>
  <si>
    <t xml:space="preserve"> магазин, г. Тверь, ул. Маяковского</t>
  </si>
  <si>
    <t>СНТ "Парус"</t>
  </si>
  <si>
    <t>СНТ, Калининский р-н, Каблуковское с/п, район дер. Иенево</t>
  </si>
  <si>
    <t>ООО Экополис</t>
  </si>
  <si>
    <t>магазин_Тверская область, г. Тверь, ул. Маяковского, д. 37.</t>
  </si>
  <si>
    <t>ООО "Руса"</t>
  </si>
  <si>
    <t>жилая застройка с оффисным центром_г. Тверь, Затверецкая набережная, д. 36 стр.1</t>
  </si>
  <si>
    <t>СНП "Вера"</t>
  </si>
  <si>
    <t xml:space="preserve"> СНП, Калинин.р-н, Красногорское с/п, д.Некрасово</t>
  </si>
  <si>
    <t>Администрация МУП Тверской области Калининский район,</t>
  </si>
  <si>
    <t>газовая котельная д. Некрасово, Красногорское с/п</t>
  </si>
  <si>
    <t>ООО "Астория Трэвелс"</t>
  </si>
  <si>
    <t>база отдыха "Волжанка", Калин.р-н, Каблуковское с/п, район д.Юрьевское</t>
  </si>
  <si>
    <t>335-ТП/09-09</t>
  </si>
  <si>
    <t>СПК Юрьевский</t>
  </si>
  <si>
    <t>СПК, Каблуковское с/п, д. Юрьевское</t>
  </si>
  <si>
    <t>ДНП "Возрождение"</t>
  </si>
  <si>
    <t>ДНП, Каблуковское с/п, дер. Заборовье</t>
  </si>
  <si>
    <t>СНТ "Стимул"</t>
  </si>
  <si>
    <t>СНТ, Калининский район, Каблуковское с/п, район дер. Курганово</t>
  </si>
  <si>
    <t>ПС Даниловское 35/10</t>
  </si>
  <si>
    <t>ЗАО НИИ "ЦПС"</t>
  </si>
  <si>
    <t>Пионерлагерь "Березки" в д. Щигалово Калининского р-на</t>
  </si>
  <si>
    <t>60-ТП/07-07</t>
  </si>
  <si>
    <t xml:space="preserve">ЗАО Красново </t>
  </si>
  <si>
    <t>коттеджный поселок, д. Красново Калининского р-на</t>
  </si>
  <si>
    <t>ООО "Капитал-Инвест"</t>
  </si>
  <si>
    <t>Дачный комплекс в д. Рябеево Никулинского с/п</t>
  </si>
  <si>
    <t>67-ТП/08-07</t>
  </si>
  <si>
    <t xml:space="preserve">Самухин А.В. </t>
  </si>
  <si>
    <t>земельные участки под строительство 20 жилых домов, Калининский район, Никулинское с/п, дер. Красново</t>
  </si>
  <si>
    <t>СНТ «Зарница»</t>
  </si>
  <si>
    <t>СНТ, Калининский район, Никулинское с/п, район дер. Опарино, кадастровый номер 69:10:0000024:928</t>
  </si>
  <si>
    <t>СНТ, Калининский район, Никулинское с/п, район дер. Опарино, кадастровый номер 69:10:0000024:936</t>
  </si>
  <si>
    <t>ПС № 1 35/6</t>
  </si>
  <si>
    <t>Садоводческое товарищество "Тверецкое"</t>
  </si>
  <si>
    <t>33 дома садоводческого товарищества, Тверская область, Калининский район, Михайловское с/п</t>
  </si>
  <si>
    <t>182-ТП/06-06</t>
  </si>
  <si>
    <t>Департамент архит.и строит. Админ-ии Тв.</t>
  </si>
  <si>
    <t>спорткомплекс д. Долматово</t>
  </si>
  <si>
    <t>Мухина М.М.</t>
  </si>
  <si>
    <t>Учебно-оздоровительный лагерь; Тверская область, Калининский район, Кулицкое с/п, район д. Палагино</t>
  </si>
  <si>
    <t>238-ТП/10-08</t>
  </si>
  <si>
    <t>Герасимова Т.Г.</t>
  </si>
  <si>
    <t>садовые дома дер. Вишняково</t>
  </si>
  <si>
    <t>Назаров Ю.И</t>
  </si>
  <si>
    <t xml:space="preserve">жил.застройка , дер. Вишняково, </t>
  </si>
  <si>
    <t>Павлов И.В.</t>
  </si>
  <si>
    <t>база отдыха «ЛУЧ, Калининский район, Михайловское с/п дер. Долматово</t>
  </si>
  <si>
    <t>Прохоров В.С.</t>
  </si>
  <si>
    <t>загородные дома, Калинин.р-н, Кулицкое с/п, д.Олбово</t>
  </si>
  <si>
    <t>ДООЛ "Спутник", Калинин.р-н, Михайловское с/п, д.Долматова</t>
  </si>
  <si>
    <t>Ермаков Вадим Олегович</t>
  </si>
  <si>
    <t>земельный участок для садоводства Калининский район, Михайловское с/п, 450 м от дер. Изворотень по направлению на восток</t>
  </si>
  <si>
    <t xml:space="preserve">Черняев А.Ю. </t>
  </si>
  <si>
    <t>жилой дом,Калинин.р-н, Михайловское с/п, р-н д.Изоротень</t>
  </si>
  <si>
    <t>ФГУ «Дороги России»</t>
  </si>
  <si>
    <t>Скоростная автомобильная дорога Москва – Санкт-Петербург на участке км 58 – км 684</t>
  </si>
  <si>
    <t>МУ Администрация Тургиновского сельского поселения Калининского района Тверской области_во</t>
  </si>
  <si>
    <t>Реконструкция здания интерната по детский сад, Калининский район, Тургиновское с/п, с. Тургиново</t>
  </si>
  <si>
    <t>Администрация Тургиновского с/п</t>
  </si>
  <si>
    <t>уличное освещение, с. Тургиново, д. Мелечкино, д. Заречье</t>
  </si>
  <si>
    <t>511-05-ТП</t>
  </si>
  <si>
    <t>Православный приход Троицкой церкви</t>
  </si>
  <si>
    <t>с. Тургиново Калининского р-на Тверской области</t>
  </si>
  <si>
    <t>59-ТП/06-07</t>
  </si>
  <si>
    <t>ФГОУ ВПО "Тверская ТГСХА"</t>
  </si>
  <si>
    <t>Физкультурно-оздоровительный к-с в п. Сахарово, ул. Парковая, д. 8</t>
  </si>
  <si>
    <t>117-ТП/12-07</t>
  </si>
  <si>
    <t>ДНТ «Рассвет»</t>
  </si>
  <si>
    <t>ДНТ «Рассвет», Калининский район, Аввакумовское с/п, дер. Аввакумово</t>
  </si>
  <si>
    <t>Корректировка проекта учебно-лабораторного корпуса, п. Сахарово, ул. Василевского, д. 7</t>
  </si>
  <si>
    <t>МУ Администрация Аввакумовского с/п</t>
  </si>
  <si>
    <t>блочно-модульная газовая котельная, Калининский р-н, д. Аввакумово,д.5</t>
  </si>
  <si>
    <t xml:space="preserve">СНТ Оршинка-2 </t>
  </si>
  <si>
    <t>Тверская область, Калининский район, 
пос. Сахарово, Аввакумовское сельское поселение (за д. Андреевское)</t>
  </si>
  <si>
    <t>241-ТП/11-08</t>
  </si>
  <si>
    <t>СНТ "Спутник-Искож"</t>
  </si>
  <si>
    <t>СНТ, Калининский район, Аввакумовское с/п, район дер. Пищалкино</t>
  </si>
  <si>
    <t>ФГОУ ВПО «ТГСХА»</t>
  </si>
  <si>
    <t>Спальный корпус на 52 места Санатория – профилактория ФГОУ ВПО «ТГСХА» в стройке «Физкультурно-оздоровительного комплекса», г. Тверь, Заволжский район, п. Сахарово, ул. Василевского, д. 9</t>
  </si>
  <si>
    <t>328-ТП/09-09</t>
  </si>
  <si>
    <t>Албузова Татьяна Геннадьевна е</t>
  </si>
  <si>
    <t>коттеджный поселок Конаковский район, Первомайский с/о, дер. Никольское</t>
  </si>
  <si>
    <t>СНТ «Стимул»</t>
  </si>
  <si>
    <t>Бутузов В.Н.</t>
  </si>
  <si>
    <t>Калининский район, с.Рождественно, Свободы, 15</t>
  </si>
  <si>
    <t>404-01-ТП</t>
  </si>
  <si>
    <t>ООО Волга девелопмент</t>
  </si>
  <si>
    <t>коттеджный поселок Волга-Волга, район д.Мыслятино Конак. р-он</t>
  </si>
  <si>
    <t>285-ТП/05-09</t>
  </si>
  <si>
    <t xml:space="preserve">кондитерский цех </t>
  </si>
  <si>
    <t>РО ОГО ВФСО "Динамо"</t>
  </si>
  <si>
    <t>многофункциональный гостиничный комплекс со встроенным тиром, пр.Чайковского, д.26-а г.Тверь</t>
  </si>
  <si>
    <t xml:space="preserve">Корнеев Алексей Николаевич </t>
  </si>
  <si>
    <t>12-ти квартирный жилой дом, Калининский район, Заволжское с/п, пос.Заволжский, ул. Старо – Каликинская, д. 5</t>
  </si>
  <si>
    <t>ИП Киселев А.Н.</t>
  </si>
  <si>
    <t>Автосервисное производственного помещение, Тверская область, Калининский район, п. Заволжский, автокооператив № 3</t>
  </si>
  <si>
    <t>190-ТП/06-08</t>
  </si>
  <si>
    <t>ООО "Компания Связьэнергомонтаж"</t>
  </si>
  <si>
    <t>Участок автодороги
 Москва-С. Петербург</t>
  </si>
  <si>
    <t>04-ТП/09-06</t>
  </si>
  <si>
    <t xml:space="preserve">Веселов Д. В. </t>
  </si>
  <si>
    <t>СНТ Муравей</t>
  </si>
  <si>
    <t>Старицкий район, д. Кулотино, ПС Городня, РП Борки ф.3 ВЛ 10 кВ</t>
  </si>
  <si>
    <t>315-ТП/09-08</t>
  </si>
  <si>
    <t>Толстов С.П.</t>
  </si>
  <si>
    <t>фермерское хозяйство, д.Марьино</t>
  </si>
  <si>
    <t xml:space="preserve">ОАО ПФ Верхневолжская </t>
  </si>
  <si>
    <t xml:space="preserve">200 жилых домов, п.Рязаново </t>
  </si>
  <si>
    <t>ДНТ "Рассвет"</t>
  </si>
  <si>
    <t>ДНТ, Калининский р-н, д.Орша</t>
  </si>
  <si>
    <t>(Осн.источник ПС Южная) бизнес-парк, Калининский р-н, д. Андрейково, по 162км+450 м(вправо) а/д Москва-С. Пб</t>
  </si>
  <si>
    <t>Администрация муниципального образования «Бурашевское сельское поселение» Калининского района Тверской области</t>
  </si>
  <si>
    <t>комплексная застройка коттеджного типа в с. Бурашево Калининский района</t>
  </si>
  <si>
    <t xml:space="preserve">ООО «СК-3» </t>
  </si>
  <si>
    <t>деревообрабатывающее производство дер. Андрейково</t>
  </si>
  <si>
    <t>ООО "Терра"</t>
  </si>
  <si>
    <t xml:space="preserve">Производственные помещения, Твер. обл., Калининский р-н, д. Никулино, </t>
  </si>
  <si>
    <t>324-01-ТП</t>
  </si>
  <si>
    <t>Транспортная развязка в районе Южного</t>
  </si>
  <si>
    <t>осн.источник питсния ПС Южная</t>
  </si>
  <si>
    <t>Хромов  О.Н.</t>
  </si>
  <si>
    <t>склад-магазин и цех деревообработки, д.Б.Гришкино</t>
  </si>
  <si>
    <t xml:space="preserve">ООО "Аргон"
</t>
  </si>
  <si>
    <t>Торг.-пром.зона, Тв.обл,Калининский р-н, д.Неготино, д.Боровлево Андрейковского с/о I-пуск. очередь</t>
  </si>
  <si>
    <t>140-ТП/02-08</t>
  </si>
  <si>
    <t>ЗАО «Румос-Авто»</t>
  </si>
  <si>
    <t xml:space="preserve">автокомплекс, Калининский район, Бурашевское с/п, район д. Неготино. </t>
  </si>
  <si>
    <t>Торг.-пром.зона, Тв.обл,Калининский р-н, д.Неготино, д.Боровлево Андрейковского с/о II-пуск. очередь</t>
  </si>
  <si>
    <t>141-ТП/02-08</t>
  </si>
  <si>
    <t>"Новый Свет"</t>
  </si>
  <si>
    <t>дачное некоммерческое товарищество, Калининский район, Бурашевское с/п, район д. Игнатово</t>
  </si>
  <si>
    <t>ООО «Стройтрубсервис»</t>
  </si>
  <si>
    <t xml:space="preserve">Спортивный комплекс «Русские горки», Тверская область, Березинское сельское поселение, район деревни Алексеевское </t>
  </si>
  <si>
    <t>219-ТП/09-08</t>
  </si>
  <si>
    <t>Администрация муниципального образования "Бурашевское сельское поселение" Калининского района Тверской области</t>
  </si>
  <si>
    <t>комплексная жилая застройка коттеджного типа_Калининский р-н, с. Бурашево, д. 40 "У"</t>
  </si>
  <si>
    <t>СНТ "Арония"</t>
  </si>
  <si>
    <t xml:space="preserve">Сад.неком. товарищество, Тв.обл, Калининский р-н, д. Труново </t>
  </si>
  <si>
    <t>226-ТП/09-09</t>
  </si>
  <si>
    <t xml:space="preserve">ООО «Петродорпроект») </t>
  </si>
  <si>
    <r>
      <t>линия наружного электроосвещения на участке  автомобильной дороги, Калининский район, автодорога Тверь-Тургиново км 8+500 - км 10+201</t>
    </r>
  </si>
  <si>
    <t>ДНП "Куршавель"</t>
  </si>
  <si>
    <t>Дачный поселок - 71 земельный участок, Тверская область, Калининский район, Щербинское с/п, дер. Бакшеево</t>
  </si>
  <si>
    <t>288-ТП/05-09</t>
  </si>
  <si>
    <t>Администрация муниципального образования « Бурашевское сельское поселение» Калининского района Тверской области</t>
  </si>
  <si>
    <t>три 3-х этажных 15-ти квартирных жилых дома, Калининский район, Бурашевское с/п, дер. Салыгино</t>
  </si>
  <si>
    <t>ФГУ Упрдор Россия</t>
  </si>
  <si>
    <t>освещение а/д Москва-Питер км 160+045-км161+900</t>
  </si>
  <si>
    <t>291-ТП/05-09</t>
  </si>
  <si>
    <t>СНТ «КАМАЗ»</t>
  </si>
  <si>
    <t>дачные участки – 58 земельных участков, Калининский район, Щербинское с/п, район дер. Чуприяново</t>
  </si>
  <si>
    <t>МДОУ "Бурашевский детский сад"</t>
  </si>
  <si>
    <t>Бурашевский детский сад, верская обл, Калининский р-н, с.Бурашево</t>
  </si>
  <si>
    <t>254-ТП/12-08</t>
  </si>
  <si>
    <t>ООО "Энерго-Т"</t>
  </si>
  <si>
    <t>торгово-промышленная зона "Боровлево",
Тверская обл., Калининский р-н, Бурашевский с/о, д. Неготино</t>
  </si>
  <si>
    <t xml:space="preserve">269-ТП/01-09 </t>
  </si>
  <si>
    <t>311-ТП/08-09</t>
  </si>
  <si>
    <t>327-ТП/09-09</t>
  </si>
  <si>
    <t>ПС № 15 35/10</t>
  </si>
  <si>
    <t>ООО Лентрансгаз</t>
  </si>
  <si>
    <t>ПРС-36-1 ГРС Металлист п. Металлистов</t>
  </si>
  <si>
    <t xml:space="preserve">УФСИН </t>
  </si>
  <si>
    <t xml:space="preserve"> исправительная колония № 10, Калининский р-н, п.Металлистов </t>
  </si>
  <si>
    <t>ООО "АМ" 1 очередь</t>
  </si>
  <si>
    <t>ООО "АМ" 2 очередь</t>
  </si>
  <si>
    <t>Лихославльский  район</t>
  </si>
  <si>
    <t>Андреев А.А.</t>
  </si>
  <si>
    <t>Коттеджный поселок "Компьютерия", 
Тверская обл., Калинин.р-н, Медновское с/п</t>
  </si>
  <si>
    <t>СНП "Город Сад и КОМПЬЮТЕРиЯ"</t>
  </si>
  <si>
    <t>СНП, Калининский р-н, дер. Ямок</t>
  </si>
  <si>
    <t>СНТ "Престиж"</t>
  </si>
  <si>
    <t>СНТ, Калининский район, медновское с/п, дер. Мухино</t>
  </si>
  <si>
    <t xml:space="preserve">Журавлев Игорь Леонидович </t>
  </si>
  <si>
    <t>дачный поселок, Калининский район, Медновское с/п, район дер. Слобода</t>
  </si>
  <si>
    <t>СНТ "Вера"</t>
  </si>
  <si>
    <t>СНТ, Калининский р-н, д. Стренево</t>
  </si>
  <si>
    <t>339-ТП/10-09</t>
  </si>
  <si>
    <t>ООО "Оптимизация"</t>
  </si>
  <si>
    <t>103-квартирный ж/дом г. Лихославль</t>
  </si>
  <si>
    <t>96-ТП/11-07</t>
  </si>
  <si>
    <t>Администрация городского поселения г. Лихославль</t>
  </si>
  <si>
    <t>г. Лихославль, юго-западная часть водозаборный узел со станцией очистки воды</t>
  </si>
  <si>
    <t>ООО "Спайт"</t>
  </si>
  <si>
    <t>Универсальный магазин, Тверская область, г. Лихославль, ул. Первомайская</t>
  </si>
  <si>
    <t>284-ТП/04-09</t>
  </si>
  <si>
    <t>Конаковский  район</t>
  </si>
  <si>
    <t>ОАО "Строительное управление - 919"</t>
  </si>
  <si>
    <t>Вахтовый городок в Калининском р-не, д. Смолино, 100 (16 ранее разрешенная)</t>
  </si>
  <si>
    <t>181-ТП/06-08</t>
  </si>
  <si>
    <t>Трансстрой Инвест-С</t>
  </si>
  <si>
    <t>база отдыха "Строитель", д.Алексино</t>
  </si>
  <si>
    <t>243-ТП/11/08</t>
  </si>
  <si>
    <t>СНП "Старое Семеновское"</t>
  </si>
  <si>
    <t>СНП, Калининский р-н, д.Старое Семеновское</t>
  </si>
  <si>
    <t>292-ТП/05-09</t>
  </si>
  <si>
    <t>ПС Безбородово 110/35/10</t>
  </si>
  <si>
    <t>ООО "ОБС-ГРУП"</t>
  </si>
  <si>
    <t>Коттедж. п "Сосновка": Конаковский р-н, д. Лазурная</t>
  </si>
  <si>
    <t>47-ТП/03-07</t>
  </si>
  <si>
    <t>ООО "Региональное развитие"</t>
  </si>
  <si>
    <t>1 очередь строительства ж/поселка вбл пос.Мокшино</t>
  </si>
  <si>
    <t>ООО Конаковоинвестстрой</t>
  </si>
  <si>
    <t>производственная база д. Заполок</t>
  </si>
  <si>
    <t xml:space="preserve">ОАО «Энергосервис» </t>
  </si>
  <si>
    <t>котельная №1 (резервное питание), Конаковский район, пгт Новозавидовский, ул. Дрожина</t>
  </si>
  <si>
    <t>ООО «ТверьПромИнвест»</t>
  </si>
  <si>
    <t>автозаправочная станция с магазином и кафе, Конаковский район, Завидовское с/п, район с. Завидово на 109 км + 400 (лево) автодороги Москва – Санкт-Петербург</t>
  </si>
  <si>
    <t>УО Администрации Конаковского района Тверской области</t>
  </si>
  <si>
    <t>детский сад, Конаковский район, Завидовское с/п, с. Завидово, ул. Школьная</t>
  </si>
  <si>
    <t>ЗАО "РадиоТел"</t>
  </si>
  <si>
    <t>СНТ "Астра"</t>
  </si>
  <si>
    <t>СНТ "Астра", садовое неком.товарищество, Конаков.р-н, п.Редкино</t>
  </si>
  <si>
    <t>Упрдор</t>
  </si>
  <si>
    <t xml:space="preserve">освещение, пос. Новомелково </t>
  </si>
  <si>
    <t>245-ТП/11-08</t>
  </si>
  <si>
    <t>ЗАО "РегионИнвест"</t>
  </si>
  <si>
    <t>20 жилых домов, Конаковский район, Городенское с/п, район с. Городня</t>
  </si>
  <si>
    <t>СНТ «Петушок»</t>
  </si>
  <si>
    <t>здания административно-торгового центра и хозяйственно-складского корпуса, г. Кимры, Савеловская набережная, д. 1</t>
  </si>
  <si>
    <t>Шмаков Н. А,</t>
  </si>
  <si>
    <t>ж/дом, д.Усад</t>
  </si>
  <si>
    <t>Прокуратура Тверской области, зд-е прокуратуры</t>
  </si>
  <si>
    <t>.гКимры Володарского 23</t>
  </si>
  <si>
    <t>ГУП Тверьоблстройзаказчик, ледовый спорткомплекс</t>
  </si>
  <si>
    <t>спорткомплекс</t>
  </si>
  <si>
    <t>125-ТП/12-07</t>
  </si>
  <si>
    <t>ЗАО Стекол. завод Альгеском</t>
  </si>
  <si>
    <t>ООО Технопарк Кимры</t>
  </si>
  <si>
    <t>научно-пр.комплекс, г.Кимры Старозаводская 19</t>
  </si>
  <si>
    <t>183-ТП/06-08</t>
  </si>
  <si>
    <t>ООО Кимрское объединение Строитель</t>
  </si>
  <si>
    <t>60-кв ж/дом, Кольцова, 48</t>
  </si>
  <si>
    <t>СК "Пудица"</t>
  </si>
  <si>
    <t xml:space="preserve">Садоводческий кооп, Кимр.р-н, Устиновское с/п </t>
  </si>
  <si>
    <t>159-ТП/03-08</t>
  </si>
  <si>
    <t>25,0+40,0</t>
  </si>
  <si>
    <t>ООО "Аверс"</t>
  </si>
  <si>
    <t>кемпинг</t>
  </si>
  <si>
    <t>78-ТП/10-07</t>
  </si>
  <si>
    <t>ГУП Тверьоблзем</t>
  </si>
  <si>
    <t>комплекс д Ушаково</t>
  </si>
  <si>
    <t>МГО ВФСО "Динамо"</t>
  </si>
  <si>
    <t>рыббаза "Московское море" Кимрский р-н, Подберезское лесничество, кв № 52</t>
  </si>
  <si>
    <t>287-ТП/05-09</t>
  </si>
  <si>
    <t>ООО НТЦ Радиатор</t>
  </si>
  <si>
    <t xml:space="preserve">производство, г.Кимры, Орджоникидзе, 83а      </t>
  </si>
  <si>
    <t>ООО Фирма Реинвест</t>
  </si>
  <si>
    <t>ж/дом, г.Кимры Троицкая, 69</t>
  </si>
  <si>
    <t>ООО "БП"</t>
  </si>
  <si>
    <t>Комплексная автозаправочная станция Тверская область, Кимрский район, 14 км. 250 м автодороги Дубна – Кимры - Горицы в районе д.Богунино</t>
  </si>
  <si>
    <t>91-ТП/11-07</t>
  </si>
  <si>
    <t>ЗАО Хамильтон стандарт наука</t>
  </si>
  <si>
    <t>производств.к-с г. Кимры, Старозаводская, 18</t>
  </si>
  <si>
    <t>60-кв ж/д г. Кимры  Кольцова 48</t>
  </si>
  <si>
    <t>Щербаков С.Г.</t>
  </si>
  <si>
    <t>крестьянско-фермерское хозяйство, Кимрский р-н, в районе д.Ларцево, поле № 16</t>
  </si>
  <si>
    <t>Арзамасцев В.В</t>
  </si>
  <si>
    <t>350 кВт, 3 кат по 10 кВ</t>
  </si>
  <si>
    <t>348-ТП/11-0,9</t>
  </si>
  <si>
    <t>Никифорова С.В.</t>
  </si>
  <si>
    <t>крестьянско-фермерское хозяйство, Кимрский р-н, в районе д.Ларцево</t>
  </si>
  <si>
    <t>Разумова Н.В</t>
  </si>
  <si>
    <t xml:space="preserve"> крестьянско-фермерское хозяйство, Кимрский р-н, в районе д.Ларцево, поле № 13 и № 4</t>
  </si>
  <si>
    <t>МГО ВФСО Динамо</t>
  </si>
  <si>
    <t>рыббаза, Кимрский р-н, Подберезское лесничество, квадрат № 52, бывшая д. Омутня</t>
  </si>
  <si>
    <t>С. Г. Гапотченко,</t>
  </si>
  <si>
    <t>ж/дом Каш р-н, д. Домажино уч. 075</t>
  </si>
  <si>
    <t>197-ТП/07-08</t>
  </si>
  <si>
    <t xml:space="preserve">С. Г. Гапотченко </t>
  </si>
  <si>
    <t>ж/дом Каш р-н, д. Домажино  уч. 076</t>
  </si>
  <si>
    <t>198ТП/07-08</t>
  </si>
  <si>
    <t>А.А. Манаков</t>
  </si>
  <si>
    <t>ж/дом Каш р-н, д. Домажино уч. 077</t>
  </si>
  <si>
    <t>199-ТП/07-08</t>
  </si>
  <si>
    <t>Шикунова Г.Д.</t>
  </si>
  <si>
    <t>жилой дом, Кашинский р-н, Барыковское с/п, д.Перетрясово</t>
  </si>
  <si>
    <t>Журавлева И.В.</t>
  </si>
  <si>
    <t>Казаков Ю.А</t>
  </si>
  <si>
    <t>Иващенко Ю.В.</t>
  </si>
  <si>
    <t>Чудаков А.В.</t>
  </si>
  <si>
    <t>Администрация Барыковского сельского поселения Кашинского района Тверской области</t>
  </si>
  <si>
    <t>площадка под строительство комплекса индивидуальных жилых домов_Кашинский район, дер. Барыково</t>
  </si>
  <si>
    <t>ООО "Землевед"</t>
  </si>
  <si>
    <t>кролиководческая ферма_Калязинский район, Нерльское с/п, д. Садки</t>
  </si>
  <si>
    <t>КХ "Василево"</t>
  </si>
  <si>
    <t>водоснабжение кр.хоз-ва, Кимр.р-н, д.Лосево</t>
  </si>
  <si>
    <t>214-ТП/09-08</t>
  </si>
  <si>
    <t>СНТ Медведица-Барки</t>
  </si>
  <si>
    <t>сад.некомм.тов-во</t>
  </si>
  <si>
    <t>ООО Снайп</t>
  </si>
  <si>
    <t>картофелехранилище, Кашинский район, Верхнетроицкое с/п, д. Поповка</t>
  </si>
  <si>
    <t>СНТ «Лесная поляна»</t>
  </si>
  <si>
    <t>СНТ, Кашинский район, Верхнетроицкое с/п, дер. Селихово, д.11</t>
  </si>
  <si>
    <t xml:space="preserve">Адм.Кашинского р-на </t>
  </si>
  <si>
    <t>Дом культуры, Луначарского</t>
  </si>
  <si>
    <t>74-ТП/10-07</t>
  </si>
  <si>
    <t>ООО Ритм-2000</t>
  </si>
  <si>
    <t>супермаркет Тверской купец, Кашин ул. Советская, 15</t>
  </si>
  <si>
    <t>ГУП Тверьоблстройзаказчик</t>
  </si>
  <si>
    <t>районный дом культуры г. Кашин пл. Пролетарская, д. 20/2</t>
  </si>
  <si>
    <t>295-ТП/06-09</t>
  </si>
  <si>
    <t>ООО Василево</t>
  </si>
  <si>
    <t>25 инд. ж/домов, г. Кашин, Южная часть</t>
  </si>
  <si>
    <t xml:space="preserve">ОАО Торг.комп"Вереск" </t>
  </si>
  <si>
    <t xml:space="preserve">магазин Чистопрудная, 25 </t>
  </si>
  <si>
    <t>176-ТП/05-08</t>
  </si>
  <si>
    <t>магазин Калининское.ш, 2</t>
  </si>
  <si>
    <t>229-ТП/09-08</t>
  </si>
  <si>
    <t>магазин, г.Кашин, Калининское.ш, 2</t>
  </si>
  <si>
    <t>ООО КЖСиИ, г. Кашин</t>
  </si>
  <si>
    <t>5 эт.ж/дом, г.Кашин, Краснознаменская, 15</t>
  </si>
  <si>
    <t>123-ТП/12-07</t>
  </si>
  <si>
    <t>22 инд ж/дома, г.Кашин  Юж. часть</t>
  </si>
  <si>
    <t>ОАО Торговая компания Вереск</t>
  </si>
  <si>
    <t>242-ТП/11-08</t>
  </si>
  <si>
    <t>ОАО Ритм ТПТА</t>
  </si>
  <si>
    <t>цех чугунного литья г. Кашин, ул. Строителей, 1</t>
  </si>
  <si>
    <t>Адм-ция Письяковск с/п Кашин р-на</t>
  </si>
  <si>
    <t>п. Первомайский Кашин р-н Письяковск с/п п. Первомайский</t>
  </si>
  <si>
    <t>308-ТП/07-09</t>
  </si>
  <si>
    <t>Истер Н. А.</t>
  </si>
  <si>
    <t>админ.здание</t>
  </si>
  <si>
    <t>77-ТП/10-07</t>
  </si>
  <si>
    <t xml:space="preserve">Михеев А. Ю. </t>
  </si>
  <si>
    <t xml:space="preserve">рекр.комплекс, Кашинск.р-н, д.Окороково </t>
  </si>
  <si>
    <t>СПК Колхоз Мечты Ильича</t>
  </si>
  <si>
    <t>Семеноводческий комплекс, д. Дулепово Кашинский район</t>
  </si>
  <si>
    <t>312-ТП/08-09</t>
  </si>
  <si>
    <t>Колесников А. Н.</t>
  </si>
  <si>
    <t xml:space="preserve"> база отдыха Кашинский р-н вбл д Коробейниково и д Степаньково</t>
  </si>
  <si>
    <t>Илясов П. А.</t>
  </si>
  <si>
    <t>жилой дом Кашинский район, Карабузинское с/п, д. Каданово</t>
  </si>
  <si>
    <t xml:space="preserve">Савельев Ю. А. </t>
  </si>
  <si>
    <t>СТ Рябинушка</t>
  </si>
  <si>
    <t>насосная станция, Каляз р-н, д.Мицеево</t>
  </si>
  <si>
    <t>116-ТП/12-07</t>
  </si>
  <si>
    <t>СНТ Барское</t>
  </si>
  <si>
    <t>Калязинский район, Алферовское с/п, д. Глазково</t>
  </si>
  <si>
    <t>СНП Сосновка</t>
  </si>
  <si>
    <t>д. Сосновка, д. Инальцево</t>
  </si>
  <si>
    <t>СНТ "Барское"</t>
  </si>
  <si>
    <t>дачные дома, Калязинский район, Алферовское с/п, д. Глазково</t>
  </si>
  <si>
    <t>340-ТП/10-09</t>
  </si>
  <si>
    <t xml:space="preserve">Данилов О. Г. </t>
  </si>
  <si>
    <t>6 ж/домов г. Калязин, район ул. Новая</t>
  </si>
  <si>
    <t xml:space="preserve">Плавник П. Г. </t>
  </si>
  <si>
    <t xml:space="preserve">Данилов Г. А. </t>
  </si>
  <si>
    <t>ООО Ультра-Нова</t>
  </si>
  <si>
    <t>30 ж/домов , водозабор, КНС, г. Калязин район ул. Новая</t>
  </si>
  <si>
    <t>СНТ "Звезда"</t>
  </si>
  <si>
    <t>15 ж/домов г. Калязин, район близи д.Носово</t>
  </si>
  <si>
    <t>ООО "РИК-Инвест"</t>
  </si>
  <si>
    <t>база отдыха, Калязинский р-н, Алферовское с/п, д.Мышино</t>
  </si>
  <si>
    <t>ООО Регион СМ</t>
  </si>
  <si>
    <t>АЗС, г.Калязин, Юж.часть промзоны</t>
  </si>
  <si>
    <t>104-ТП/12-07</t>
  </si>
  <si>
    <t xml:space="preserve">ГУП Тверьоблстройзаказчик, </t>
  </si>
  <si>
    <t>котельная, г Калязин, ул.Школьная</t>
  </si>
  <si>
    <t>Администрация Калязинского р-на</t>
  </si>
  <si>
    <t>застройка</t>
  </si>
  <si>
    <t>СНТ "Прибрежное"</t>
  </si>
  <si>
    <t>СНТ, Калязинский р-н, Алферовский с/о, д.Чаплино</t>
  </si>
  <si>
    <t>307-ТП/07-09</t>
  </si>
  <si>
    <t>Королькова А.К.</t>
  </si>
  <si>
    <t>базовая станция подвижной радиосвязи стандарта TETRA  Тверская обл., Калининский р-н, п. Эммаус</t>
  </si>
  <si>
    <t>219-07-ТП</t>
  </si>
  <si>
    <t xml:space="preserve">Искусственное электроосвещение автомобильной дороги, Тверская область, автомобильная дорога М-10 "Россия" - от Москвы через Тверь, Новгород до Санкт-Петербурга подъезд к г. Тверь км 153+913 - км 155+573 </t>
  </si>
  <si>
    <t>247-ТП/11-08</t>
  </si>
  <si>
    <t>Жилой дом Е. Ю. Морозова</t>
  </si>
  <si>
    <t>Конаковский р-н Ю-Девичское с/п, д. Едимоново</t>
  </si>
  <si>
    <t>Жигулина В.А.</t>
  </si>
  <si>
    <t>Жилой дом, Тверская область, Конаковский район, д. Едимоновские Горки</t>
  </si>
  <si>
    <t>216-ТП/09-08</t>
  </si>
  <si>
    <t>ООО "ГеоСервис"</t>
  </si>
  <si>
    <t>база отдыха "Остров", Калинин.р-н, Остров, 232 км.р.Волга</t>
  </si>
  <si>
    <t>287/1-ТП/05-09</t>
  </si>
  <si>
    <t>Носанов Александр Михайлович</t>
  </si>
  <si>
    <t>крестьянское хозяйство, Конаковский район, Юрьево-Девическое с/п, район дер. Андрейцево</t>
  </si>
  <si>
    <t xml:space="preserve">ООО  «Крестьянское Загорье 1» </t>
  </si>
  <si>
    <t>Коттеджная застройка  в районе  д.Осиновки</t>
  </si>
  <si>
    <t>ТВ 327-01-ТВ от 27.02.2007г</t>
  </si>
  <si>
    <t>Старикова Евгения Семеновна</t>
  </si>
  <si>
    <t>жилой дом, Тверская область, Конаковский район, Юрьево-Девическое с/п, район дер. Загорье</t>
  </si>
  <si>
    <t xml:space="preserve">ООО  «Крестьянское Загорье 2» </t>
  </si>
  <si>
    <t>Коттеджная застройка  в районе  д.Загорье</t>
  </si>
  <si>
    <t>ТВ 326-01-ТВ от 27.02.2007г</t>
  </si>
  <si>
    <t xml:space="preserve">ООО  «Крестьянское Загорье 3» </t>
  </si>
  <si>
    <t>База отдыха  в районе  д.Загорье</t>
  </si>
  <si>
    <t>ТВ 328-01-ТВ от 27.02.2007г</t>
  </si>
  <si>
    <t xml:space="preserve">ООО «КРХ Нефедиха» </t>
  </si>
  <si>
    <t>База отдыха  в районе  д. Едимоновские Горки</t>
  </si>
  <si>
    <t>ТВ 323-01-ТВ от 27.02.2007г</t>
  </si>
  <si>
    <t xml:space="preserve">ООО «Риверсайд Девелопмент» </t>
  </si>
  <si>
    <t>Коттеджный поселок в районе д. Бабня</t>
  </si>
  <si>
    <t>ТВ 324-01-ТВ от 21.06.2006г</t>
  </si>
  <si>
    <t>337-ТП/10-09</t>
  </si>
  <si>
    <t>ООО "Омнипак-Тверь"</t>
  </si>
  <si>
    <t>З-д по произв-ву упаковки для ж.пищ. продуктов, п. Редкино,Конак. р-на</t>
  </si>
  <si>
    <t>70-ТП/09-07</t>
  </si>
  <si>
    <t>МУ Администрация гор с/п Редкино</t>
  </si>
  <si>
    <t>108-кв. ж/дом п. Редкино, ул. Фадеева. 12</t>
  </si>
  <si>
    <t>ООО "Вергокан"</t>
  </si>
  <si>
    <t>Пром.предприятие по произв-ву металлоконструкций, Конаковск. р-н, п.Редкино, Промышленная</t>
  </si>
  <si>
    <t>173-ТП/05-08</t>
  </si>
  <si>
    <t>ООО Альстром Тверь</t>
  </si>
  <si>
    <t>п. Редкино, Конаковский р-н, Промышленная, 11</t>
  </si>
  <si>
    <t>ООО "СовСтройТех"</t>
  </si>
  <si>
    <t>190 кв. жилой доми с офисными помещениями, Конаковский район, ул.Фадеева, д.12</t>
  </si>
  <si>
    <t>ОАО "ЖКХ Редкино"</t>
  </si>
  <si>
    <t>Тверская обл., Конаковский р-н, п. Редкино</t>
  </si>
  <si>
    <t>Рамешковский  район</t>
  </si>
  <si>
    <t>ПС Киверичи 35/10</t>
  </si>
  <si>
    <t>ММУ "Рамешковская ЦРБ"</t>
  </si>
  <si>
    <t>офис врача общей практики, Рамешковский р-н, п.Алешино, д.86</t>
  </si>
  <si>
    <t>Очистные сооружения, Тверская область, Рамешковский р-он, с. Застолбье</t>
  </si>
  <si>
    <t>101-ТП/12-07</t>
  </si>
  <si>
    <t>Администрация Рамешковского района Тверской области</t>
  </si>
  <si>
    <t>пристройка к школе, Тверская область, п. Рамешки, ул. Советская, д.48</t>
  </si>
  <si>
    <t>Тверское отдел №8607 Акцион.комм.Сбербанка РФ</t>
  </si>
  <si>
    <t>Адм.здание банка, пос.Рамешки, ул Советская, д.45</t>
  </si>
  <si>
    <t>Зорина О.Э.</t>
  </si>
  <si>
    <t>230-ТП/09-08</t>
  </si>
  <si>
    <t xml:space="preserve">Администрация городского сельского поселения </t>
  </si>
  <si>
    <t>девятиквартирный трехэтажный жилой дом, Тверская область, п. Рамешки, ул. Советская, д. 37</t>
  </si>
  <si>
    <t>Осипов В.И.</t>
  </si>
  <si>
    <t>база отдыха, Рамешков. район,   д.Старое Долино</t>
  </si>
  <si>
    <t>ПО Тверские электрические сети</t>
  </si>
  <si>
    <t>ПО Торжокские электрические сети</t>
  </si>
  <si>
    <t>ПО Ржевские Электрические сети</t>
  </si>
  <si>
    <t>ПО Нелидовские электрические сети</t>
  </si>
  <si>
    <t>ПО Кимрские электрические сети</t>
  </si>
  <si>
    <t>ПО Вышневолоцкие электрические сети</t>
  </si>
  <si>
    <t>ПО Бежецкие Электрические сети</t>
  </si>
  <si>
    <t>320-ТП/09-09</t>
  </si>
  <si>
    <t>Бежецкие Электрические сети</t>
  </si>
  <si>
    <t>Вышневолоцкие Электрические сети</t>
  </si>
  <si>
    <t xml:space="preserve">Вышневолоцкие Электрические сети </t>
  </si>
  <si>
    <t>Кимрские Электрические сети</t>
  </si>
  <si>
    <t>Ржевские Электрические сети</t>
  </si>
  <si>
    <t>Паплинова Г.В.</t>
  </si>
  <si>
    <t>б/о, Тороп.р-н, д.Наговье</t>
  </si>
  <si>
    <t>Сусов М.В.</t>
  </si>
  <si>
    <t>урочище Фомино</t>
  </si>
  <si>
    <t>127-ТП/12-07</t>
  </si>
  <si>
    <t>Губченко П.Е.</t>
  </si>
  <si>
    <t>здание кафе, г.Белый, Октябрьская, 4</t>
  </si>
  <si>
    <t>153-ТП/12-07</t>
  </si>
  <si>
    <t>Кашенков Г.В.</t>
  </si>
  <si>
    <t>ж/дом, д.Куракино</t>
  </si>
  <si>
    <t xml:space="preserve">СПК Западнодвинское молоко </t>
  </si>
  <si>
    <t>цех по переработке молока, Западнодвинский район, д. Бибирев</t>
  </si>
  <si>
    <t>ПС 110/35/10 кВ Зап.Двина</t>
  </si>
  <si>
    <t>ООО "ЭкоСап"</t>
  </si>
  <si>
    <t>цех, д.Данилино</t>
  </si>
  <si>
    <t>225-ТП/09-08</t>
  </si>
  <si>
    <t>ООО "ЛУКОЙЛ - Центрнефтепродукт"</t>
  </si>
  <si>
    <t>АЗС, Нелидовский р-н, д.Подберезье</t>
  </si>
  <si>
    <t>ООО РЭК</t>
  </si>
  <si>
    <t>многофункц.зал г.З.Двина, Пролетарская</t>
  </si>
  <si>
    <t>ЗАО Магистраль</t>
  </si>
  <si>
    <t>АЗС, Западнодвинский р-н д. Новоивановское, 368 км</t>
  </si>
  <si>
    <t>ООО "Контакт-С"</t>
  </si>
  <si>
    <t>стройгородок, Нелидовский р-н, д.Подберезье</t>
  </si>
  <si>
    <t>ООО "Лесозаво Сияние"</t>
  </si>
  <si>
    <t>Лесозавод, Западнодвинский р-н, п.Ст.Торопа</t>
  </si>
  <si>
    <t>МОУ Поженская СОШ</t>
  </si>
  <si>
    <t>школа, д.Пожня</t>
  </si>
  <si>
    <t xml:space="preserve">Ховренок И.Н.   </t>
  </si>
  <si>
    <t>здание-хранилище, г.Торопец</t>
  </si>
  <si>
    <t>ООО "Гекса-нетканные материалы"</t>
  </si>
  <si>
    <t>увелич произв. площадей, д.Лесная</t>
  </si>
  <si>
    <t>произв.база, д.Лесная</t>
  </si>
  <si>
    <t>+</t>
  </si>
  <si>
    <t>Тверская область, Калининский район, Заволжское с/п, район дер. Дмитрово-Черкассы</t>
  </si>
  <si>
    <t>ОАО "Ритм" Тверское производство тормозной аппаратуры</t>
  </si>
  <si>
    <t>г. Тверь, пр-кт 50 лет Октября, д. 45, стр. 3.</t>
  </si>
  <si>
    <t>ОАО "Тверьстрой"</t>
  </si>
  <si>
    <t>420 кв. жилой дом с помещениями общественного назначения по ул. Георгиевская, к.1,2,3 г. Тверь ОАО "Тверьстрой"_г. Тверь, ул.Георгиевская, к. 1,2,3 пос. Мамулино</t>
  </si>
  <si>
    <t>объекты жилья и соцкультурбыта в микрорайоне "Архангельское", Конаковский район, Мокшинское с/п, вблизи д. Вараксино</t>
  </si>
  <si>
    <t>СТ "Гранит"</t>
  </si>
  <si>
    <t>садоводческое товарищество_Тверская область, Конаковский район, Городенское с/п, район с. Городня</t>
  </si>
  <si>
    <t>вводное устройство универсального магазина "Вереск"_Тверская область, Пеновский район, пос. Пено, ул. Л. Чайкиной, д. 95 а.</t>
  </si>
  <si>
    <t>Шишкина Юлия Евненьевна</t>
  </si>
  <si>
    <t>вводное устройство жилого дома с постройками для ведения личного подсобного хозяйства_Тверская область, Андреапольский район, Волокское с/п, дер. Ям</t>
  </si>
  <si>
    <t>Большов Сергей Вячеславович</t>
  </si>
  <si>
    <t>вводное устройство крестьянско-фермерского хозяйства_Тверская область, Калязинский район, Капшинский с/о, вблизи дер. Коротково</t>
  </si>
  <si>
    <t>СНП "Сосновка"</t>
  </si>
  <si>
    <t>Тверская область, Калязинский район, Старобисловское с/п, в районе дер. Инальцево</t>
  </si>
  <si>
    <t>Государственное учреждение "Комплексный центр социального обслуживания населения" Краснохолмского района Тверской области</t>
  </si>
  <si>
    <t>вводное устройство административного здания_Тверская область, г. Красный Холм, ул. Красноармейская, д. 73/21</t>
  </si>
  <si>
    <t>ООО "Заборовье"</t>
  </si>
  <si>
    <t>Тверская область, Калининский район, Каблуковское с/п, дер. Судимирка кадастровый номер 69:10:0000018:1116</t>
  </si>
  <si>
    <t>Тверская область, Калининский район, Каблуковское с/п, дер. Судимирка кадастровый номер 69:10:0000018:1117</t>
  </si>
  <si>
    <t>Габидулин Рустам Габдуллович</t>
  </si>
  <si>
    <t>вводное устройство жилого дома_Тверская область, Калязинский район, Капшинский с/о, дер. Коротково</t>
  </si>
  <si>
    <t>ДНТ "Сказка"</t>
  </si>
  <si>
    <t>дачное некоммерческое товарищество_Тверская область, Старицкий район, Васильевское с/п, дер. Городище</t>
  </si>
  <si>
    <t>Кузнецова Лидия Ефимовна</t>
  </si>
  <si>
    <t>вводное устройство гаража_Тверская область, г. Красный Холм, ул. Октябрьская</t>
  </si>
  <si>
    <t>Тверское региональное отделение Северо-Западного филиала ОАО "МегаФон</t>
  </si>
  <si>
    <t>Тверская область, г.Тверь, промзона Лазурная, д. 35</t>
  </si>
  <si>
    <t xml:space="preserve">№ 40111569 от 05.04.2010  </t>
  </si>
  <si>
    <t>№ 40111740 от 07.04.2010</t>
  </si>
  <si>
    <t xml:space="preserve">№ 40111518 от 07.04.2010 </t>
  </si>
  <si>
    <t>ЗАО "Ипотечная компания атомной отрасли" 4-7 очереди "Застройки квартала по ул.Новая"</t>
  </si>
  <si>
    <t xml:space="preserve">№ 40086450 от 14.04.2010 </t>
  </si>
  <si>
    <t>2-х этажный 27 квартирный жилой дом, Калининский район, Бурашевское с/п, дер Салыгино</t>
  </si>
  <si>
    <t>ООО "Логопартс"</t>
  </si>
  <si>
    <t>логистический комплекс_Калининский район, Бурашевское с/п, в районе дер. Садыково</t>
  </si>
  <si>
    <t>СНТ "Сосновый берег"</t>
  </si>
  <si>
    <t xml:space="preserve">СНТ_Тверская область, Старицкий район, Васильевское с/п, вблизи д. Волга </t>
  </si>
  <si>
    <t>Многофункц.здание адм.-торг. назначения, Тверь, б.Цанова, 6, к 3</t>
  </si>
  <si>
    <t>233-ТП/10-08</t>
  </si>
  <si>
    <t>ООО «Строительные технологии»</t>
  </si>
  <si>
    <t>ж/комплкс на юго-западе м-рна «Южный-Г» в границах улиц Октябрьский пр-кт и бульвар Гусева</t>
  </si>
  <si>
    <t>ООО Квантум</t>
  </si>
  <si>
    <t>Торг-развл центр, б-р Цанова, 8</t>
  </si>
  <si>
    <t>44/1-ТП/02-07</t>
  </si>
  <si>
    <t>ООО "Строй - Инвест"</t>
  </si>
  <si>
    <t xml:space="preserve"> жилая застройка, ориентир - ул.Восточная, 99/7</t>
  </si>
  <si>
    <t>ООО «Мансарда - С»</t>
  </si>
  <si>
    <t>жилой дом, г. Тверь, ул. Загородная, д. 9, корп. 1</t>
  </si>
  <si>
    <t>ПС № 4 35/6</t>
  </si>
  <si>
    <t>ЗАО Компания объединенных инвестиций «Магеллан»</t>
  </si>
  <si>
    <t xml:space="preserve">многоэтажные жилые дома со встроенными помещениями общественного назначения в  пос. Химинститут, Московского  района, г.Твери </t>
  </si>
  <si>
    <t>спорткомплекс, пос.Химинститут</t>
  </si>
  <si>
    <t>114-ТП/12-07</t>
  </si>
  <si>
    <t>застройка в п. Никифоровское, район ВНИИСВ, г. Тверь</t>
  </si>
  <si>
    <t>ВТМ Дорпроект</t>
  </si>
  <si>
    <t>ПС № 13 35/10/6</t>
  </si>
  <si>
    <t>Федотов В.В.</t>
  </si>
  <si>
    <t>административно-технический комплекс, г.Тверь, пос.Власьево, д.31</t>
  </si>
  <si>
    <t>ООО «ВТМ дорпроект»</t>
  </si>
  <si>
    <t>линия наружного освещения Московского шоссе, г.Тверь, Московское шоссе, участок от пл. Гагарина до границы г. Твери</t>
  </si>
  <si>
    <t>ООО «Тверской хладокомбинат»</t>
  </si>
  <si>
    <t>холодильное оборудование г.Тверь, пос. Элеватор, 3-й пер., д.6</t>
  </si>
  <si>
    <t>ЗАО «Тверской хладокомбинат»</t>
  </si>
  <si>
    <t>ПС № 27 35/6</t>
  </si>
  <si>
    <t>Эрлихман Г.Я.</t>
  </si>
  <si>
    <t>Адм.здание, В.Новгорода, 19</t>
  </si>
  <si>
    <t>49-ТП/04-07</t>
  </si>
  <si>
    <t>г.Тверь, ул. 15 лет Октября</t>
  </si>
  <si>
    <t>ГУ УВО УВД Тверской области</t>
  </si>
  <si>
    <t>Адм.здание, Озерная, д.11</t>
  </si>
  <si>
    <t>106-ТП/12-07</t>
  </si>
  <si>
    <t>ООО "Петротест"</t>
  </si>
  <si>
    <t>Офис в г. Твери, ул. Макарова, д. 91</t>
  </si>
  <si>
    <t>86-ТП/11-07</t>
  </si>
  <si>
    <t>ООО Цитадель</t>
  </si>
  <si>
    <t>ж/дом ул. Учитьельская, д 6 кор 1</t>
  </si>
  <si>
    <t>Л.Б. Соклеткина</t>
  </si>
  <si>
    <t>8-ми кв. 4-х эт.ж/дом, Макарова, д.3</t>
  </si>
  <si>
    <t>193-ТП/07-08</t>
  </si>
  <si>
    <t xml:space="preserve">реконструкция  Драмтеатра, Советская </t>
  </si>
  <si>
    <t xml:space="preserve">Моторкина Б.Н., Торновская З.М </t>
  </si>
  <si>
    <t>гостиница г. Тверь, ул. Бебеля, д. 29</t>
  </si>
  <si>
    <t>ООО «Экополис»2</t>
  </si>
  <si>
    <t>офисное здание г. Тверь, ул. Брагина, д. 3</t>
  </si>
  <si>
    <t>ПС Завод 1 Мая 35/6</t>
  </si>
  <si>
    <t xml:space="preserve">кожно - вендиспансер - 2-ая очередь, 75 кВт (ранее разрешенная – 64 кВт)  </t>
  </si>
  <si>
    <t xml:space="preserve">ООО «Строительная Компания «АНТЕЙ»» </t>
  </si>
  <si>
    <t>реконструкция стадиона «Центральный»</t>
  </si>
  <si>
    <t>0226-ТП/12-08</t>
  </si>
  <si>
    <t>ООО Торговый дом Сокол</t>
  </si>
  <si>
    <t>объект недвиж-ти, г. Тверь, ул. П. Савельевой, 57</t>
  </si>
  <si>
    <t>ООО "Арсенал"</t>
  </si>
  <si>
    <t>Продовольственная база,
 г. Тверь, проезд Патона, дом 10</t>
  </si>
  <si>
    <t>218-ТП/09-08</t>
  </si>
  <si>
    <t xml:space="preserve">Лакуфа- Тверь </t>
  </si>
  <si>
    <t>Садоводческое товарищество "Швейник"</t>
  </si>
  <si>
    <t>Тверская область, Калининский район, дер. Кобячево</t>
  </si>
  <si>
    <t>236-ТП/10-08</t>
  </si>
  <si>
    <t>ОАО "Энергострой-Холдинг" (филиал ОАО "Энергострой-Холдинг" в Тверской области</t>
  </si>
  <si>
    <t>Офисное помещение, г. Тверь, ул. П.Савельевой, д. 53</t>
  </si>
  <si>
    <t>279-ТП/03-09</t>
  </si>
  <si>
    <t>ООО "Тверь-КОНФИ"</t>
  </si>
  <si>
    <t>УФНС России по Тв обл</t>
  </si>
  <si>
    <t>налог инспекция Комсомольский просп</t>
  </si>
  <si>
    <t>I очередь 9-этажного жилого жома г. Тверь, ул. Скворцова – Степанова, д.37</t>
  </si>
  <si>
    <t>ООО СК Заволжский посад</t>
  </si>
  <si>
    <t>Многоквартирный жилой дом № 23,1 пуск жилого квартала г. Тверь, ул. Мичурина-З. Коноплянниковой-Пугачева-Красина</t>
  </si>
  <si>
    <t>276/1-ТП/03-09</t>
  </si>
  <si>
    <t>строительство лечебно-производственных мастерских по ул.Фурманова в г.Твери г. Тверь, ул. Фурманова, д.13</t>
  </si>
  <si>
    <t xml:space="preserve">ООО «Терра Нова», </t>
  </si>
  <si>
    <t>офисные спортивно-оздоровительные помещения,ул. Горького, д. 4 «А», максимальной мощностью 33 кВт (5 кВт – ранее разрешенная мощность).</t>
  </si>
  <si>
    <t>ЗАО СК Тверьгражданстрой</t>
  </si>
  <si>
    <t>Сазонова А.А.</t>
  </si>
  <si>
    <t>жилой дом, ул. Соминка, дом 84</t>
  </si>
  <si>
    <t>МУП "Тверьстройзаказчик"</t>
  </si>
  <si>
    <t>ООО «ТК Дельта плюс»»</t>
  </si>
  <si>
    <t>нежилое помещение г.Тверь, бул. Шмидта, д.21</t>
  </si>
  <si>
    <t>Илизаров Л.Г.</t>
  </si>
  <si>
    <t>Торг-офис.п-е, Коминтерна, 18-а</t>
  </si>
  <si>
    <t>51-ПД/04-07</t>
  </si>
  <si>
    <t>Войсковая часть 14258</t>
  </si>
  <si>
    <t>120-кв.десятиэтажный ж/дом, Коминтерна</t>
  </si>
  <si>
    <t>ЗАО "Торговый дом Перекресток"</t>
  </si>
  <si>
    <t>Торгово-досуговый центр, ул.Коминтерна</t>
  </si>
  <si>
    <t>61-ТП/07-07</t>
  </si>
  <si>
    <t>ООО Центрстрой</t>
  </si>
  <si>
    <t>ж/дом, Волокалам.пр-кт.</t>
  </si>
  <si>
    <t>Шестев Д.К.</t>
  </si>
  <si>
    <t xml:space="preserve">Торг.-офис.п-е,Коминтерна, 47/102 </t>
  </si>
  <si>
    <t>52-ПД/04-07</t>
  </si>
  <si>
    <t>ООО Сонет - Тверь</t>
  </si>
  <si>
    <t>УФК по Тверской области г. Тверь</t>
  </si>
  <si>
    <t>Административное здание 
по пр-ту Победы, 35</t>
  </si>
  <si>
    <t>98-ТП/11-07</t>
  </si>
  <si>
    <t>ООО Трионон</t>
  </si>
  <si>
    <t>торг.- офис. здание, Трехсвятская, 32</t>
  </si>
  <si>
    <t>ООО «Сандра»</t>
  </si>
  <si>
    <t>жилой дом с административно-торговыми помещениями, пер. Свободный, д. 5</t>
  </si>
  <si>
    <t>ООО "Коммунальщик"</t>
  </si>
  <si>
    <t>магазин продовольственных товаров, ул. 1-я Суворова, д.16</t>
  </si>
  <si>
    <t>342-ТП/10-09</t>
  </si>
  <si>
    <t>ООО «Брау Сервис»</t>
  </si>
  <si>
    <t>бизнес – центр, пр-т Чайковского, д. 19 «Б»</t>
  </si>
  <si>
    <t>ООО ТОТ1</t>
  </si>
  <si>
    <t>торг-офис здание, Трехсвятская</t>
  </si>
  <si>
    <t>Баглай С.А.</t>
  </si>
  <si>
    <t>производственно-складская база, г.Тверь, ул.Коминтерна, 23</t>
  </si>
  <si>
    <t>подземный пешиходный переход, ул.Коминтерна и пр.Чайковског</t>
  </si>
  <si>
    <t>ЗАО "Эребус"</t>
  </si>
  <si>
    <t>магазин производственных товаров, ул.Склизкова, 6А</t>
  </si>
  <si>
    <t>Хромов О.Н.</t>
  </si>
  <si>
    <t>офисные помещения административно-жилого комплекса "Бульвар Радищева-48", г.Тверь, б-р Радищева, 48</t>
  </si>
  <si>
    <t xml:space="preserve">ООО Центрстрой </t>
  </si>
  <si>
    <t>ж/д Волокаламский пр-кт, 26</t>
  </si>
  <si>
    <t>ФГУ "ОДЕЗ ФНС России"</t>
  </si>
  <si>
    <t>Адм.здание Межрайонной ИФНС России № 10 по Тв. обл.</t>
  </si>
  <si>
    <t>33-ТП/12-06</t>
  </si>
  <si>
    <t>МУП Тверьстройзаказчик</t>
  </si>
  <si>
    <t>ж/дом, Георгиевская</t>
  </si>
  <si>
    <t>ООО "Автотехника"</t>
  </si>
  <si>
    <t>Дилерский центр по продаже л/а в Калининском р-не, Никулинский с/о, р-н д. Кривцово</t>
  </si>
  <si>
    <t>72-ТП/09-07</t>
  </si>
  <si>
    <t>Русаков В. А.</t>
  </si>
  <si>
    <t>поселок д. Палкино Калининского р-на</t>
  </si>
  <si>
    <t>С.В. Шумаков</t>
  </si>
  <si>
    <t>Дилерский центр по продаже л/ автомобилей</t>
  </si>
  <si>
    <t>99-ТП/12-07</t>
  </si>
  <si>
    <t xml:space="preserve">ООО Торговый Дом Тверьметалл </t>
  </si>
  <si>
    <t xml:space="preserve">металлобаза с подъезд путями Калининский р-н Никулинское с/п с Никольское </t>
  </si>
  <si>
    <t>ООО "Финанс Инвест"</t>
  </si>
  <si>
    <t>1 очередь ж/комплекса, Тверь, Оснабрюкская</t>
  </si>
  <si>
    <t>109-ТП/12-07</t>
  </si>
  <si>
    <t>ООО «Проект Инвест-2»</t>
  </si>
  <si>
    <t>застройка  ж/м-рна «Мамулино - 2», Оснабрюкская</t>
  </si>
  <si>
    <t>ООО «Тверское специализированное СМУ – 7»</t>
  </si>
  <si>
    <t>цех по изгот. конструкций и изделий из металла и администр.здание с гостиницей для команд. рабочих</t>
  </si>
  <si>
    <t>ООО "Проект Инвест-2"</t>
  </si>
  <si>
    <t>Строительные механизмы, Тверь, Оснабрюкская</t>
  </si>
  <si>
    <t>188-ТП/06-08</t>
  </si>
  <si>
    <t>Данилюк Александр Николаевич</t>
  </si>
  <si>
    <t>цех деревообработки, Калининский район Никулинское с/п, д.Кривцово</t>
  </si>
  <si>
    <t>195-ТП/07-08</t>
  </si>
  <si>
    <t xml:space="preserve">ж/комплекс, юго-зап.м-рн «Южный-Г» в границах улиц Октябрьский пр. и бульвар Гусева </t>
  </si>
  <si>
    <t>Стадольникова Ю.А.</t>
  </si>
  <si>
    <t>Склад-ангар, расположенный по адресу: 
г. Тверь, Волоколамское шоссе, д. 82</t>
  </si>
  <si>
    <t>258-ТП/12-08</t>
  </si>
  <si>
    <t>Тверской КЭЧ Московского военного округа</t>
  </si>
  <si>
    <t>4-х ж/дома, п. Мамулино, Касьянова</t>
  </si>
  <si>
    <t>1 очередь жилого комплекса г.Тверь, ул.Оснабрюкская</t>
  </si>
  <si>
    <t>ООО «Лидер»</t>
  </si>
  <si>
    <t>ж/застройки в пос.Мамулино</t>
  </si>
  <si>
    <t>СНТ "Ясная поляна"</t>
  </si>
  <si>
    <t>Калинин.р-н, Никулинское с/п, д.Палкино</t>
  </si>
  <si>
    <t xml:space="preserve">Потребительский Гаражно-строительный кооператив «Ягуар» </t>
  </si>
  <si>
    <t>гаражные боксы</t>
  </si>
  <si>
    <t>ООО «АММА Девелопмент»</t>
  </si>
  <si>
    <t>торгово - развлекательный центр, Калининский р-он, вблизи дер. Кривцово, заявленной мощностью 7 МВт (I очередь строительства – 4000 кВт; II очередь строительства 3000 кВт)</t>
  </si>
  <si>
    <t>ООО "Мега - Принт"</t>
  </si>
  <si>
    <t>здание бывшей школы, Калинин.р-н, с.Никольское, д.27</t>
  </si>
  <si>
    <t>РУЗКС МВО МО РФ</t>
  </si>
  <si>
    <t>2 жил.дома, пос.Мамулино, ул.Касьянова</t>
  </si>
  <si>
    <t>СНТ "МикроМамулино"</t>
  </si>
  <si>
    <t>СНТ, Калининский р-н, д.Палкино</t>
  </si>
  <si>
    <t>ФГУП "Госкорпорация по орг-ции воздушного движения в РФ</t>
  </si>
  <si>
    <t>радиотехническое обеспечение полетов и авиационной элетросвязи"</t>
  </si>
  <si>
    <t>СНТ "Микро Мамулино"</t>
  </si>
  <si>
    <t>СНТ, Никулинское с/п, район дер. Палкино</t>
  </si>
  <si>
    <t>Клитвина М.Ю.</t>
  </si>
  <si>
    <t>комплекс придорожного сервиса, Калининский район, Никулинское с/п, район д. Кривцово</t>
  </si>
  <si>
    <t>Департамент, архитекруры и стр-тва г.Твери</t>
  </si>
  <si>
    <t>водозаборная насосная станция № 2 в Палкино и в Никольском</t>
  </si>
  <si>
    <t>ООО ТехСтройЗаказчик</t>
  </si>
  <si>
    <t>Никулинское с/п, район дер. Брусилово</t>
  </si>
  <si>
    <t>ООО "Нинель"</t>
  </si>
  <si>
    <t>торгово-складской комплекс_Калининский район, Никулинское с/п, дер. Кривцово</t>
  </si>
  <si>
    <t>ОАО «СПК Мосэнергострой»</t>
  </si>
  <si>
    <t>ж/дом по ул. Хрустальная</t>
  </si>
  <si>
    <t>270-ТП/01-09</t>
  </si>
  <si>
    <t>реконструкция Драматического театра, ул.Димитрова и 1-ая Плеханова</t>
  </si>
  <si>
    <t>ж/дом по ул. Дачная-Первитинская</t>
  </si>
  <si>
    <t>343-тп/10-09</t>
  </si>
  <si>
    <t>ООО Тверь -Спецбланк</t>
  </si>
  <si>
    <t>административно-торговый центр, , жил.массив "Исаевский"</t>
  </si>
  <si>
    <t>ОАО "Тверьагропродмаш"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</si>
</sst>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_)"/>
    <numFmt numFmtId="167" formatCode="#,##0.0"/>
    <numFmt numFmtId="168" formatCode="#,##0.000"/>
    <numFmt numFmtId="169" formatCode="dd/mm/yy;@"/>
  </numFmts>
  <fonts count="5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51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name val="Times New Roman"/>
      <family val="1"/>
    </font>
    <font>
      <i/>
      <sz val="11"/>
      <name val="Calibri"/>
      <family val="2"/>
    </font>
    <font>
      <i/>
      <sz val="7"/>
      <color indexed="8"/>
      <name val="Calibri"/>
      <family val="2"/>
    </font>
    <font>
      <u val="single"/>
      <sz val="9.35"/>
      <color indexed="12"/>
      <name val="Calibri"/>
      <family val="2"/>
    </font>
    <font>
      <i/>
      <sz val="11"/>
      <color indexed="47"/>
      <name val="Calibri"/>
      <family val="2"/>
    </font>
    <font>
      <i/>
      <sz val="11"/>
      <color indexed="47"/>
      <name val="Times New Roman"/>
      <family val="1"/>
    </font>
    <font>
      <i/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thin"/>
      <top/>
      <bottom style="thin"/>
    </border>
    <border>
      <left/>
      <right/>
      <top style="thick"/>
      <bottom style="thin"/>
    </border>
    <border>
      <left style="thick"/>
      <right/>
      <top style="thick"/>
      <bottom style="thin"/>
    </border>
    <border>
      <left style="thick"/>
      <right/>
      <top style="medium"/>
      <bottom style="thin"/>
    </border>
    <border>
      <left style="thick"/>
      <right/>
      <top style="thin"/>
      <bottom/>
    </border>
    <border>
      <left style="thick"/>
      <right/>
      <top style="medium"/>
      <bottom style="medium"/>
    </border>
    <border>
      <left style="thick"/>
      <right/>
      <top style="thin"/>
      <bottom style="medium"/>
    </border>
    <border>
      <left style="thick"/>
      <right/>
      <top style="medium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2" fillId="0" borderId="22" xfId="53" applyNumberFormat="1" applyFont="1" applyBorder="1" applyAlignment="1">
      <alignment horizontal="center" vertical="center" wrapText="1"/>
      <protection/>
    </xf>
    <xf numFmtId="0" fontId="2" fillId="24" borderId="14" xfId="53" applyFont="1" applyFill="1" applyBorder="1" applyAlignment="1">
      <alignment horizontal="center" vertical="center" wrapText="1"/>
      <protection/>
    </xf>
    <xf numFmtId="164" fontId="2" fillId="0" borderId="28" xfId="53" applyNumberFormat="1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166" fontId="2" fillId="0" borderId="25" xfId="53" applyNumberFormat="1" applyFont="1" applyBorder="1" applyAlignment="1">
      <alignment horizontal="center" vertical="center" wrapText="1"/>
      <protection/>
    </xf>
    <xf numFmtId="166" fontId="2" fillId="0" borderId="28" xfId="53" applyNumberFormat="1" applyFont="1" applyBorder="1" applyAlignment="1">
      <alignment horizontal="center" vertical="center" wrapText="1"/>
      <protection/>
    </xf>
    <xf numFmtId="164" fontId="2" fillId="0" borderId="25" xfId="53" applyNumberFormat="1" applyFont="1" applyBorder="1" applyAlignment="1">
      <alignment horizontal="center" vertical="center" wrapText="1"/>
      <protection/>
    </xf>
    <xf numFmtId="166" fontId="2" fillId="0" borderId="22" xfId="53" applyNumberFormat="1" applyFont="1" applyBorder="1" applyAlignment="1">
      <alignment horizontal="center" vertical="center" wrapText="1"/>
      <protection/>
    </xf>
    <xf numFmtId="0" fontId="15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42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1" fillId="24" borderId="25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2" xfId="42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24" borderId="12" xfId="42" applyFont="1" applyFill="1" applyBorder="1" applyAlignment="1" applyProtection="1">
      <alignment horizontal="center" vertical="center" wrapText="1"/>
      <protection/>
    </xf>
    <xf numFmtId="0" fontId="2" fillId="24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11" borderId="25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2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0" borderId="25" xfId="42" applyFont="1" applyBorder="1" applyAlignment="1" applyProtection="1">
      <alignment horizontal="center" vertical="center" wrapText="1"/>
      <protection/>
    </xf>
    <xf numFmtId="0" fontId="2" fillId="2" borderId="43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49" xfId="53" applyFont="1" applyBorder="1" applyAlignment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7" fontId="2" fillId="2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67" fontId="2" fillId="11" borderId="20" xfId="0" applyNumberFormat="1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11" borderId="20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4" borderId="16" xfId="53" applyFont="1" applyFill="1" applyBorder="1" applyAlignment="1">
      <alignment horizontal="center" vertical="center" wrapText="1"/>
      <protection/>
    </xf>
    <xf numFmtId="0" fontId="2" fillId="0" borderId="58" xfId="53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47" xfId="53" applyFont="1" applyFill="1" applyBorder="1" applyAlignment="1">
      <alignment horizontal="center" vertical="center" wrapText="1"/>
      <protection/>
    </xf>
    <xf numFmtId="0" fontId="2" fillId="24" borderId="40" xfId="53" applyFont="1" applyFill="1" applyBorder="1" applyAlignment="1">
      <alignment horizontal="center" vertical="center" wrapText="1"/>
      <protection/>
    </xf>
    <xf numFmtId="0" fontId="9" fillId="24" borderId="14" xfId="53" applyFont="1" applyFill="1" applyBorder="1" applyAlignment="1">
      <alignment horizontal="center" vertical="center" wrapText="1"/>
      <protection/>
    </xf>
    <xf numFmtId="0" fontId="2" fillId="0" borderId="41" xfId="53" applyFont="1" applyFill="1" applyBorder="1" applyAlignment="1">
      <alignment horizontal="center" vertical="center" wrapText="1"/>
      <protection/>
    </xf>
    <xf numFmtId="166" fontId="2" fillId="24" borderId="28" xfId="53" applyNumberFormat="1" applyFont="1" applyFill="1" applyBorder="1" applyAlignment="1">
      <alignment horizontal="center" vertical="center" wrapText="1"/>
      <protection/>
    </xf>
    <xf numFmtId="166" fontId="2" fillId="24" borderId="17" xfId="53" applyNumberFormat="1" applyFont="1" applyFill="1" applyBorder="1" applyAlignment="1">
      <alignment horizontal="center" vertical="center" wrapText="1"/>
      <protection/>
    </xf>
    <xf numFmtId="0" fontId="2" fillId="24" borderId="28" xfId="53" applyFont="1" applyFill="1" applyBorder="1" applyAlignment="1">
      <alignment horizontal="center" vertical="center" wrapText="1"/>
      <protection/>
    </xf>
    <xf numFmtId="0" fontId="2" fillId="24" borderId="17" xfId="53" applyFont="1" applyFill="1" applyBorder="1" applyAlignment="1">
      <alignment horizontal="center" vertical="center" wrapText="1"/>
      <protection/>
    </xf>
    <xf numFmtId="0" fontId="2" fillId="24" borderId="22" xfId="53" applyFont="1" applyFill="1" applyBorder="1" applyAlignment="1">
      <alignment horizontal="center" vertical="center" wrapText="1"/>
      <protection/>
    </xf>
    <xf numFmtId="0" fontId="16" fillId="24" borderId="28" xfId="53" applyFont="1" applyFill="1" applyBorder="1" applyAlignment="1">
      <alignment horizontal="center" vertical="center" wrapText="1"/>
      <protection/>
    </xf>
    <xf numFmtId="0" fontId="16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66" fontId="2" fillId="24" borderId="22" xfId="53" applyNumberFormat="1" applyFont="1" applyFill="1" applyBorder="1" applyAlignment="1">
      <alignment horizontal="center" vertical="center" wrapText="1"/>
      <protection/>
    </xf>
    <xf numFmtId="166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0" fontId="2" fillId="0" borderId="59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21" fillId="24" borderId="59" xfId="42" applyFont="1" applyFill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2" fillId="24" borderId="24" xfId="53" applyFont="1" applyFill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60" xfId="53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19" xfId="42" applyFont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2" fillId="24" borderId="11" xfId="42" applyFont="1" applyFill="1" applyBorder="1" applyAlignment="1" applyProtection="1">
      <alignment horizontal="center" vertical="center" wrapText="1"/>
      <protection/>
    </xf>
    <xf numFmtId="0" fontId="22" fillId="24" borderId="10" xfId="42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164" fontId="2" fillId="11" borderId="20" xfId="0" applyNumberFormat="1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" fontId="2" fillId="11" borderId="20" xfId="0" applyNumberFormat="1" applyFont="1" applyFill="1" applyBorder="1" applyAlignment="1">
      <alignment horizontal="center" vertical="center" wrapText="1"/>
    </xf>
    <xf numFmtId="168" fontId="2" fillId="11" borderId="20" xfId="0" applyNumberFormat="1" applyFont="1" applyFill="1" applyBorder="1" applyAlignment="1">
      <alignment horizontal="center" vertical="center" wrapText="1"/>
    </xf>
    <xf numFmtId="165" fontId="26" fillId="0" borderId="46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2" fillId="0" borderId="32" xfId="42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49" fontId="1" fillId="11" borderId="20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1" fillId="11" borderId="2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24" borderId="25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6" fontId="7" fillId="0" borderId="10" xfId="53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30" fillId="0" borderId="3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5" fontId="3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12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2" fontId="29" fillId="0" borderId="28" xfId="0" applyNumberFormat="1" applyFont="1" applyFill="1" applyBorder="1" applyAlignment="1">
      <alignment vertical="center" wrapText="1"/>
    </xf>
    <xf numFmtId="2" fontId="11" fillId="0" borderId="25" xfId="0" applyNumberFormat="1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36" fillId="21" borderId="59" xfId="0" applyFont="1" applyFill="1" applyBorder="1" applyAlignment="1">
      <alignment vertical="center" wrapText="1"/>
    </xf>
    <xf numFmtId="49" fontId="29" fillId="0" borderId="47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2" fillId="0" borderId="37" xfId="53" applyFont="1" applyFill="1" applyBorder="1" applyAlignment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/>
    </xf>
    <xf numFmtId="0" fontId="36" fillId="21" borderId="47" xfId="0" applyFont="1" applyFill="1" applyBorder="1" applyAlignment="1">
      <alignment vertical="center" wrapText="1"/>
    </xf>
    <xf numFmtId="0" fontId="30" fillId="21" borderId="59" xfId="0" applyFont="1" applyFill="1" applyBorder="1" applyAlignment="1">
      <alignment vertical="center" wrapText="1"/>
    </xf>
    <xf numFmtId="0" fontId="31" fillId="21" borderId="32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horizontal="center" vertical="center" wrapText="1"/>
    </xf>
    <xf numFmtId="164" fontId="30" fillId="21" borderId="10" xfId="0" applyNumberFormat="1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165" fontId="30" fillId="21" borderId="10" xfId="0" applyNumberFormat="1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/>
    </xf>
    <xf numFmtId="49" fontId="29" fillId="21" borderId="10" xfId="0" applyNumberFormat="1" applyFont="1" applyFill="1" applyBorder="1" applyAlignment="1">
      <alignment horizontal="center" vertical="center" wrapText="1"/>
    </xf>
    <xf numFmtId="164" fontId="7" fillId="21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9" fillId="21" borderId="47" xfId="0" applyFont="1" applyFill="1" applyBorder="1" applyAlignment="1">
      <alignment horizontal="center" vertical="center" wrapText="1"/>
    </xf>
    <xf numFmtId="0" fontId="29" fillId="21" borderId="59" xfId="0" applyFont="1" applyFill="1" applyBorder="1" applyAlignment="1">
      <alignment horizontal="center" vertical="center" wrapText="1"/>
    </xf>
    <xf numFmtId="0" fontId="29" fillId="21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25" xfId="53" applyNumberFormat="1" applyFont="1" applyFill="1" applyBorder="1" applyAlignment="1">
      <alignment horizontal="center" vertical="center" wrapText="1"/>
      <protection/>
    </xf>
    <xf numFmtId="2" fontId="7" fillId="0" borderId="28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1" fillId="0" borderId="7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28" fillId="0" borderId="58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2" borderId="47" xfId="53" applyFont="1" applyFill="1" applyBorder="1" applyAlignment="1">
      <alignment horizontal="center" vertical="center" wrapText="1"/>
      <protection/>
    </xf>
    <xf numFmtId="0" fontId="2" fillId="2" borderId="59" xfId="53" applyFont="1" applyFill="1" applyBorder="1" applyAlignment="1">
      <alignment horizontal="center" vertical="center" wrapText="1"/>
      <protection/>
    </xf>
    <xf numFmtId="0" fontId="2" fillId="2" borderId="32" xfId="53" applyFont="1" applyFill="1" applyBorder="1" applyAlignment="1">
      <alignment horizontal="center" vertical="center" wrapText="1"/>
      <protection/>
    </xf>
    <xf numFmtId="0" fontId="2" fillId="2" borderId="45" xfId="53" applyFont="1" applyFill="1" applyBorder="1" applyAlignment="1">
      <alignment horizontal="center" vertical="center" wrapText="1"/>
      <protection/>
    </xf>
    <xf numFmtId="0" fontId="2" fillId="2" borderId="10" xfId="53" applyFont="1" applyFill="1" applyBorder="1" applyAlignment="1">
      <alignment horizontal="center" vertical="center" wrapText="1"/>
      <protection/>
    </xf>
    <xf numFmtId="0" fontId="2" fillId="2" borderId="48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 wrapText="1"/>
      <protection/>
    </xf>
    <xf numFmtId="0" fontId="2" fillId="24" borderId="19" xfId="53" applyFont="1" applyFill="1" applyBorder="1" applyAlignment="1">
      <alignment horizontal="center" vertical="center" wrapText="1"/>
      <protection/>
    </xf>
    <xf numFmtId="0" fontId="2" fillId="24" borderId="27" xfId="53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0" xfId="53" applyFont="1" applyBorder="1" applyAlignment="1">
      <alignment horizontal="center" vertical="center" wrapText="1"/>
      <protection/>
    </xf>
    <xf numFmtId="0" fontId="2" fillId="0" borderId="56" xfId="53" applyFont="1" applyBorder="1" applyAlignment="1">
      <alignment horizontal="center" vertical="center" wrapText="1"/>
      <protection/>
    </xf>
    <xf numFmtId="0" fontId="2" fillId="0" borderId="8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2" xfId="53" applyFont="1" applyBorder="1" applyAlignment="1">
      <alignment horizontal="center" vertical="center" wrapText="1"/>
      <protection/>
    </xf>
    <xf numFmtId="0" fontId="2" fillId="0" borderId="73" xfId="53" applyFont="1" applyBorder="1" applyAlignment="1">
      <alignment horizontal="center" vertical="center" wrapText="1"/>
      <protection/>
    </xf>
    <xf numFmtId="0" fontId="2" fillId="0" borderId="8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7" xfId="42" applyFont="1" applyFill="1" applyBorder="1" applyAlignment="1" applyProtection="1">
      <alignment horizontal="center" vertical="center" wrapText="1"/>
      <protection/>
    </xf>
    <xf numFmtId="0" fontId="2" fillId="2" borderId="59" xfId="42" applyFont="1" applyFill="1" applyBorder="1" applyAlignment="1" applyProtection="1">
      <alignment horizontal="center" vertical="center" wrapText="1"/>
      <protection/>
    </xf>
    <xf numFmtId="0" fontId="2" fillId="2" borderId="32" xfId="42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53" applyFont="1" applyFill="1" applyBorder="1" applyAlignment="1">
      <alignment horizontal="center" vertical="center" wrapText="1"/>
      <protection/>
    </xf>
    <xf numFmtId="0" fontId="7" fillId="11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30" fillId="21" borderId="41" xfId="0" applyFont="1" applyFill="1" applyBorder="1" applyAlignment="1">
      <alignment horizontal="center" vertical="center" wrapText="1"/>
    </xf>
    <xf numFmtId="0" fontId="52" fillId="21" borderId="11" xfId="0" applyFont="1" applyFill="1" applyBorder="1" applyAlignment="1">
      <alignment horizontal="center" vertical="center" wrapText="1"/>
    </xf>
    <xf numFmtId="0" fontId="30" fillId="21" borderId="43" xfId="0" applyFont="1" applyFill="1" applyBorder="1" applyAlignment="1">
      <alignment horizontal="center" vertical="center" wrapText="1"/>
    </xf>
    <xf numFmtId="0" fontId="52" fillId="21" borderId="10" xfId="0" applyFont="1" applyFill="1" applyBorder="1" applyAlignment="1">
      <alignment horizontal="center" vertical="center" wrapText="1"/>
    </xf>
    <xf numFmtId="0" fontId="30" fillId="21" borderId="44" xfId="0" applyFont="1" applyFill="1" applyBorder="1" applyAlignment="1">
      <alignment horizontal="center" vertical="center" wrapText="1"/>
    </xf>
    <xf numFmtId="0" fontId="52" fillId="21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../Semenova_OA/nikolskaya/banko-so/Application%20Data/Local%20Settings/&#1058;&#1077;&#1093;&#1091;&#1089;&#1083;&#1086;&#1074;&#1080;&#1103;/&#1058;&#1069;&#1057;/&#1051;&#1080;&#1093;&#1086;&#1089;&#1083;&#1072;&#1074;&#1083;&#1100;/&#1058;&#1059;%20&#1086;&#1087;&#1090;&#1080;&#1084;&#1080;&#1079;&#1072;&#1094;&#1080;&#1103;.pdf" TargetMode="External" /><Relationship Id="rId2" Type="http://schemas.openxmlformats.org/officeDocument/2006/relationships/hyperlink" Target="../../../../Semenova_OA/nikolskaya/banko-so/Application%20Data/Microsoft/&#1057;&#1082;&#1072;&#1085;&#1080;&#1088;&#1086;&#1074;&#1072;&#1085;&#1080;&#1077;/&#1044;&#1054;&#1043;&#1054;&#1042;&#1054;&#1056;&#1040;/030608%20&#1058;&#1055;.pdf" TargetMode="External" /><Relationship Id="rId3" Type="http://schemas.openxmlformats.org/officeDocument/2006/relationships/hyperlink" Target="../../../../Semenova_OA/nikolskaya/banko-so/Application%20Data/Local%20Settings/&#1058;&#1077;&#1093;&#1091;&#1089;&#1083;&#1086;&#1074;&#1080;&#1103;/&#1058;&#1069;&#1057;/&#1056;&#1072;&#1084;&#1077;&#1096;&#1082;&#1080;/&#1058;&#1059;%20&#1058;&#1054;&#1057;%208607%20&#1074;%20&#1087;.&#1056;&#1072;&#1084;&#1077;&#1096;&#1082;&#1080;.pdf" TargetMode="External" /><Relationship Id="rId4" Type="http://schemas.openxmlformats.org/officeDocument/2006/relationships/hyperlink" Target="../../../../Semenova_OA/nikolskaya/banko-so/Application%20Data/Local%20Settings/&#1058;&#1077;&#1093;&#1091;&#1089;&#1083;&#1086;&#1074;&#1080;&#1103;/&#1058;&#1069;&#1057;/&#1055;&#1057;%20&#8470;%2015/&#1040;&#1088;&#1089;&#1077;&#1083;&#1086;&#1088;-740%20&#1082;&#1042;&#1040;-1%20&#1086;&#1095;&#1077;&#1088;&#1077;&#1076;&#1100;&#1089;%20&#1088;&#1072;&#1073;&#1086;&#1090;&#1072;&#1084;&#1080;.pdf" TargetMode="External" /><Relationship Id="rId5" Type="http://schemas.openxmlformats.org/officeDocument/2006/relationships/hyperlink" Target="../../../../Semenova_OA/nikolskaya/banko-so/Application%20Data/Local%20Settings/&#1058;&#1077;&#1093;&#1091;&#1089;&#1083;&#1086;&#1074;&#1080;&#1103;/&#1058;&#1069;&#1057;/&#1055;&#1057;%20&#8470;%2015/&#1040;&#1088;&#1089;&#1077;&#1083;&#1086;&#1088;%20-%20II%20&#1086;&#1095;&#1077;&#1088;&#1077;&#1076;&#1100;-740%20&#1082;&#1042;&#1090;.pdf" TargetMode="Externa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0"/>
  <sheetViews>
    <sheetView tabSelected="1" zoomScalePageLayoutView="0" workbookViewId="0" topLeftCell="A1">
      <pane ySplit="3" topLeftCell="BM418" activePane="bottomLeft" state="frozen"/>
      <selection pane="topLeft" activeCell="A1" sqref="A1"/>
      <selection pane="bottomLeft" activeCell="Q343" sqref="Q343:Q345"/>
    </sheetView>
  </sheetViews>
  <sheetFormatPr defaultColWidth="9.140625" defaultRowHeight="15"/>
  <cols>
    <col min="1" max="1" width="6.00390625" style="412" customWidth="1"/>
    <col min="2" max="2" width="28.421875" style="412" customWidth="1"/>
    <col min="3" max="3" width="5.7109375" style="457" hidden="1" customWidth="1"/>
    <col min="4" max="4" width="2.28125" style="412" hidden="1" customWidth="1"/>
    <col min="5" max="5" width="7.8515625" style="412" hidden="1" customWidth="1"/>
    <col min="6" max="6" width="2.28125" style="412" hidden="1" customWidth="1"/>
    <col min="7" max="7" width="5.7109375" style="412" hidden="1" customWidth="1"/>
    <col min="8" max="8" width="18.00390625" style="412" customWidth="1"/>
    <col min="9" max="9" width="13.28125" style="412" customWidth="1"/>
    <col min="10" max="10" width="15.421875" style="412" customWidth="1"/>
    <col min="11" max="11" width="10.8515625" style="412" customWidth="1"/>
    <col min="12" max="12" width="10.57421875" style="412" customWidth="1"/>
    <col min="13" max="13" width="18.421875" style="412" customWidth="1"/>
    <col min="14" max="14" width="9.28125" style="412" customWidth="1"/>
    <col min="15" max="15" width="12.140625" style="412" customWidth="1"/>
    <col min="16" max="16" width="11.00390625" style="412" customWidth="1"/>
    <col min="17" max="17" width="16.28125" style="412" customWidth="1"/>
    <col min="18" max="18" width="12.00390625" style="412" hidden="1" customWidth="1"/>
    <col min="19" max="19" width="13.57421875" style="412" hidden="1" customWidth="1"/>
    <col min="20" max="20" width="13.421875" style="436" hidden="1" customWidth="1"/>
    <col min="21" max="21" width="17.8515625" style="413" hidden="1" customWidth="1"/>
    <col min="22" max="22" width="37.57421875" style="438" hidden="1" customWidth="1"/>
    <col min="23" max="16384" width="9.140625" style="413" customWidth="1"/>
  </cols>
  <sheetData>
    <row r="1" spans="1:22" ht="24" customHeight="1">
      <c r="A1" s="688" t="s">
        <v>706</v>
      </c>
      <c r="B1" s="688" t="s">
        <v>707</v>
      </c>
      <c r="C1" s="522" t="s">
        <v>705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4"/>
      <c r="Q1" s="688" t="s">
        <v>717</v>
      </c>
      <c r="R1" s="522" t="s">
        <v>1585</v>
      </c>
      <c r="S1" s="569" t="s">
        <v>65</v>
      </c>
      <c r="T1" s="569" t="s">
        <v>1585</v>
      </c>
      <c r="U1" s="569" t="s">
        <v>65</v>
      </c>
      <c r="V1" s="542" t="s">
        <v>69</v>
      </c>
    </row>
    <row r="2" spans="1:22" ht="118.5" customHeight="1">
      <c r="A2" s="688"/>
      <c r="B2" s="688"/>
      <c r="C2" s="560" t="s">
        <v>1584</v>
      </c>
      <c r="D2" s="561"/>
      <c r="E2" s="561"/>
      <c r="F2" s="561"/>
      <c r="G2" s="562"/>
      <c r="H2" s="688" t="s">
        <v>708</v>
      </c>
      <c r="I2" s="688" t="s">
        <v>709</v>
      </c>
      <c r="J2" s="688" t="s">
        <v>710</v>
      </c>
      <c r="K2" s="688"/>
      <c r="L2" s="688" t="s">
        <v>711</v>
      </c>
      <c r="M2" s="688" t="s">
        <v>712</v>
      </c>
      <c r="N2" s="688" t="s">
        <v>713</v>
      </c>
      <c r="O2" s="688" t="s">
        <v>714</v>
      </c>
      <c r="P2" s="688"/>
      <c r="Q2" s="688"/>
      <c r="R2" s="522"/>
      <c r="S2" s="569"/>
      <c r="T2" s="569"/>
      <c r="U2" s="569"/>
      <c r="V2" s="542"/>
    </row>
    <row r="3" spans="1:22" ht="18.75" customHeight="1">
      <c r="A3" s="688"/>
      <c r="B3" s="688"/>
      <c r="C3" s="543"/>
      <c r="D3" s="544"/>
      <c r="E3" s="544"/>
      <c r="F3" s="544"/>
      <c r="G3" s="545"/>
      <c r="H3" s="688"/>
      <c r="I3" s="688"/>
      <c r="J3" s="689" t="s">
        <v>715</v>
      </c>
      <c r="K3" s="689" t="s">
        <v>716</v>
      </c>
      <c r="L3" s="688"/>
      <c r="M3" s="688"/>
      <c r="N3" s="688"/>
      <c r="O3" s="688"/>
      <c r="P3" s="688"/>
      <c r="Q3" s="688"/>
      <c r="R3" s="522"/>
      <c r="S3" s="569"/>
      <c r="T3" s="569"/>
      <c r="U3" s="569"/>
      <c r="V3" s="542"/>
    </row>
    <row r="4" spans="1:22" ht="15">
      <c r="A4" s="247">
        <v>1</v>
      </c>
      <c r="B4" s="247">
        <v>2</v>
      </c>
      <c r="C4" s="560">
        <v>3</v>
      </c>
      <c r="D4" s="561"/>
      <c r="E4" s="561"/>
      <c r="F4" s="561"/>
      <c r="G4" s="562"/>
      <c r="H4" s="247">
        <v>3</v>
      </c>
      <c r="I4" s="247">
        <v>4</v>
      </c>
      <c r="J4" s="247">
        <v>5</v>
      </c>
      <c r="K4" s="247">
        <v>6</v>
      </c>
      <c r="L4" s="247">
        <v>7</v>
      </c>
      <c r="M4" s="247">
        <v>8</v>
      </c>
      <c r="N4" s="247">
        <v>9</v>
      </c>
      <c r="O4" s="247">
        <v>10</v>
      </c>
      <c r="P4" s="247">
        <v>11</v>
      </c>
      <c r="Q4" s="247">
        <v>12</v>
      </c>
      <c r="R4" s="386">
        <v>12</v>
      </c>
      <c r="S4" s="247">
        <v>13</v>
      </c>
      <c r="T4" s="417">
        <v>13</v>
      </c>
      <c r="U4" s="467">
        <v>14</v>
      </c>
      <c r="V4" s="418">
        <v>15</v>
      </c>
    </row>
    <row r="5" spans="1:22" ht="19.5" customHeight="1">
      <c r="A5" s="419">
        <v>1</v>
      </c>
      <c r="B5" s="387" t="s">
        <v>718</v>
      </c>
      <c r="C5" s="456">
        <v>1.6</v>
      </c>
      <c r="D5" s="455"/>
      <c r="E5" s="455"/>
      <c r="F5" s="455"/>
      <c r="G5" s="439"/>
      <c r="H5" s="439">
        <v>1.6</v>
      </c>
      <c r="I5" s="387">
        <v>0.7</v>
      </c>
      <c r="J5" s="387">
        <v>0.9</v>
      </c>
      <c r="K5" s="387" t="s">
        <v>39</v>
      </c>
      <c r="L5" s="387">
        <f>J5</f>
        <v>0.9</v>
      </c>
      <c r="M5" s="387">
        <v>0</v>
      </c>
      <c r="N5" s="387">
        <f aca="true" t="shared" si="0" ref="N5:N47">L5-M5</f>
        <v>0.9</v>
      </c>
      <c r="O5" s="387">
        <f>N5-I5</f>
        <v>0.20000000000000007</v>
      </c>
      <c r="P5" s="387">
        <f>O5</f>
        <v>0.20000000000000007</v>
      </c>
      <c r="Q5" s="387" t="str">
        <f aca="true" t="shared" si="1" ref="Q5:Q68">R5</f>
        <v> </v>
      </c>
      <c r="R5" s="388" t="str">
        <f>IF(P5&lt;0,"ЦП закрыт"," ")</f>
        <v> </v>
      </c>
      <c r="S5" s="200">
        <f aca="true" t="shared" si="2" ref="S5:S35">(I5*100)/(H5*1.05)</f>
        <v>41.666666666666664</v>
      </c>
      <c r="T5" s="388" t="e">
        <f>IF(#REF!&lt;0,"ЦП закрыт"," ")</f>
        <v>#REF!</v>
      </c>
      <c r="U5" s="420" t="e">
        <f>(#REF!*100)/(#REF!*1.05)</f>
        <v>#REF!</v>
      </c>
      <c r="V5" s="416" t="s">
        <v>2404</v>
      </c>
    </row>
    <row r="6" spans="1:22" ht="19.5" customHeight="1">
      <c r="A6" s="419">
        <v>2</v>
      </c>
      <c r="B6" s="387" t="s">
        <v>719</v>
      </c>
      <c r="C6" s="456">
        <v>2.5</v>
      </c>
      <c r="D6" s="455"/>
      <c r="E6" s="455"/>
      <c r="F6" s="455"/>
      <c r="G6" s="439"/>
      <c r="H6" s="387">
        <v>2.5</v>
      </c>
      <c r="I6" s="387">
        <v>0.5</v>
      </c>
      <c r="J6" s="387">
        <v>1.4</v>
      </c>
      <c r="K6" s="387" t="s">
        <v>39</v>
      </c>
      <c r="L6" s="387">
        <f>J6</f>
        <v>1.4</v>
      </c>
      <c r="M6" s="387">
        <v>0</v>
      </c>
      <c r="N6" s="387">
        <f t="shared" si="0"/>
        <v>1.4</v>
      </c>
      <c r="O6" s="387">
        <f>N6-I6</f>
        <v>0.8999999999999999</v>
      </c>
      <c r="P6" s="387">
        <f aca="true" t="shared" si="3" ref="P6:P35">O6</f>
        <v>0.8999999999999999</v>
      </c>
      <c r="Q6" s="387" t="str">
        <f t="shared" si="1"/>
        <v> </v>
      </c>
      <c r="R6" s="388" t="str">
        <f aca="true" t="shared" si="4" ref="R6:R56">IF(P6&lt;0,"ЦП закрыт"," ")</f>
        <v> </v>
      </c>
      <c r="S6" s="200">
        <f t="shared" si="2"/>
        <v>19.047619047619047</v>
      </c>
      <c r="T6" s="388" t="e">
        <f>IF(#REF!&lt;0,"ЦП закрыт"," ")</f>
        <v>#REF!</v>
      </c>
      <c r="U6" s="420" t="e">
        <f>(#REF!*100)/(#REF!*1.05)</f>
        <v>#REF!</v>
      </c>
      <c r="V6" s="416" t="s">
        <v>2404</v>
      </c>
    </row>
    <row r="7" spans="1:22" ht="19.5" customHeight="1">
      <c r="A7" s="419">
        <v>3</v>
      </c>
      <c r="B7" s="690" t="s">
        <v>720</v>
      </c>
      <c r="C7" s="456">
        <v>1</v>
      </c>
      <c r="D7" s="455"/>
      <c r="E7" s="455"/>
      <c r="F7" s="455"/>
      <c r="G7" s="439"/>
      <c r="H7" s="387">
        <v>1</v>
      </c>
      <c r="I7" s="387">
        <v>0.2</v>
      </c>
      <c r="J7" s="387">
        <v>0</v>
      </c>
      <c r="K7" s="387"/>
      <c r="L7" s="387">
        <f aca="true" t="shared" si="5" ref="L7:L47">J7</f>
        <v>0</v>
      </c>
      <c r="M7" s="387">
        <v>0</v>
      </c>
      <c r="N7" s="387">
        <f t="shared" si="0"/>
        <v>0</v>
      </c>
      <c r="O7" s="387">
        <f>N7-I7</f>
        <v>-0.2</v>
      </c>
      <c r="P7" s="387">
        <f t="shared" si="3"/>
        <v>-0.2</v>
      </c>
      <c r="Q7" s="387" t="str">
        <f>R7</f>
        <v>ЦП закрыт</v>
      </c>
      <c r="R7" s="388" t="str">
        <f t="shared" si="4"/>
        <v>ЦП закрыт</v>
      </c>
      <c r="S7" s="200">
        <f t="shared" si="2"/>
        <v>19.047619047619047</v>
      </c>
      <c r="T7" s="388" t="e">
        <f>IF(#REF!&lt;0,"ЦП закрыт"," ")</f>
        <v>#REF!</v>
      </c>
      <c r="U7" s="420" t="e">
        <f>(#REF!*100)/(#REF!*1.05)</f>
        <v>#REF!</v>
      </c>
      <c r="V7" s="416" t="s">
        <v>2404</v>
      </c>
    </row>
    <row r="8" spans="1:22" ht="19.5" customHeight="1">
      <c r="A8" s="419">
        <v>4</v>
      </c>
      <c r="B8" s="387" t="s">
        <v>721</v>
      </c>
      <c r="C8" s="456">
        <v>2.5</v>
      </c>
      <c r="D8" s="455"/>
      <c r="E8" s="455"/>
      <c r="F8" s="455"/>
      <c r="G8" s="439"/>
      <c r="H8" s="387">
        <v>2.5</v>
      </c>
      <c r="I8" s="387">
        <v>0.2</v>
      </c>
      <c r="J8" s="387">
        <v>0.89</v>
      </c>
      <c r="K8" s="387" t="s">
        <v>39</v>
      </c>
      <c r="L8" s="387">
        <f t="shared" si="5"/>
        <v>0.89</v>
      </c>
      <c r="M8" s="387">
        <v>0</v>
      </c>
      <c r="N8" s="387">
        <f t="shared" si="0"/>
        <v>0.89</v>
      </c>
      <c r="O8" s="387">
        <f aca="true" t="shared" si="6" ref="O8:O45">N8-I8</f>
        <v>0.69</v>
      </c>
      <c r="P8" s="387">
        <f t="shared" si="3"/>
        <v>0.69</v>
      </c>
      <c r="Q8" s="387" t="str">
        <f t="shared" si="1"/>
        <v> </v>
      </c>
      <c r="R8" s="388" t="str">
        <f t="shared" si="4"/>
        <v> </v>
      </c>
      <c r="S8" s="200">
        <f t="shared" si="2"/>
        <v>7.619047619047619</v>
      </c>
      <c r="T8" s="388" t="e">
        <f>IF(#REF!&lt;0,"ЦП закрыт"," ")</f>
        <v>#REF!</v>
      </c>
      <c r="U8" s="420" t="e">
        <f>(#REF!*100)/(#REF!*1.05)</f>
        <v>#REF!</v>
      </c>
      <c r="V8" s="416" t="s">
        <v>2404</v>
      </c>
    </row>
    <row r="9" spans="1:22" ht="19.5" customHeight="1">
      <c r="A9" s="419">
        <v>5</v>
      </c>
      <c r="B9" s="690" t="s">
        <v>722</v>
      </c>
      <c r="C9" s="456">
        <v>1.6</v>
      </c>
      <c r="D9" s="455"/>
      <c r="E9" s="455"/>
      <c r="F9" s="455"/>
      <c r="G9" s="439"/>
      <c r="H9" s="387">
        <v>1.6</v>
      </c>
      <c r="I9" s="387">
        <v>0.2</v>
      </c>
      <c r="J9" s="387">
        <v>0</v>
      </c>
      <c r="K9" s="387"/>
      <c r="L9" s="387">
        <f t="shared" si="5"/>
        <v>0</v>
      </c>
      <c r="M9" s="387">
        <v>0</v>
      </c>
      <c r="N9" s="387">
        <f t="shared" si="0"/>
        <v>0</v>
      </c>
      <c r="O9" s="387">
        <f t="shared" si="6"/>
        <v>-0.2</v>
      </c>
      <c r="P9" s="387">
        <f t="shared" si="3"/>
        <v>-0.2</v>
      </c>
      <c r="Q9" s="387" t="str">
        <f t="shared" si="1"/>
        <v>ЦП закрыт</v>
      </c>
      <c r="R9" s="388" t="str">
        <f t="shared" si="4"/>
        <v>ЦП закрыт</v>
      </c>
      <c r="S9" s="200">
        <f t="shared" si="2"/>
        <v>11.904761904761903</v>
      </c>
      <c r="T9" s="388" t="e">
        <f>IF(#REF!&lt;0,"ЦП закрыт"," ")</f>
        <v>#REF!</v>
      </c>
      <c r="U9" s="420" t="e">
        <f>(#REF!*100)/(#REF!*1.05)</f>
        <v>#REF!</v>
      </c>
      <c r="V9" s="416" t="s">
        <v>2404</v>
      </c>
    </row>
    <row r="10" spans="1:22" ht="19.5" customHeight="1">
      <c r="A10" s="419">
        <v>6</v>
      </c>
      <c r="B10" s="387" t="s">
        <v>723</v>
      </c>
      <c r="C10" s="456">
        <v>2.5</v>
      </c>
      <c r="D10" s="455"/>
      <c r="E10" s="455"/>
      <c r="F10" s="455"/>
      <c r="G10" s="439"/>
      <c r="H10" s="387">
        <v>2.5</v>
      </c>
      <c r="I10" s="387">
        <v>0.2</v>
      </c>
      <c r="J10" s="387">
        <v>0.81</v>
      </c>
      <c r="K10" s="387" t="s">
        <v>39</v>
      </c>
      <c r="L10" s="387">
        <f t="shared" si="5"/>
        <v>0.81</v>
      </c>
      <c r="M10" s="387">
        <v>0</v>
      </c>
      <c r="N10" s="387">
        <f t="shared" si="0"/>
        <v>0.81</v>
      </c>
      <c r="O10" s="387">
        <f t="shared" si="6"/>
        <v>0.6100000000000001</v>
      </c>
      <c r="P10" s="387">
        <f t="shared" si="3"/>
        <v>0.6100000000000001</v>
      </c>
      <c r="Q10" s="387" t="str">
        <f t="shared" si="1"/>
        <v> </v>
      </c>
      <c r="R10" s="388" t="str">
        <f t="shared" si="4"/>
        <v> </v>
      </c>
      <c r="S10" s="200">
        <f t="shared" si="2"/>
        <v>7.619047619047619</v>
      </c>
      <c r="T10" s="388" t="e">
        <f>IF(#REF!&lt;0,"ЦП закрыт"," ")</f>
        <v>#REF!</v>
      </c>
      <c r="U10" s="420" t="e">
        <f>(#REF!*100)/(#REF!*1.05)</f>
        <v>#REF!</v>
      </c>
      <c r="V10" s="416" t="s">
        <v>2404</v>
      </c>
    </row>
    <row r="11" spans="1:22" ht="19.5" customHeight="1">
      <c r="A11" s="419">
        <v>7</v>
      </c>
      <c r="B11" s="387" t="s">
        <v>724</v>
      </c>
      <c r="C11" s="456">
        <v>4</v>
      </c>
      <c r="D11" s="455"/>
      <c r="E11" s="455"/>
      <c r="F11" s="455"/>
      <c r="G11" s="439"/>
      <c r="H11" s="387">
        <v>4</v>
      </c>
      <c r="I11" s="387">
        <v>0.2</v>
      </c>
      <c r="J11" s="387">
        <v>0.7</v>
      </c>
      <c r="K11" s="387" t="s">
        <v>39</v>
      </c>
      <c r="L11" s="387">
        <f t="shared" si="5"/>
        <v>0.7</v>
      </c>
      <c r="M11" s="387">
        <v>0</v>
      </c>
      <c r="N11" s="387">
        <f t="shared" si="0"/>
        <v>0.7</v>
      </c>
      <c r="O11" s="387">
        <f t="shared" si="6"/>
        <v>0.49999999999999994</v>
      </c>
      <c r="P11" s="387">
        <f t="shared" si="3"/>
        <v>0.49999999999999994</v>
      </c>
      <c r="Q11" s="387" t="str">
        <f t="shared" si="1"/>
        <v> </v>
      </c>
      <c r="R11" s="388" t="str">
        <f t="shared" si="4"/>
        <v> </v>
      </c>
      <c r="S11" s="200">
        <f t="shared" si="2"/>
        <v>4.761904761904762</v>
      </c>
      <c r="T11" s="388" t="e">
        <f>IF(#REF!&lt;0,"ЦП закрыт"," ")</f>
        <v>#REF!</v>
      </c>
      <c r="U11" s="420" t="e">
        <f>(#REF!*100)/(#REF!*1.05)</f>
        <v>#REF!</v>
      </c>
      <c r="V11" s="416" t="s">
        <v>2404</v>
      </c>
    </row>
    <row r="12" spans="1:22" ht="19.5" customHeight="1">
      <c r="A12" s="419">
        <v>8</v>
      </c>
      <c r="B12" s="387" t="s">
        <v>725</v>
      </c>
      <c r="C12" s="456">
        <v>1.6</v>
      </c>
      <c r="D12" s="455"/>
      <c r="E12" s="455"/>
      <c r="F12" s="455"/>
      <c r="G12" s="439"/>
      <c r="H12" s="387">
        <v>1.6</v>
      </c>
      <c r="I12" s="387">
        <v>0.45</v>
      </c>
      <c r="J12" s="387">
        <v>1</v>
      </c>
      <c r="K12" s="387" t="s">
        <v>39</v>
      </c>
      <c r="L12" s="387">
        <f t="shared" si="5"/>
        <v>1</v>
      </c>
      <c r="M12" s="387">
        <v>0</v>
      </c>
      <c r="N12" s="387">
        <f t="shared" si="0"/>
        <v>1</v>
      </c>
      <c r="O12" s="387">
        <f t="shared" si="6"/>
        <v>0.55</v>
      </c>
      <c r="P12" s="387">
        <f t="shared" si="3"/>
        <v>0.55</v>
      </c>
      <c r="Q12" s="387" t="str">
        <f t="shared" si="1"/>
        <v> </v>
      </c>
      <c r="R12" s="388" t="str">
        <f t="shared" si="4"/>
        <v> </v>
      </c>
      <c r="S12" s="200">
        <f t="shared" si="2"/>
        <v>26.785714285714285</v>
      </c>
      <c r="T12" s="388" t="e">
        <f>IF(#REF!&lt;0,"ЦП закрыт"," ")</f>
        <v>#REF!</v>
      </c>
      <c r="U12" s="420" t="e">
        <f>(#REF!*100)/(#REF!*1.05)</f>
        <v>#REF!</v>
      </c>
      <c r="V12" s="416" t="s">
        <v>2404</v>
      </c>
    </row>
    <row r="13" spans="1:22" ht="19.5" customHeight="1">
      <c r="A13" s="419">
        <v>9</v>
      </c>
      <c r="B13" s="387" t="s">
        <v>726</v>
      </c>
      <c r="C13" s="456">
        <v>4</v>
      </c>
      <c r="D13" s="455"/>
      <c r="E13" s="455"/>
      <c r="F13" s="455"/>
      <c r="G13" s="439"/>
      <c r="H13" s="387">
        <v>4</v>
      </c>
      <c r="I13" s="387">
        <v>0.2</v>
      </c>
      <c r="J13" s="387">
        <v>2.9</v>
      </c>
      <c r="K13" s="387" t="s">
        <v>39</v>
      </c>
      <c r="L13" s="387">
        <f>J13</f>
        <v>2.9</v>
      </c>
      <c r="M13" s="387">
        <v>0</v>
      </c>
      <c r="N13" s="387">
        <f>L13-M13</f>
        <v>2.9</v>
      </c>
      <c r="O13" s="387">
        <f t="shared" si="6"/>
        <v>2.6999999999999997</v>
      </c>
      <c r="P13" s="387">
        <f t="shared" si="3"/>
        <v>2.6999999999999997</v>
      </c>
      <c r="Q13" s="387" t="str">
        <f t="shared" si="1"/>
        <v> </v>
      </c>
      <c r="R13" s="388" t="str">
        <f t="shared" si="4"/>
        <v> </v>
      </c>
      <c r="S13" s="200">
        <f t="shared" si="2"/>
        <v>4.761904761904762</v>
      </c>
      <c r="T13" s="388" t="e">
        <f>IF(#REF!&lt;0,"ЦП закрыт"," ")</f>
        <v>#REF!</v>
      </c>
      <c r="U13" s="420" t="e">
        <f>(#REF!*100)/(#REF!*1.05)</f>
        <v>#REF!</v>
      </c>
      <c r="V13" s="416" t="s">
        <v>2404</v>
      </c>
    </row>
    <row r="14" spans="1:22" ht="19.5" customHeight="1">
      <c r="A14" s="419">
        <v>10</v>
      </c>
      <c r="B14" s="387" t="s">
        <v>727</v>
      </c>
      <c r="C14" s="456">
        <v>1.6</v>
      </c>
      <c r="D14" s="455"/>
      <c r="E14" s="455"/>
      <c r="F14" s="455"/>
      <c r="G14" s="439"/>
      <c r="H14" s="387">
        <v>1.6</v>
      </c>
      <c r="I14" s="387">
        <v>0.2</v>
      </c>
      <c r="J14" s="387">
        <v>0.7</v>
      </c>
      <c r="K14" s="387" t="s">
        <v>39</v>
      </c>
      <c r="L14" s="387">
        <f t="shared" si="5"/>
        <v>0.7</v>
      </c>
      <c r="M14" s="387">
        <v>0</v>
      </c>
      <c r="N14" s="387">
        <f t="shared" si="0"/>
        <v>0.7</v>
      </c>
      <c r="O14" s="387">
        <f t="shared" si="6"/>
        <v>0.49999999999999994</v>
      </c>
      <c r="P14" s="387">
        <f t="shared" si="3"/>
        <v>0.49999999999999994</v>
      </c>
      <c r="Q14" s="387" t="str">
        <f t="shared" si="1"/>
        <v> </v>
      </c>
      <c r="R14" s="388" t="str">
        <f t="shared" si="4"/>
        <v> </v>
      </c>
      <c r="S14" s="200">
        <f t="shared" si="2"/>
        <v>11.904761904761903</v>
      </c>
      <c r="T14" s="388" t="e">
        <f>IF(#REF!&lt;0,"ЦП закрыт"," ")</f>
        <v>#REF!</v>
      </c>
      <c r="U14" s="420" t="e">
        <f>(#REF!*100)/(#REF!*1.05)</f>
        <v>#REF!</v>
      </c>
      <c r="V14" s="416" t="s">
        <v>2404</v>
      </c>
    </row>
    <row r="15" spans="1:22" ht="19.5" customHeight="1">
      <c r="A15" s="419">
        <v>11</v>
      </c>
      <c r="B15" s="387" t="s">
        <v>728</v>
      </c>
      <c r="C15" s="456">
        <v>1.6</v>
      </c>
      <c r="D15" s="455"/>
      <c r="E15" s="455"/>
      <c r="F15" s="455"/>
      <c r="G15" s="439"/>
      <c r="H15" s="387">
        <v>1.6</v>
      </c>
      <c r="I15" s="387">
        <v>0.16</v>
      </c>
      <c r="J15" s="387">
        <v>1.2</v>
      </c>
      <c r="K15" s="387" t="s">
        <v>39</v>
      </c>
      <c r="L15" s="387">
        <f t="shared" si="5"/>
        <v>1.2</v>
      </c>
      <c r="M15" s="387">
        <v>0</v>
      </c>
      <c r="N15" s="387">
        <f t="shared" si="0"/>
        <v>1.2</v>
      </c>
      <c r="O15" s="387">
        <f t="shared" si="6"/>
        <v>1.04</v>
      </c>
      <c r="P15" s="387">
        <f t="shared" si="3"/>
        <v>1.04</v>
      </c>
      <c r="Q15" s="387" t="str">
        <f t="shared" si="1"/>
        <v> </v>
      </c>
      <c r="R15" s="388" t="str">
        <f t="shared" si="4"/>
        <v> </v>
      </c>
      <c r="S15" s="200">
        <f t="shared" si="2"/>
        <v>9.523809523809524</v>
      </c>
      <c r="T15" s="388" t="e">
        <f>IF(#REF!&lt;0,"ЦП закрыт"," ")</f>
        <v>#REF!</v>
      </c>
      <c r="U15" s="420" t="e">
        <f>(#REF!*100)/(#REF!*1.05)</f>
        <v>#REF!</v>
      </c>
      <c r="V15" s="416" t="s">
        <v>2404</v>
      </c>
    </row>
    <row r="16" spans="1:22" ht="19.5" customHeight="1">
      <c r="A16" s="419">
        <v>12</v>
      </c>
      <c r="B16" s="387" t="s">
        <v>729</v>
      </c>
      <c r="C16" s="456">
        <v>4</v>
      </c>
      <c r="D16" s="455"/>
      <c r="E16" s="455"/>
      <c r="F16" s="455"/>
      <c r="G16" s="439"/>
      <c r="H16" s="387">
        <v>4</v>
      </c>
      <c r="I16" s="387">
        <v>0.2</v>
      </c>
      <c r="J16" s="387">
        <v>0.9</v>
      </c>
      <c r="K16" s="387" t="s">
        <v>39</v>
      </c>
      <c r="L16" s="387">
        <f t="shared" si="5"/>
        <v>0.9</v>
      </c>
      <c r="M16" s="387">
        <v>0</v>
      </c>
      <c r="N16" s="387">
        <f t="shared" si="0"/>
        <v>0.9</v>
      </c>
      <c r="O16" s="387">
        <f t="shared" si="6"/>
        <v>0.7</v>
      </c>
      <c r="P16" s="387">
        <f t="shared" si="3"/>
        <v>0.7</v>
      </c>
      <c r="Q16" s="387" t="str">
        <f t="shared" si="1"/>
        <v> </v>
      </c>
      <c r="R16" s="388" t="str">
        <f t="shared" si="4"/>
        <v> </v>
      </c>
      <c r="S16" s="200">
        <f t="shared" si="2"/>
        <v>4.761904761904762</v>
      </c>
      <c r="T16" s="388" t="e">
        <f>IF(#REF!&lt;0,"ЦП закрыт"," ")</f>
        <v>#REF!</v>
      </c>
      <c r="U16" s="420" t="e">
        <f>(#REF!*100)/(#REF!*1.05)</f>
        <v>#REF!</v>
      </c>
      <c r="V16" s="416" t="s">
        <v>2404</v>
      </c>
    </row>
    <row r="17" spans="1:22" ht="19.5" customHeight="1">
      <c r="A17" s="419">
        <v>13</v>
      </c>
      <c r="B17" s="387" t="s">
        <v>730</v>
      </c>
      <c r="C17" s="456">
        <v>2.5</v>
      </c>
      <c r="D17" s="455"/>
      <c r="E17" s="455"/>
      <c r="F17" s="455"/>
      <c r="G17" s="439"/>
      <c r="H17" s="387">
        <v>2.5</v>
      </c>
      <c r="I17" s="387">
        <v>0.4</v>
      </c>
      <c r="J17" s="387">
        <v>0.8</v>
      </c>
      <c r="K17" s="387" t="s">
        <v>39</v>
      </c>
      <c r="L17" s="387">
        <f t="shared" si="5"/>
        <v>0.8</v>
      </c>
      <c r="M17" s="387">
        <v>0</v>
      </c>
      <c r="N17" s="387">
        <f t="shared" si="0"/>
        <v>0.8</v>
      </c>
      <c r="O17" s="387">
        <f t="shared" si="6"/>
        <v>0.4</v>
      </c>
      <c r="P17" s="387">
        <f t="shared" si="3"/>
        <v>0.4</v>
      </c>
      <c r="Q17" s="387" t="str">
        <f t="shared" si="1"/>
        <v> </v>
      </c>
      <c r="R17" s="388" t="str">
        <f t="shared" si="4"/>
        <v> </v>
      </c>
      <c r="S17" s="200">
        <f t="shared" si="2"/>
        <v>15.238095238095237</v>
      </c>
      <c r="T17" s="388" t="e">
        <f>IF(#REF!&lt;0,"ЦП закрыт"," ")</f>
        <v>#REF!</v>
      </c>
      <c r="U17" s="420" t="e">
        <f>(#REF!*100)/(#REF!*1.05)</f>
        <v>#REF!</v>
      </c>
      <c r="V17" s="416" t="s">
        <v>2404</v>
      </c>
    </row>
    <row r="18" spans="1:22" ht="19.5" customHeight="1">
      <c r="A18" s="419">
        <v>14</v>
      </c>
      <c r="B18" s="387" t="s">
        <v>731</v>
      </c>
      <c r="C18" s="456">
        <v>1.8</v>
      </c>
      <c r="D18" s="455"/>
      <c r="E18" s="455"/>
      <c r="F18" s="455"/>
      <c r="G18" s="439"/>
      <c r="H18" s="387">
        <v>1.8</v>
      </c>
      <c r="I18" s="387">
        <v>0.4</v>
      </c>
      <c r="J18" s="387">
        <v>1.3</v>
      </c>
      <c r="K18" s="387" t="s">
        <v>39</v>
      </c>
      <c r="L18" s="387">
        <f t="shared" si="5"/>
        <v>1.3</v>
      </c>
      <c r="M18" s="387">
        <v>0</v>
      </c>
      <c r="N18" s="387">
        <f t="shared" si="0"/>
        <v>1.3</v>
      </c>
      <c r="O18" s="387">
        <f t="shared" si="6"/>
        <v>0.9</v>
      </c>
      <c r="P18" s="387">
        <f t="shared" si="3"/>
        <v>0.9</v>
      </c>
      <c r="Q18" s="387" t="str">
        <f t="shared" si="1"/>
        <v> </v>
      </c>
      <c r="R18" s="388" t="str">
        <f t="shared" si="4"/>
        <v> </v>
      </c>
      <c r="S18" s="200">
        <f t="shared" si="2"/>
        <v>21.16402116402116</v>
      </c>
      <c r="T18" s="388" t="e">
        <f>IF(#REF!&lt;0,"ЦП закрыт"," ")</f>
        <v>#REF!</v>
      </c>
      <c r="U18" s="420" t="e">
        <f>(#REF!*100)/(#REF!*1.05)</f>
        <v>#REF!</v>
      </c>
      <c r="V18" s="416" t="s">
        <v>2404</v>
      </c>
    </row>
    <row r="19" spans="1:22" ht="19.5" customHeight="1">
      <c r="A19" s="419">
        <v>15</v>
      </c>
      <c r="B19" s="387" t="s">
        <v>732</v>
      </c>
      <c r="C19" s="456">
        <v>1.6</v>
      </c>
      <c r="D19" s="455"/>
      <c r="E19" s="455"/>
      <c r="F19" s="455"/>
      <c r="G19" s="439"/>
      <c r="H19" s="387">
        <v>1.6</v>
      </c>
      <c r="I19" s="387">
        <v>0.2</v>
      </c>
      <c r="J19" s="387">
        <v>0.73</v>
      </c>
      <c r="K19" s="387" t="s">
        <v>39</v>
      </c>
      <c r="L19" s="387">
        <f t="shared" si="5"/>
        <v>0.73</v>
      </c>
      <c r="M19" s="387">
        <v>0</v>
      </c>
      <c r="N19" s="387">
        <f t="shared" si="0"/>
        <v>0.73</v>
      </c>
      <c r="O19" s="387">
        <f t="shared" si="6"/>
        <v>0.53</v>
      </c>
      <c r="P19" s="387">
        <f t="shared" si="3"/>
        <v>0.53</v>
      </c>
      <c r="Q19" s="387" t="str">
        <f t="shared" si="1"/>
        <v> </v>
      </c>
      <c r="R19" s="388" t="str">
        <f t="shared" si="4"/>
        <v> </v>
      </c>
      <c r="S19" s="200">
        <f t="shared" si="2"/>
        <v>11.904761904761903</v>
      </c>
      <c r="T19" s="388" t="e">
        <f>IF(#REF!&lt;0,"ЦП закрыт"," ")</f>
        <v>#REF!</v>
      </c>
      <c r="U19" s="420" t="e">
        <f>(#REF!*100)/(#REF!*1.05)</f>
        <v>#REF!</v>
      </c>
      <c r="V19" s="416" t="s">
        <v>2404</v>
      </c>
    </row>
    <row r="20" spans="1:22" ht="19.5" customHeight="1">
      <c r="A20" s="419">
        <v>16</v>
      </c>
      <c r="B20" s="387" t="s">
        <v>733</v>
      </c>
      <c r="C20" s="456">
        <v>2.5</v>
      </c>
      <c r="D20" s="455"/>
      <c r="E20" s="455"/>
      <c r="F20" s="455"/>
      <c r="G20" s="439"/>
      <c r="H20" s="387">
        <v>2.5</v>
      </c>
      <c r="I20" s="387">
        <v>0.36</v>
      </c>
      <c r="J20" s="387">
        <v>1.3</v>
      </c>
      <c r="K20" s="387" t="s">
        <v>39</v>
      </c>
      <c r="L20" s="387">
        <f t="shared" si="5"/>
        <v>1.3</v>
      </c>
      <c r="M20" s="387">
        <v>0</v>
      </c>
      <c r="N20" s="387">
        <f t="shared" si="0"/>
        <v>1.3</v>
      </c>
      <c r="O20" s="387">
        <f t="shared" si="6"/>
        <v>0.9400000000000001</v>
      </c>
      <c r="P20" s="387">
        <f t="shared" si="3"/>
        <v>0.9400000000000001</v>
      </c>
      <c r="Q20" s="387" t="str">
        <f t="shared" si="1"/>
        <v> </v>
      </c>
      <c r="R20" s="388" t="str">
        <f t="shared" si="4"/>
        <v> </v>
      </c>
      <c r="S20" s="200">
        <f t="shared" si="2"/>
        <v>13.714285714285714</v>
      </c>
      <c r="T20" s="388" t="e">
        <f>IF(#REF!&lt;0,"ЦП закрыт"," ")</f>
        <v>#REF!</v>
      </c>
      <c r="U20" s="420" t="e">
        <f>(#REF!*100)/(#REF!*1.05)</f>
        <v>#REF!</v>
      </c>
      <c r="V20" s="416" t="s">
        <v>2404</v>
      </c>
    </row>
    <row r="21" spans="1:22" ht="19.5" customHeight="1">
      <c r="A21" s="419">
        <v>17</v>
      </c>
      <c r="B21" s="387" t="s">
        <v>734</v>
      </c>
      <c r="C21" s="456">
        <v>2.5</v>
      </c>
      <c r="D21" s="455"/>
      <c r="E21" s="455"/>
      <c r="F21" s="455"/>
      <c r="G21" s="439"/>
      <c r="H21" s="387">
        <v>2.5</v>
      </c>
      <c r="I21" s="387">
        <v>0.3</v>
      </c>
      <c r="J21" s="387">
        <v>0.9</v>
      </c>
      <c r="K21" s="387" t="s">
        <v>39</v>
      </c>
      <c r="L21" s="387">
        <f t="shared" si="5"/>
        <v>0.9</v>
      </c>
      <c r="M21" s="387">
        <v>0</v>
      </c>
      <c r="N21" s="387">
        <f t="shared" si="0"/>
        <v>0.9</v>
      </c>
      <c r="O21" s="387">
        <f t="shared" si="6"/>
        <v>0.6000000000000001</v>
      </c>
      <c r="P21" s="387">
        <f t="shared" si="3"/>
        <v>0.6000000000000001</v>
      </c>
      <c r="Q21" s="387" t="str">
        <f t="shared" si="1"/>
        <v> </v>
      </c>
      <c r="R21" s="388" t="str">
        <f t="shared" si="4"/>
        <v> </v>
      </c>
      <c r="S21" s="200">
        <f t="shared" si="2"/>
        <v>11.428571428571429</v>
      </c>
      <c r="T21" s="388" t="e">
        <f>IF(#REF!&lt;0,"ЦП закрыт"," ")</f>
        <v>#REF!</v>
      </c>
      <c r="U21" s="420" t="e">
        <f>(#REF!*100)/(#REF!*1.05)</f>
        <v>#REF!</v>
      </c>
      <c r="V21" s="416" t="s">
        <v>2404</v>
      </c>
    </row>
    <row r="22" spans="1:22" ht="19.5" customHeight="1">
      <c r="A22" s="419">
        <v>18</v>
      </c>
      <c r="B22" s="387" t="s">
        <v>735</v>
      </c>
      <c r="C22" s="456">
        <v>1</v>
      </c>
      <c r="D22" s="455"/>
      <c r="E22" s="455"/>
      <c r="F22" s="455"/>
      <c r="G22" s="439"/>
      <c r="H22" s="387">
        <v>1</v>
      </c>
      <c r="I22" s="387">
        <v>0.1</v>
      </c>
      <c r="J22" s="387">
        <v>0.7</v>
      </c>
      <c r="K22" s="387" t="s">
        <v>39</v>
      </c>
      <c r="L22" s="387">
        <f t="shared" si="5"/>
        <v>0.7</v>
      </c>
      <c r="M22" s="387">
        <v>0</v>
      </c>
      <c r="N22" s="387">
        <f t="shared" si="0"/>
        <v>0.7</v>
      </c>
      <c r="O22" s="387">
        <f t="shared" si="6"/>
        <v>0.6</v>
      </c>
      <c r="P22" s="387">
        <f t="shared" si="3"/>
        <v>0.6</v>
      </c>
      <c r="Q22" s="387" t="str">
        <f t="shared" si="1"/>
        <v> </v>
      </c>
      <c r="R22" s="388" t="str">
        <f t="shared" si="4"/>
        <v> </v>
      </c>
      <c r="S22" s="200">
        <f t="shared" si="2"/>
        <v>9.523809523809524</v>
      </c>
      <c r="T22" s="388" t="e">
        <f>IF(#REF!&lt;0,"ЦП закрыт"," ")</f>
        <v>#REF!</v>
      </c>
      <c r="U22" s="420" t="e">
        <f>(#REF!*100)/(#REF!*1.05)</f>
        <v>#REF!</v>
      </c>
      <c r="V22" s="416" t="s">
        <v>2404</v>
      </c>
    </row>
    <row r="23" spans="1:22" ht="19.5" customHeight="1">
      <c r="A23" s="419">
        <v>19</v>
      </c>
      <c r="B23" s="387" t="s">
        <v>736</v>
      </c>
      <c r="C23" s="456">
        <v>4</v>
      </c>
      <c r="D23" s="455"/>
      <c r="E23" s="455"/>
      <c r="F23" s="455"/>
      <c r="G23" s="439"/>
      <c r="H23" s="387">
        <v>4</v>
      </c>
      <c r="I23" s="387">
        <v>0.2</v>
      </c>
      <c r="J23" s="387">
        <v>0.7</v>
      </c>
      <c r="K23" s="387" t="s">
        <v>39</v>
      </c>
      <c r="L23" s="387">
        <f t="shared" si="5"/>
        <v>0.7</v>
      </c>
      <c r="M23" s="387">
        <v>0</v>
      </c>
      <c r="N23" s="387">
        <f t="shared" si="0"/>
        <v>0.7</v>
      </c>
      <c r="O23" s="387">
        <f t="shared" si="6"/>
        <v>0.49999999999999994</v>
      </c>
      <c r="P23" s="387">
        <f t="shared" si="3"/>
        <v>0.49999999999999994</v>
      </c>
      <c r="Q23" s="387" t="str">
        <f t="shared" si="1"/>
        <v> </v>
      </c>
      <c r="R23" s="388" t="str">
        <f t="shared" si="4"/>
        <v> </v>
      </c>
      <c r="S23" s="200">
        <f t="shared" si="2"/>
        <v>4.761904761904762</v>
      </c>
      <c r="T23" s="388" t="e">
        <f>IF(#REF!&lt;0,"ЦП закрыт"," ")</f>
        <v>#REF!</v>
      </c>
      <c r="U23" s="420" t="e">
        <f>(#REF!*100)/(#REF!*1.05)</f>
        <v>#REF!</v>
      </c>
      <c r="V23" s="416" t="s">
        <v>2404</v>
      </c>
    </row>
    <row r="24" spans="1:22" ht="19.5" customHeight="1">
      <c r="A24" s="419">
        <v>20</v>
      </c>
      <c r="B24" s="387" t="s">
        <v>737</v>
      </c>
      <c r="C24" s="456">
        <v>2.5</v>
      </c>
      <c r="D24" s="455"/>
      <c r="E24" s="455"/>
      <c r="F24" s="455"/>
      <c r="G24" s="439"/>
      <c r="H24" s="387">
        <v>2.5</v>
      </c>
      <c r="I24" s="387">
        <v>0.2</v>
      </c>
      <c r="J24" s="387">
        <v>0.6</v>
      </c>
      <c r="K24" s="387" t="s">
        <v>39</v>
      </c>
      <c r="L24" s="387">
        <f t="shared" si="5"/>
        <v>0.6</v>
      </c>
      <c r="M24" s="387">
        <v>0</v>
      </c>
      <c r="N24" s="387">
        <f t="shared" si="0"/>
        <v>0.6</v>
      </c>
      <c r="O24" s="387">
        <f t="shared" si="6"/>
        <v>0.39999999999999997</v>
      </c>
      <c r="P24" s="387">
        <f t="shared" si="3"/>
        <v>0.39999999999999997</v>
      </c>
      <c r="Q24" s="387" t="str">
        <f t="shared" si="1"/>
        <v> </v>
      </c>
      <c r="R24" s="388" t="str">
        <f t="shared" si="4"/>
        <v> </v>
      </c>
      <c r="S24" s="200">
        <f t="shared" si="2"/>
        <v>7.619047619047619</v>
      </c>
      <c r="T24" s="388" t="e">
        <f>IF(#REF!&lt;0,"ЦП закрыт"," ")</f>
        <v>#REF!</v>
      </c>
      <c r="U24" s="420" t="e">
        <f>(#REF!*100)/(#REF!*1.05)</f>
        <v>#REF!</v>
      </c>
      <c r="V24" s="416" t="s">
        <v>2404</v>
      </c>
    </row>
    <row r="25" spans="1:22" ht="19.5" customHeight="1">
      <c r="A25" s="419">
        <v>21</v>
      </c>
      <c r="B25" s="690" t="s">
        <v>738</v>
      </c>
      <c r="C25" s="456">
        <v>1.6</v>
      </c>
      <c r="D25" s="455"/>
      <c r="E25" s="455"/>
      <c r="F25" s="455"/>
      <c r="G25" s="439"/>
      <c r="H25" s="387">
        <v>1.6</v>
      </c>
      <c r="I25" s="387">
        <v>0.8</v>
      </c>
      <c r="J25" s="387">
        <v>0.7</v>
      </c>
      <c r="K25" s="387" t="s">
        <v>39</v>
      </c>
      <c r="L25" s="387">
        <f t="shared" si="5"/>
        <v>0.7</v>
      </c>
      <c r="M25" s="387">
        <v>0</v>
      </c>
      <c r="N25" s="387">
        <f t="shared" si="0"/>
        <v>0.7</v>
      </c>
      <c r="O25" s="387">
        <f t="shared" si="6"/>
        <v>-0.10000000000000009</v>
      </c>
      <c r="P25" s="387">
        <f t="shared" si="3"/>
        <v>-0.10000000000000009</v>
      </c>
      <c r="Q25" s="387" t="str">
        <f>R25</f>
        <v>ЦП закрыт</v>
      </c>
      <c r="R25" s="388" t="str">
        <f t="shared" si="4"/>
        <v>ЦП закрыт</v>
      </c>
      <c r="S25" s="200">
        <f t="shared" si="2"/>
        <v>47.61904761904761</v>
      </c>
      <c r="T25" s="388" t="e">
        <f>IF(#REF!&lt;0,"ЦП закрыт"," ")</f>
        <v>#REF!</v>
      </c>
      <c r="U25" s="420" t="e">
        <f>(#REF!*100)/(#REF!*1.05)</f>
        <v>#REF!</v>
      </c>
      <c r="V25" s="416" t="s">
        <v>2404</v>
      </c>
    </row>
    <row r="26" spans="1:22" ht="19.5" customHeight="1">
      <c r="A26" s="419">
        <v>22</v>
      </c>
      <c r="B26" s="387" t="s">
        <v>739</v>
      </c>
      <c r="C26" s="456">
        <v>2.5</v>
      </c>
      <c r="D26" s="455"/>
      <c r="E26" s="455"/>
      <c r="F26" s="455"/>
      <c r="G26" s="439"/>
      <c r="H26" s="387">
        <v>2.5</v>
      </c>
      <c r="I26" s="387">
        <v>0.2</v>
      </c>
      <c r="J26" s="387">
        <v>1.3</v>
      </c>
      <c r="K26" s="387" t="s">
        <v>39</v>
      </c>
      <c r="L26" s="387">
        <f t="shared" si="5"/>
        <v>1.3</v>
      </c>
      <c r="M26" s="387">
        <v>0</v>
      </c>
      <c r="N26" s="387">
        <f t="shared" si="0"/>
        <v>1.3</v>
      </c>
      <c r="O26" s="387">
        <f t="shared" si="6"/>
        <v>1.1</v>
      </c>
      <c r="P26" s="387">
        <f t="shared" si="3"/>
        <v>1.1</v>
      </c>
      <c r="Q26" s="387" t="str">
        <f t="shared" si="1"/>
        <v> </v>
      </c>
      <c r="R26" s="388" t="str">
        <f t="shared" si="4"/>
        <v> </v>
      </c>
      <c r="S26" s="200">
        <f t="shared" si="2"/>
        <v>7.619047619047619</v>
      </c>
      <c r="T26" s="388" t="e">
        <f>IF(#REF!&lt;0,"ЦП закрыт"," ")</f>
        <v>#REF!</v>
      </c>
      <c r="U26" s="420" t="e">
        <f>(#REF!*100)/(#REF!*1.05)</f>
        <v>#REF!</v>
      </c>
      <c r="V26" s="416" t="s">
        <v>2404</v>
      </c>
    </row>
    <row r="27" spans="1:22" ht="19.5" customHeight="1">
      <c r="A27" s="419">
        <v>23</v>
      </c>
      <c r="B27" s="387" t="s">
        <v>740</v>
      </c>
      <c r="C27" s="456">
        <v>2.5</v>
      </c>
      <c r="D27" s="455"/>
      <c r="E27" s="455"/>
      <c r="F27" s="455"/>
      <c r="G27" s="439"/>
      <c r="H27" s="387">
        <v>2.5</v>
      </c>
      <c r="I27" s="387">
        <v>0.2</v>
      </c>
      <c r="J27" s="387">
        <v>1.5</v>
      </c>
      <c r="K27" s="387" t="s">
        <v>39</v>
      </c>
      <c r="L27" s="387">
        <f t="shared" si="5"/>
        <v>1.5</v>
      </c>
      <c r="M27" s="387">
        <v>0</v>
      </c>
      <c r="N27" s="387">
        <f t="shared" si="0"/>
        <v>1.5</v>
      </c>
      <c r="O27" s="387">
        <f t="shared" si="6"/>
        <v>1.3</v>
      </c>
      <c r="P27" s="387">
        <f t="shared" si="3"/>
        <v>1.3</v>
      </c>
      <c r="Q27" s="387" t="str">
        <f t="shared" si="1"/>
        <v> </v>
      </c>
      <c r="R27" s="388" t="str">
        <f t="shared" si="4"/>
        <v> </v>
      </c>
      <c r="S27" s="200">
        <f t="shared" si="2"/>
        <v>7.619047619047619</v>
      </c>
      <c r="T27" s="388" t="e">
        <f>IF(#REF!&lt;0,"ЦП закрыт"," ")</f>
        <v>#REF!</v>
      </c>
      <c r="U27" s="420" t="e">
        <f>(#REF!*100)/(#REF!*1.05)</f>
        <v>#REF!</v>
      </c>
      <c r="V27" s="416" t="s">
        <v>2404</v>
      </c>
    </row>
    <row r="28" spans="1:22" ht="19.5" customHeight="1">
      <c r="A28" s="419">
        <v>24</v>
      </c>
      <c r="B28" s="387" t="s">
        <v>741</v>
      </c>
      <c r="C28" s="456">
        <v>4</v>
      </c>
      <c r="D28" s="455"/>
      <c r="E28" s="455"/>
      <c r="F28" s="455"/>
      <c r="G28" s="439"/>
      <c r="H28" s="387">
        <v>4</v>
      </c>
      <c r="I28" s="387">
        <v>1.3</v>
      </c>
      <c r="J28" s="387">
        <v>1.6</v>
      </c>
      <c r="K28" s="387" t="s">
        <v>39</v>
      </c>
      <c r="L28" s="387">
        <f t="shared" si="5"/>
        <v>1.6</v>
      </c>
      <c r="M28" s="387">
        <v>0</v>
      </c>
      <c r="N28" s="387">
        <f t="shared" si="0"/>
        <v>1.6</v>
      </c>
      <c r="O28" s="387">
        <f t="shared" si="6"/>
        <v>0.30000000000000004</v>
      </c>
      <c r="P28" s="387">
        <f t="shared" si="3"/>
        <v>0.30000000000000004</v>
      </c>
      <c r="Q28" s="387" t="str">
        <f t="shared" si="1"/>
        <v> </v>
      </c>
      <c r="R28" s="388" t="str">
        <f t="shared" si="4"/>
        <v> </v>
      </c>
      <c r="S28" s="200">
        <f t="shared" si="2"/>
        <v>30.952380952380953</v>
      </c>
      <c r="T28" s="388" t="e">
        <f>IF(#REF!&lt;0,"ЦП закрыт"," ")</f>
        <v>#REF!</v>
      </c>
      <c r="U28" s="420" t="e">
        <f>(#REF!*100)/(#REF!*1.05)</f>
        <v>#REF!</v>
      </c>
      <c r="V28" s="416" t="s">
        <v>2404</v>
      </c>
    </row>
    <row r="29" spans="1:22" ht="19.5" customHeight="1">
      <c r="A29" s="419">
        <v>25</v>
      </c>
      <c r="B29" s="387" t="s">
        <v>742</v>
      </c>
      <c r="C29" s="456">
        <v>1.8</v>
      </c>
      <c r="D29" s="455"/>
      <c r="E29" s="455"/>
      <c r="F29" s="455"/>
      <c r="G29" s="439"/>
      <c r="H29" s="387">
        <v>1.8</v>
      </c>
      <c r="I29" s="387">
        <v>0.7</v>
      </c>
      <c r="J29" s="387">
        <v>0.7</v>
      </c>
      <c r="K29" s="387" t="s">
        <v>39</v>
      </c>
      <c r="L29" s="387">
        <f t="shared" si="5"/>
        <v>0.7</v>
      </c>
      <c r="M29" s="387">
        <v>0</v>
      </c>
      <c r="N29" s="387">
        <f t="shared" si="0"/>
        <v>0.7</v>
      </c>
      <c r="O29" s="387">
        <f t="shared" si="6"/>
        <v>0</v>
      </c>
      <c r="P29" s="387">
        <f t="shared" si="3"/>
        <v>0</v>
      </c>
      <c r="Q29" s="387" t="str">
        <f t="shared" si="1"/>
        <v> </v>
      </c>
      <c r="R29" s="388" t="str">
        <f t="shared" si="4"/>
        <v> </v>
      </c>
      <c r="S29" s="200">
        <f t="shared" si="2"/>
        <v>37.03703703703704</v>
      </c>
      <c r="T29" s="388" t="e">
        <f>IF(#REF!&lt;0,"ЦП закрыт"," ")</f>
        <v>#REF!</v>
      </c>
      <c r="U29" s="420" t="e">
        <f>(#REF!*100)/(#REF!*1.05)</f>
        <v>#REF!</v>
      </c>
      <c r="V29" s="416" t="s">
        <v>2404</v>
      </c>
    </row>
    <row r="30" spans="1:22" ht="19.5" customHeight="1">
      <c r="A30" s="419">
        <v>26</v>
      </c>
      <c r="B30" s="387" t="s">
        <v>743</v>
      </c>
      <c r="C30" s="456">
        <v>2.5</v>
      </c>
      <c r="D30" s="455"/>
      <c r="E30" s="455"/>
      <c r="F30" s="455"/>
      <c r="G30" s="439"/>
      <c r="H30" s="387">
        <v>2.5</v>
      </c>
      <c r="I30" s="387">
        <v>0.2</v>
      </c>
      <c r="J30" s="387">
        <v>0.7</v>
      </c>
      <c r="K30" s="387" t="s">
        <v>39</v>
      </c>
      <c r="L30" s="387">
        <f t="shared" si="5"/>
        <v>0.7</v>
      </c>
      <c r="M30" s="387">
        <v>0</v>
      </c>
      <c r="N30" s="387">
        <f t="shared" si="0"/>
        <v>0.7</v>
      </c>
      <c r="O30" s="387">
        <f t="shared" si="6"/>
        <v>0.49999999999999994</v>
      </c>
      <c r="P30" s="387">
        <f t="shared" si="3"/>
        <v>0.49999999999999994</v>
      </c>
      <c r="Q30" s="387" t="str">
        <f t="shared" si="1"/>
        <v> </v>
      </c>
      <c r="R30" s="388" t="str">
        <f t="shared" si="4"/>
        <v> </v>
      </c>
      <c r="S30" s="200">
        <f t="shared" si="2"/>
        <v>7.619047619047619</v>
      </c>
      <c r="T30" s="388" t="e">
        <f>IF(#REF!&lt;0,"ЦП закрыт"," ")</f>
        <v>#REF!</v>
      </c>
      <c r="U30" s="420" t="e">
        <f>(#REF!*100)/(#REF!*1.05)</f>
        <v>#REF!</v>
      </c>
      <c r="V30" s="416" t="s">
        <v>2404</v>
      </c>
    </row>
    <row r="31" spans="1:22" ht="19.5" customHeight="1">
      <c r="A31" s="419">
        <v>27</v>
      </c>
      <c r="B31" s="387" t="s">
        <v>744</v>
      </c>
      <c r="C31" s="456">
        <v>6.3</v>
      </c>
      <c r="D31" s="455"/>
      <c r="E31" s="455"/>
      <c r="F31" s="455"/>
      <c r="G31" s="439"/>
      <c r="H31" s="387">
        <v>6.3</v>
      </c>
      <c r="I31" s="35">
        <v>1</v>
      </c>
      <c r="J31" s="387">
        <v>1.6</v>
      </c>
      <c r="K31" s="387" t="s">
        <v>39</v>
      </c>
      <c r="L31" s="387">
        <f t="shared" si="5"/>
        <v>1.6</v>
      </c>
      <c r="M31" s="387">
        <v>0</v>
      </c>
      <c r="N31" s="387">
        <f>L31-M31</f>
        <v>1.6</v>
      </c>
      <c r="O31" s="387">
        <f t="shared" si="6"/>
        <v>0.6000000000000001</v>
      </c>
      <c r="P31" s="387">
        <f t="shared" si="3"/>
        <v>0.6000000000000001</v>
      </c>
      <c r="Q31" s="387" t="str">
        <f t="shared" si="1"/>
        <v> </v>
      </c>
      <c r="R31" s="388" t="str">
        <f t="shared" si="4"/>
        <v> </v>
      </c>
      <c r="S31" s="200">
        <f t="shared" si="2"/>
        <v>15.11715797430083</v>
      </c>
      <c r="T31" s="388" t="e">
        <f>IF(#REF!&lt;0,"ЦП закрыт"," ")</f>
        <v>#REF!</v>
      </c>
      <c r="U31" s="420" t="e">
        <f>(#REF!*100)/(#REF!*1.05)</f>
        <v>#REF!</v>
      </c>
      <c r="V31" s="416" t="s">
        <v>2404</v>
      </c>
    </row>
    <row r="32" spans="1:22" ht="19.5" customHeight="1">
      <c r="A32" s="419">
        <v>28</v>
      </c>
      <c r="B32" s="387" t="s">
        <v>745</v>
      </c>
      <c r="C32" s="456">
        <v>2.5</v>
      </c>
      <c r="D32" s="455"/>
      <c r="E32" s="455"/>
      <c r="F32" s="455"/>
      <c r="G32" s="439"/>
      <c r="H32" s="387">
        <v>2.5</v>
      </c>
      <c r="I32" s="387">
        <v>0.5</v>
      </c>
      <c r="J32" s="387">
        <v>0.9</v>
      </c>
      <c r="K32" s="387" t="s">
        <v>39</v>
      </c>
      <c r="L32" s="387">
        <f t="shared" si="5"/>
        <v>0.9</v>
      </c>
      <c r="M32" s="387">
        <v>0</v>
      </c>
      <c r="N32" s="387">
        <f t="shared" si="0"/>
        <v>0.9</v>
      </c>
      <c r="O32" s="387">
        <f t="shared" si="6"/>
        <v>0.4</v>
      </c>
      <c r="P32" s="387">
        <f t="shared" si="3"/>
        <v>0.4</v>
      </c>
      <c r="Q32" s="387" t="str">
        <f t="shared" si="1"/>
        <v> </v>
      </c>
      <c r="R32" s="388" t="str">
        <f t="shared" si="4"/>
        <v> </v>
      </c>
      <c r="S32" s="200">
        <f t="shared" si="2"/>
        <v>19.047619047619047</v>
      </c>
      <c r="T32" s="388" t="e">
        <f>IF(#REF!&lt;0,"ЦП закрыт"," ")</f>
        <v>#REF!</v>
      </c>
      <c r="U32" s="420" t="e">
        <f>(#REF!*100)/(#REF!*1.05)</f>
        <v>#REF!</v>
      </c>
      <c r="V32" s="416" t="s">
        <v>2404</v>
      </c>
    </row>
    <row r="33" spans="1:22" ht="19.5" customHeight="1">
      <c r="A33" s="419">
        <v>29</v>
      </c>
      <c r="B33" s="387" t="s">
        <v>746</v>
      </c>
      <c r="C33" s="456">
        <v>2.5</v>
      </c>
      <c r="D33" s="455"/>
      <c r="E33" s="455"/>
      <c r="F33" s="455"/>
      <c r="G33" s="439"/>
      <c r="H33" s="387">
        <v>2.5</v>
      </c>
      <c r="I33" s="387">
        <v>0.8</v>
      </c>
      <c r="J33" s="387">
        <v>0.9</v>
      </c>
      <c r="K33" s="387" t="s">
        <v>39</v>
      </c>
      <c r="L33" s="387">
        <f t="shared" si="5"/>
        <v>0.9</v>
      </c>
      <c r="M33" s="387">
        <v>0</v>
      </c>
      <c r="N33" s="387">
        <f t="shared" si="0"/>
        <v>0.9</v>
      </c>
      <c r="O33" s="387">
        <f t="shared" si="6"/>
        <v>0.09999999999999998</v>
      </c>
      <c r="P33" s="387">
        <f t="shared" si="3"/>
        <v>0.09999999999999998</v>
      </c>
      <c r="Q33" s="387" t="str">
        <f t="shared" si="1"/>
        <v> </v>
      </c>
      <c r="R33" s="388" t="str">
        <f>IF(P33&lt;0,"ЦП закрыт"," ")</f>
        <v> </v>
      </c>
      <c r="S33" s="200">
        <f t="shared" si="2"/>
        <v>30.476190476190474</v>
      </c>
      <c r="T33" s="388" t="e">
        <f>IF(#REF!&lt;0,"ЦП закрыт"," ")</f>
        <v>#REF!</v>
      </c>
      <c r="U33" s="420" t="e">
        <f>(#REF!*100)/(#REF!*1.05)</f>
        <v>#REF!</v>
      </c>
      <c r="V33" s="416" t="s">
        <v>2404</v>
      </c>
    </row>
    <row r="34" spans="1:22" ht="19.5" customHeight="1">
      <c r="A34" s="419">
        <v>30</v>
      </c>
      <c r="B34" s="387" t="s">
        <v>747</v>
      </c>
      <c r="C34" s="456">
        <v>16</v>
      </c>
      <c r="D34" s="455"/>
      <c r="E34" s="455"/>
      <c r="F34" s="455"/>
      <c r="G34" s="439"/>
      <c r="H34" s="387">
        <v>16</v>
      </c>
      <c r="I34" s="387">
        <v>1.8</v>
      </c>
      <c r="J34" s="387">
        <v>2.7</v>
      </c>
      <c r="K34" s="387" t="s">
        <v>39</v>
      </c>
      <c r="L34" s="387">
        <f t="shared" si="5"/>
        <v>2.7</v>
      </c>
      <c r="M34" s="387">
        <v>0</v>
      </c>
      <c r="N34" s="387">
        <f t="shared" si="0"/>
        <v>2.7</v>
      </c>
      <c r="O34" s="387">
        <f t="shared" si="6"/>
        <v>0.9000000000000001</v>
      </c>
      <c r="P34" s="387">
        <f t="shared" si="3"/>
        <v>0.9000000000000001</v>
      </c>
      <c r="Q34" s="387" t="str">
        <f t="shared" si="1"/>
        <v> </v>
      </c>
      <c r="R34" s="388" t="str">
        <f t="shared" si="4"/>
        <v> </v>
      </c>
      <c r="S34" s="200">
        <f t="shared" si="2"/>
        <v>10.714285714285714</v>
      </c>
      <c r="T34" s="388" t="e">
        <f>IF(#REF!&lt;0,"ЦП закрыт"," ")</f>
        <v>#REF!</v>
      </c>
      <c r="U34" s="420" t="e">
        <f>(#REF!*100)/(#REF!*1.05)</f>
        <v>#REF!</v>
      </c>
      <c r="V34" s="416" t="s">
        <v>2404</v>
      </c>
    </row>
    <row r="35" spans="1:22" ht="19.5" customHeight="1">
      <c r="A35" s="419">
        <v>31</v>
      </c>
      <c r="B35" s="387" t="s">
        <v>748</v>
      </c>
      <c r="C35" s="456">
        <v>10</v>
      </c>
      <c r="D35" s="455"/>
      <c r="E35" s="455"/>
      <c r="F35" s="455"/>
      <c r="G35" s="439"/>
      <c r="H35" s="387">
        <v>10</v>
      </c>
      <c r="I35" s="387">
        <v>4.7</v>
      </c>
      <c r="J35" s="387">
        <v>5</v>
      </c>
      <c r="K35" s="387" t="s">
        <v>39</v>
      </c>
      <c r="L35" s="387">
        <f t="shared" si="5"/>
        <v>5</v>
      </c>
      <c r="M35" s="387">
        <v>0</v>
      </c>
      <c r="N35" s="387">
        <f t="shared" si="0"/>
        <v>5</v>
      </c>
      <c r="O35" s="387">
        <f t="shared" si="6"/>
        <v>0.2999999999999998</v>
      </c>
      <c r="P35" s="387">
        <f t="shared" si="3"/>
        <v>0.2999999999999998</v>
      </c>
      <c r="Q35" s="387" t="str">
        <f t="shared" si="1"/>
        <v> </v>
      </c>
      <c r="R35" s="388" t="str">
        <f t="shared" si="4"/>
        <v> </v>
      </c>
      <c r="S35" s="200">
        <f t="shared" si="2"/>
        <v>44.76190476190476</v>
      </c>
      <c r="T35" s="388" t="e">
        <f>IF(#REF!&lt;0,"ЦП закрыт"," ")</f>
        <v>#REF!</v>
      </c>
      <c r="U35" s="420" t="e">
        <f>(#REF!*100)/(#REF!*1.05)</f>
        <v>#REF!</v>
      </c>
      <c r="V35" s="416" t="s">
        <v>2404</v>
      </c>
    </row>
    <row r="36" spans="1:22" ht="19.5" customHeight="1">
      <c r="A36" s="528">
        <v>32</v>
      </c>
      <c r="B36" s="690" t="s">
        <v>749</v>
      </c>
      <c r="C36" s="456">
        <v>6.3</v>
      </c>
      <c r="D36" s="455"/>
      <c r="E36" s="455"/>
      <c r="F36" s="455"/>
      <c r="G36" s="439"/>
      <c r="H36" s="387">
        <v>6.3</v>
      </c>
      <c r="I36" s="387">
        <v>0.8</v>
      </c>
      <c r="J36" s="387">
        <v>1.4</v>
      </c>
      <c r="K36" s="387" t="s">
        <v>39</v>
      </c>
      <c r="L36" s="387">
        <f t="shared" si="5"/>
        <v>1.4</v>
      </c>
      <c r="M36" s="387">
        <v>0</v>
      </c>
      <c r="N36" s="387">
        <f>L36-M36</f>
        <v>1.4</v>
      </c>
      <c r="O36" s="387">
        <f>N36-I36</f>
        <v>0.5999999999999999</v>
      </c>
      <c r="P36" s="554">
        <f>MIN(O36:O38)</f>
        <v>-0.7</v>
      </c>
      <c r="Q36" s="554" t="str">
        <f>R36</f>
        <v>ЦП закрыт</v>
      </c>
      <c r="R36" s="448" t="str">
        <f>IF(P36&lt;0,"ЦП закрыт"," ")</f>
        <v>ЦП закрыт</v>
      </c>
      <c r="S36" s="557">
        <f>(I36*100)/(H36*1.05)</f>
        <v>12.093726379440664</v>
      </c>
      <c r="T36" s="448" t="e">
        <f>IF(#REF!&lt;0,"ЦП закрыт"," ")</f>
        <v>#REF!</v>
      </c>
      <c r="U36" s="557" t="e">
        <f>(#REF!*100)/(#REF!*1.05)</f>
        <v>#REF!</v>
      </c>
      <c r="V36" s="525" t="s">
        <v>2404</v>
      </c>
    </row>
    <row r="37" spans="1:22" ht="19.5" customHeight="1">
      <c r="A37" s="528"/>
      <c r="B37" s="690" t="s">
        <v>750</v>
      </c>
      <c r="C37" s="456">
        <v>6.3</v>
      </c>
      <c r="D37" s="455"/>
      <c r="E37" s="455"/>
      <c r="F37" s="455"/>
      <c r="G37" s="439"/>
      <c r="H37" s="387">
        <v>6.3</v>
      </c>
      <c r="I37" s="387">
        <v>0.7</v>
      </c>
      <c r="J37" s="387">
        <v>0</v>
      </c>
      <c r="K37" s="387"/>
      <c r="L37" s="387">
        <f>J37</f>
        <v>0</v>
      </c>
      <c r="M37" s="387">
        <v>0</v>
      </c>
      <c r="N37" s="387">
        <f t="shared" si="0"/>
        <v>0</v>
      </c>
      <c r="O37" s="387">
        <f>N37-I37</f>
        <v>-0.7</v>
      </c>
      <c r="P37" s="563"/>
      <c r="Q37" s="563"/>
      <c r="R37" s="440" t="str">
        <f>IF(P36&lt;0,"ЦП закрыт"," ")</f>
        <v>ЦП закрыт</v>
      </c>
      <c r="S37" s="558"/>
      <c r="T37" s="440" t="e">
        <f>IF(#REF!&lt;0,"ЦП закрыт"," ")</f>
        <v>#REF!</v>
      </c>
      <c r="U37" s="558"/>
      <c r="V37" s="526"/>
    </row>
    <row r="38" spans="1:22" ht="19.5" customHeight="1">
      <c r="A38" s="528"/>
      <c r="B38" s="690" t="s">
        <v>751</v>
      </c>
      <c r="C38" s="456">
        <v>6.3</v>
      </c>
      <c r="D38" s="455"/>
      <c r="E38" s="455"/>
      <c r="F38" s="455"/>
      <c r="G38" s="439"/>
      <c r="H38" s="387">
        <v>6.3</v>
      </c>
      <c r="I38" s="387">
        <v>0.1</v>
      </c>
      <c r="J38" s="387">
        <v>1.4</v>
      </c>
      <c r="K38" s="387" t="s">
        <v>39</v>
      </c>
      <c r="L38" s="387">
        <f t="shared" si="5"/>
        <v>1.4</v>
      </c>
      <c r="M38" s="387">
        <v>0</v>
      </c>
      <c r="N38" s="387">
        <f>L38-M38</f>
        <v>1.4</v>
      </c>
      <c r="O38" s="387">
        <f t="shared" si="6"/>
        <v>1.2999999999999998</v>
      </c>
      <c r="P38" s="564"/>
      <c r="Q38" s="564"/>
      <c r="R38" s="447" t="str">
        <f>IF(P36&lt;0,"ЦП закрыт"," ")</f>
        <v>ЦП закрыт</v>
      </c>
      <c r="S38" s="559"/>
      <c r="T38" s="447" t="e">
        <f>IF(#REF!&lt;0,"ЦП закрыт"," ")</f>
        <v>#REF!</v>
      </c>
      <c r="U38" s="559"/>
      <c r="V38" s="527"/>
    </row>
    <row r="39" spans="1:22" ht="19.5" customHeight="1">
      <c r="A39" s="528">
        <v>33</v>
      </c>
      <c r="B39" s="690" t="s">
        <v>752</v>
      </c>
      <c r="C39" s="456">
        <v>6.3</v>
      </c>
      <c r="D39" s="455"/>
      <c r="E39" s="455"/>
      <c r="F39" s="455"/>
      <c r="G39" s="439"/>
      <c r="H39" s="387">
        <v>6.3</v>
      </c>
      <c r="I39" s="387">
        <v>0.9</v>
      </c>
      <c r="J39" s="387">
        <v>1.4</v>
      </c>
      <c r="K39" s="387" t="s">
        <v>39</v>
      </c>
      <c r="L39" s="387">
        <f t="shared" si="5"/>
        <v>1.4</v>
      </c>
      <c r="M39" s="387">
        <v>0</v>
      </c>
      <c r="N39" s="387">
        <f t="shared" si="0"/>
        <v>1.4</v>
      </c>
      <c r="O39" s="387">
        <f t="shared" si="6"/>
        <v>0.4999999999999999</v>
      </c>
      <c r="P39" s="565">
        <f>MIN(O39:O41)</f>
        <v>-0.3</v>
      </c>
      <c r="Q39" s="554" t="str">
        <f>R39</f>
        <v>ЦП закрыт</v>
      </c>
      <c r="R39" s="448" t="str">
        <f>IF(P39&lt;0,"ЦП закрыт"," ")</f>
        <v>ЦП закрыт</v>
      </c>
      <c r="S39" s="557">
        <f>(I39*100)/(H39*1.05)</f>
        <v>13.605442176870747</v>
      </c>
      <c r="T39" s="448" t="e">
        <f>IF(#REF!&lt;0,"ЦП закрыт"," ")</f>
        <v>#REF!</v>
      </c>
      <c r="U39" s="557" t="e">
        <f>(#REF!*100)/(#REF!*1.05)</f>
        <v>#REF!</v>
      </c>
      <c r="V39" s="525" t="s">
        <v>2404</v>
      </c>
    </row>
    <row r="40" spans="1:22" ht="19.5" customHeight="1">
      <c r="A40" s="528"/>
      <c r="B40" s="690" t="s">
        <v>750</v>
      </c>
      <c r="C40" s="456">
        <v>6.3</v>
      </c>
      <c r="D40" s="455"/>
      <c r="E40" s="455"/>
      <c r="F40" s="455"/>
      <c r="G40" s="439"/>
      <c r="H40" s="387">
        <v>6.3</v>
      </c>
      <c r="I40" s="387">
        <v>0.3</v>
      </c>
      <c r="J40" s="387">
        <v>0</v>
      </c>
      <c r="K40" s="387"/>
      <c r="L40" s="387">
        <f>J40</f>
        <v>0</v>
      </c>
      <c r="M40" s="387">
        <v>0</v>
      </c>
      <c r="N40" s="387">
        <f t="shared" si="0"/>
        <v>0</v>
      </c>
      <c r="O40" s="387">
        <f>N40-I40</f>
        <v>-0.3</v>
      </c>
      <c r="P40" s="565"/>
      <c r="Q40" s="563"/>
      <c r="R40" s="443" t="str">
        <f>IF(P39&lt;0,"ЦП закрыт"," ")</f>
        <v>ЦП закрыт</v>
      </c>
      <c r="S40" s="558"/>
      <c r="T40" s="443" t="e">
        <f>IF(#REF!&lt;0,"ЦП закрыт"," ")</f>
        <v>#REF!</v>
      </c>
      <c r="U40" s="558"/>
      <c r="V40" s="526"/>
    </row>
    <row r="41" spans="1:22" ht="19.5" customHeight="1">
      <c r="A41" s="528"/>
      <c r="B41" s="690" t="s">
        <v>751</v>
      </c>
      <c r="C41" s="456">
        <v>6.3</v>
      </c>
      <c r="D41" s="455"/>
      <c r="E41" s="455"/>
      <c r="F41" s="455"/>
      <c r="G41" s="439"/>
      <c r="H41" s="387">
        <v>6.3</v>
      </c>
      <c r="I41" s="387">
        <v>0.6</v>
      </c>
      <c r="J41" s="387">
        <v>1.4</v>
      </c>
      <c r="K41" s="387" t="s">
        <v>39</v>
      </c>
      <c r="L41" s="387">
        <f t="shared" si="5"/>
        <v>1.4</v>
      </c>
      <c r="M41" s="387">
        <v>0</v>
      </c>
      <c r="N41" s="387">
        <f t="shared" si="0"/>
        <v>1.4</v>
      </c>
      <c r="O41" s="387">
        <f t="shared" si="6"/>
        <v>0.7999999999999999</v>
      </c>
      <c r="P41" s="565"/>
      <c r="Q41" s="564"/>
      <c r="R41" s="449" t="str">
        <f>IF(P39&lt;0,"ЦП закрыт"," ")</f>
        <v>ЦП закрыт</v>
      </c>
      <c r="S41" s="559"/>
      <c r="T41" s="449" t="e">
        <f>IF(#REF!&lt;0,"ЦП закрыт"," ")</f>
        <v>#REF!</v>
      </c>
      <c r="U41" s="559"/>
      <c r="V41" s="527"/>
    </row>
    <row r="42" spans="1:22" ht="19.5" customHeight="1">
      <c r="A42" s="528">
        <v>34</v>
      </c>
      <c r="B42" s="690" t="s">
        <v>753</v>
      </c>
      <c r="C42" s="456">
        <v>5.6</v>
      </c>
      <c r="D42" s="455"/>
      <c r="E42" s="455"/>
      <c r="F42" s="455"/>
      <c r="G42" s="439"/>
      <c r="H42" s="387">
        <v>5.6</v>
      </c>
      <c r="I42" s="387">
        <v>0.5</v>
      </c>
      <c r="J42" s="387">
        <v>1.2</v>
      </c>
      <c r="K42" s="387" t="s">
        <v>39</v>
      </c>
      <c r="L42" s="387">
        <f t="shared" si="5"/>
        <v>1.2</v>
      </c>
      <c r="M42" s="387">
        <v>0</v>
      </c>
      <c r="N42" s="387">
        <f t="shared" si="0"/>
        <v>1.2</v>
      </c>
      <c r="O42" s="387">
        <f t="shared" si="6"/>
        <v>0.7</v>
      </c>
      <c r="P42" s="565">
        <f>MIN(O42:O44)</f>
        <v>-0.2</v>
      </c>
      <c r="Q42" s="554" t="str">
        <f>R42</f>
        <v>ЦП закрыт</v>
      </c>
      <c r="R42" s="448" t="str">
        <f>IF(P42&lt;0,"ЦП закрыт"," ")</f>
        <v>ЦП закрыт</v>
      </c>
      <c r="S42" s="557">
        <f>(I42*100)/(H42*1.05)</f>
        <v>8.503401360544219</v>
      </c>
      <c r="T42" s="448" t="e">
        <f>IF(#REF!&lt;0,"ЦП закрыт"," ")</f>
        <v>#REF!</v>
      </c>
      <c r="U42" s="557" t="e">
        <f>(#REF!*100)/(#REF!*1.05)</f>
        <v>#REF!</v>
      </c>
      <c r="V42" s="525" t="s">
        <v>2404</v>
      </c>
    </row>
    <row r="43" spans="1:22" ht="19.5" customHeight="1">
      <c r="A43" s="528"/>
      <c r="B43" s="690" t="s">
        <v>750</v>
      </c>
      <c r="C43" s="456">
        <v>5.6</v>
      </c>
      <c r="D43" s="455"/>
      <c r="E43" s="455"/>
      <c r="F43" s="455"/>
      <c r="G43" s="439"/>
      <c r="H43" s="387">
        <v>5.6</v>
      </c>
      <c r="I43" s="387">
        <v>0.2</v>
      </c>
      <c r="J43" s="387">
        <v>0</v>
      </c>
      <c r="K43" s="387"/>
      <c r="L43" s="387">
        <f t="shared" si="5"/>
        <v>0</v>
      </c>
      <c r="M43" s="387">
        <v>0</v>
      </c>
      <c r="N43" s="387">
        <f t="shared" si="0"/>
        <v>0</v>
      </c>
      <c r="O43" s="387">
        <f>N43-I43</f>
        <v>-0.2</v>
      </c>
      <c r="P43" s="565"/>
      <c r="Q43" s="563"/>
      <c r="R43" s="440" t="str">
        <f>IF(P42&lt;0,"ЦП закрыт"," ")</f>
        <v>ЦП закрыт</v>
      </c>
      <c r="S43" s="558"/>
      <c r="T43" s="440" t="e">
        <f>IF(#REF!&lt;0,"ЦП закрыт"," ")</f>
        <v>#REF!</v>
      </c>
      <c r="U43" s="558"/>
      <c r="V43" s="526"/>
    </row>
    <row r="44" spans="1:22" ht="19.5" customHeight="1">
      <c r="A44" s="528"/>
      <c r="B44" s="690" t="s">
        <v>751</v>
      </c>
      <c r="C44" s="456">
        <v>5.6</v>
      </c>
      <c r="D44" s="455"/>
      <c r="E44" s="455"/>
      <c r="F44" s="455"/>
      <c r="G44" s="439"/>
      <c r="H44" s="387">
        <v>5.6</v>
      </c>
      <c r="I44" s="387">
        <v>0.3</v>
      </c>
      <c r="J44" s="387">
        <v>1.2</v>
      </c>
      <c r="K44" s="387" t="s">
        <v>39</v>
      </c>
      <c r="L44" s="387">
        <f t="shared" si="5"/>
        <v>1.2</v>
      </c>
      <c r="M44" s="387">
        <v>0</v>
      </c>
      <c r="N44" s="387">
        <f t="shared" si="0"/>
        <v>1.2</v>
      </c>
      <c r="O44" s="387">
        <f t="shared" si="6"/>
        <v>0.8999999999999999</v>
      </c>
      <c r="P44" s="565"/>
      <c r="Q44" s="564"/>
      <c r="R44" s="447" t="str">
        <f>IF(P42&lt;0,"ЦП закрыт"," ")</f>
        <v>ЦП закрыт</v>
      </c>
      <c r="S44" s="559"/>
      <c r="T44" s="447" t="e">
        <f>IF(#REF!&lt;0,"ЦП закрыт"," ")</f>
        <v>#REF!</v>
      </c>
      <c r="U44" s="559"/>
      <c r="V44" s="527"/>
    </row>
    <row r="45" spans="1:22" ht="19.5" customHeight="1">
      <c r="A45" s="528">
        <v>35</v>
      </c>
      <c r="B45" s="387" t="s">
        <v>754</v>
      </c>
      <c r="C45" s="456">
        <v>6.3</v>
      </c>
      <c r="D45" s="455"/>
      <c r="E45" s="455"/>
      <c r="F45" s="455"/>
      <c r="G45" s="439"/>
      <c r="H45" s="387">
        <v>6.3</v>
      </c>
      <c r="I45" s="387">
        <v>2.4</v>
      </c>
      <c r="J45" s="387">
        <v>3.9</v>
      </c>
      <c r="K45" s="387" t="s">
        <v>39</v>
      </c>
      <c r="L45" s="387">
        <f>J45</f>
        <v>3.9</v>
      </c>
      <c r="M45" s="387">
        <v>0</v>
      </c>
      <c r="N45" s="387">
        <f t="shared" si="0"/>
        <v>3.9</v>
      </c>
      <c r="O45" s="387">
        <f t="shared" si="6"/>
        <v>1.5</v>
      </c>
      <c r="P45" s="565">
        <f>MIN(O45:O47)</f>
        <v>0.6000000000000001</v>
      </c>
      <c r="Q45" s="554" t="str">
        <f t="shared" si="1"/>
        <v> </v>
      </c>
      <c r="R45" s="442" t="str">
        <f>IF(P45&lt;0,"ЦП закрыт"," ")</f>
        <v> </v>
      </c>
      <c r="S45" s="552">
        <f>(I45*100)/(H45*1.05)</f>
        <v>36.281179138321995</v>
      </c>
      <c r="T45" s="442" t="e">
        <f>IF(#REF!&lt;0,"ЦП закрыт"," ")</f>
        <v>#REF!</v>
      </c>
      <c r="U45" s="546" t="e">
        <f>(#REF!*100)/(#REF!*1.05)</f>
        <v>#REF!</v>
      </c>
      <c r="V45" s="542" t="s">
        <v>2404</v>
      </c>
    </row>
    <row r="46" spans="1:22" ht="19.5" customHeight="1">
      <c r="A46" s="528"/>
      <c r="B46" s="387" t="s">
        <v>750</v>
      </c>
      <c r="C46" s="456">
        <v>6.3</v>
      </c>
      <c r="D46" s="455"/>
      <c r="E46" s="455"/>
      <c r="F46" s="455"/>
      <c r="G46" s="439"/>
      <c r="H46" s="387">
        <v>6.3</v>
      </c>
      <c r="I46" s="387">
        <v>2.1</v>
      </c>
      <c r="J46" s="387">
        <v>3</v>
      </c>
      <c r="K46" s="387" t="s">
        <v>39</v>
      </c>
      <c r="L46" s="387">
        <f t="shared" si="5"/>
        <v>3</v>
      </c>
      <c r="M46" s="387">
        <v>0</v>
      </c>
      <c r="N46" s="387">
        <f t="shared" si="0"/>
        <v>3</v>
      </c>
      <c r="O46" s="387">
        <f>N46-I46</f>
        <v>0.8999999999999999</v>
      </c>
      <c r="P46" s="565"/>
      <c r="Q46" s="555" t="str">
        <f t="shared" si="1"/>
        <v> </v>
      </c>
      <c r="R46" s="440" t="str">
        <f>IF(P45&lt;0,"ЦП закрыт"," ")</f>
        <v> </v>
      </c>
      <c r="S46" s="553"/>
      <c r="T46" s="440" t="e">
        <f>IF(#REF!&lt;0,"ЦП закрыт"," ")</f>
        <v>#REF!</v>
      </c>
      <c r="U46" s="546"/>
      <c r="V46" s="542"/>
    </row>
    <row r="47" spans="1:22" ht="19.5" customHeight="1">
      <c r="A47" s="528"/>
      <c r="B47" s="387" t="s">
        <v>751</v>
      </c>
      <c r="C47" s="456">
        <v>6.3</v>
      </c>
      <c r="D47" s="455"/>
      <c r="E47" s="455"/>
      <c r="F47" s="455"/>
      <c r="G47" s="439"/>
      <c r="H47" s="387">
        <v>6.3</v>
      </c>
      <c r="I47" s="387">
        <v>0.3</v>
      </c>
      <c r="J47" s="387">
        <v>0.9</v>
      </c>
      <c r="K47" s="387" t="s">
        <v>39</v>
      </c>
      <c r="L47" s="387">
        <f t="shared" si="5"/>
        <v>0.9</v>
      </c>
      <c r="M47" s="387">
        <v>0</v>
      </c>
      <c r="N47" s="387">
        <f t="shared" si="0"/>
        <v>0.9</v>
      </c>
      <c r="O47" s="387">
        <f>N47-I47</f>
        <v>0.6000000000000001</v>
      </c>
      <c r="P47" s="565"/>
      <c r="Q47" s="556" t="str">
        <f t="shared" si="1"/>
        <v> </v>
      </c>
      <c r="R47" s="444" t="str">
        <f>IF(P45&lt;0,"ЦП закрыт"," ")</f>
        <v> </v>
      </c>
      <c r="S47" s="553"/>
      <c r="T47" s="444" t="e">
        <f>IF(#REF!&lt;0,"ЦП закрыт"," ")</f>
        <v>#REF!</v>
      </c>
      <c r="U47" s="546"/>
      <c r="V47" s="542"/>
    </row>
    <row r="48" spans="1:22" ht="19.5" customHeight="1">
      <c r="A48" s="419">
        <v>36</v>
      </c>
      <c r="B48" s="387" t="s">
        <v>755</v>
      </c>
      <c r="C48" s="456">
        <v>1</v>
      </c>
      <c r="D48" s="455" t="s">
        <v>2442</v>
      </c>
      <c r="E48" s="455">
        <v>1</v>
      </c>
      <c r="F48" s="455"/>
      <c r="G48" s="439"/>
      <c r="H48" s="387" t="s">
        <v>1630</v>
      </c>
      <c r="I48" s="387">
        <v>0.1</v>
      </c>
      <c r="J48" s="387">
        <v>0.7</v>
      </c>
      <c r="K48" s="387" t="s">
        <v>39</v>
      </c>
      <c r="L48" s="387">
        <f aca="true" t="shared" si="7" ref="L48:L72">I48-J48</f>
        <v>-0.6</v>
      </c>
      <c r="M48" s="387">
        <v>0</v>
      </c>
      <c r="N48" s="387">
        <f aca="true" t="shared" si="8" ref="N48:N74">MIN(C48:E48)*1.05</f>
        <v>1.05</v>
      </c>
      <c r="O48" s="387">
        <f aca="true" t="shared" si="9" ref="O48:O55">N48-M48-L48</f>
        <v>1.65</v>
      </c>
      <c r="P48" s="387">
        <f>O48</f>
        <v>1.65</v>
      </c>
      <c r="Q48" s="387" t="str">
        <f t="shared" si="1"/>
        <v> </v>
      </c>
      <c r="R48" s="388" t="str">
        <f t="shared" si="4"/>
        <v> </v>
      </c>
      <c r="S48" s="200">
        <f aca="true" t="shared" si="10" ref="S48:S57">(I48*100)/N48</f>
        <v>9.523809523809524</v>
      </c>
      <c r="T48" s="388" t="e">
        <f>IF(#REF!&lt;0,"ЦП закрыт"," ")</f>
        <v>#REF!</v>
      </c>
      <c r="U48" s="420" t="e">
        <f>(#REF!*100)/#REF!</f>
        <v>#REF!</v>
      </c>
      <c r="V48" s="416" t="s">
        <v>2404</v>
      </c>
    </row>
    <row r="49" spans="1:22" ht="19.5" customHeight="1">
      <c r="A49" s="419">
        <v>37</v>
      </c>
      <c r="B49" s="387" t="s">
        <v>756</v>
      </c>
      <c r="C49" s="456">
        <v>1.6</v>
      </c>
      <c r="D49" s="455" t="s">
        <v>2442</v>
      </c>
      <c r="E49" s="455">
        <v>4</v>
      </c>
      <c r="F49" s="455"/>
      <c r="G49" s="439"/>
      <c r="H49" s="387" t="s">
        <v>1624</v>
      </c>
      <c r="I49" s="387">
        <v>1.8</v>
      </c>
      <c r="J49" s="387">
        <v>1.4</v>
      </c>
      <c r="K49" s="387" t="s">
        <v>39</v>
      </c>
      <c r="L49" s="387">
        <f t="shared" si="7"/>
        <v>0.40000000000000013</v>
      </c>
      <c r="M49" s="387">
        <v>0</v>
      </c>
      <c r="N49" s="387">
        <f>MIN(C49:E49)*1.05</f>
        <v>1.6800000000000002</v>
      </c>
      <c r="O49" s="387">
        <f t="shared" si="9"/>
        <v>1.28</v>
      </c>
      <c r="P49" s="387">
        <f aca="true" t="shared" si="11" ref="P49:P56">O49</f>
        <v>1.28</v>
      </c>
      <c r="Q49" s="387" t="str">
        <f t="shared" si="1"/>
        <v> </v>
      </c>
      <c r="R49" s="388" t="str">
        <f t="shared" si="4"/>
        <v> </v>
      </c>
      <c r="S49" s="200">
        <f>(I49*100)/N49</f>
        <v>107.14285714285714</v>
      </c>
      <c r="T49" s="388" t="e">
        <f>IF(#REF!&lt;0,"ЦП закрыт"," ")</f>
        <v>#REF!</v>
      </c>
      <c r="U49" s="420" t="e">
        <f>(#REF!*100)/#REF!</f>
        <v>#REF!</v>
      </c>
      <c r="V49" s="416" t="s">
        <v>2404</v>
      </c>
    </row>
    <row r="50" spans="1:22" ht="19.5" customHeight="1">
      <c r="A50" s="419">
        <v>38</v>
      </c>
      <c r="B50" s="387" t="s">
        <v>757</v>
      </c>
      <c r="C50" s="456">
        <v>4</v>
      </c>
      <c r="D50" s="455" t="s">
        <v>2442</v>
      </c>
      <c r="E50" s="455">
        <v>6.3</v>
      </c>
      <c r="F50" s="455"/>
      <c r="G50" s="439"/>
      <c r="H50" s="387" t="s">
        <v>1641</v>
      </c>
      <c r="I50" s="387">
        <v>4.7</v>
      </c>
      <c r="J50" s="387">
        <v>1.6</v>
      </c>
      <c r="K50" s="387" t="s">
        <v>39</v>
      </c>
      <c r="L50" s="387">
        <f>I50-J50</f>
        <v>3.1</v>
      </c>
      <c r="M50" s="387">
        <v>0</v>
      </c>
      <c r="N50" s="387">
        <f>MIN(C50:E50)*1.05</f>
        <v>4.2</v>
      </c>
      <c r="O50" s="387">
        <f t="shared" si="9"/>
        <v>1.1</v>
      </c>
      <c r="P50" s="387">
        <f t="shared" si="11"/>
        <v>1.1</v>
      </c>
      <c r="Q50" s="387" t="str">
        <f t="shared" si="1"/>
        <v> </v>
      </c>
      <c r="R50" s="388" t="str">
        <f t="shared" si="4"/>
        <v> </v>
      </c>
      <c r="S50" s="200">
        <f t="shared" si="10"/>
        <v>111.9047619047619</v>
      </c>
      <c r="T50" s="388" t="e">
        <f>IF(#REF!&lt;0,"ЦП закрыт"," ")</f>
        <v>#REF!</v>
      </c>
      <c r="U50" s="420" t="e">
        <f>(#REF!*100)/#REF!</f>
        <v>#REF!</v>
      </c>
      <c r="V50" s="416" t="s">
        <v>2404</v>
      </c>
    </row>
    <row r="51" spans="1:22" ht="19.5" customHeight="1">
      <c r="A51" s="419">
        <v>39</v>
      </c>
      <c r="B51" s="387" t="s">
        <v>758</v>
      </c>
      <c r="C51" s="456">
        <v>2.5</v>
      </c>
      <c r="D51" s="455" t="s">
        <v>2442</v>
      </c>
      <c r="E51" s="455">
        <v>4</v>
      </c>
      <c r="F51" s="455"/>
      <c r="G51" s="439"/>
      <c r="H51" s="387" t="s">
        <v>1617</v>
      </c>
      <c r="I51" s="387">
        <v>1.7</v>
      </c>
      <c r="J51" s="387">
        <v>1.8</v>
      </c>
      <c r="K51" s="387" t="s">
        <v>39</v>
      </c>
      <c r="L51" s="387">
        <f t="shared" si="7"/>
        <v>-0.10000000000000009</v>
      </c>
      <c r="M51" s="387">
        <v>0</v>
      </c>
      <c r="N51" s="387">
        <f t="shared" si="8"/>
        <v>2.625</v>
      </c>
      <c r="O51" s="387">
        <f t="shared" si="9"/>
        <v>2.725</v>
      </c>
      <c r="P51" s="387">
        <f t="shared" si="11"/>
        <v>2.725</v>
      </c>
      <c r="Q51" s="387" t="str">
        <f t="shared" si="1"/>
        <v> </v>
      </c>
      <c r="R51" s="388" t="str">
        <f t="shared" si="4"/>
        <v> </v>
      </c>
      <c r="S51" s="200">
        <f t="shared" si="10"/>
        <v>64.76190476190476</v>
      </c>
      <c r="T51" s="388" t="e">
        <f>IF(#REF!&lt;0,"ЦП закрыт"," ")</f>
        <v>#REF!</v>
      </c>
      <c r="U51" s="420" t="e">
        <f>(#REF!*100)/#REF!</f>
        <v>#REF!</v>
      </c>
      <c r="V51" s="416" t="s">
        <v>2404</v>
      </c>
    </row>
    <row r="52" spans="1:22" ht="19.5" customHeight="1">
      <c r="A52" s="419">
        <v>40</v>
      </c>
      <c r="B52" s="387" t="s">
        <v>759</v>
      </c>
      <c r="C52" s="456">
        <v>2.5</v>
      </c>
      <c r="D52" s="455" t="s">
        <v>2442</v>
      </c>
      <c r="E52" s="455">
        <v>2.5</v>
      </c>
      <c r="F52" s="455"/>
      <c r="G52" s="439"/>
      <c r="H52" s="387" t="s">
        <v>1619</v>
      </c>
      <c r="I52" s="387">
        <v>0.3</v>
      </c>
      <c r="J52" s="387">
        <v>0</v>
      </c>
      <c r="K52" s="387"/>
      <c r="L52" s="387">
        <f t="shared" si="7"/>
        <v>0.3</v>
      </c>
      <c r="M52" s="387">
        <v>0</v>
      </c>
      <c r="N52" s="387">
        <f t="shared" si="8"/>
        <v>2.625</v>
      </c>
      <c r="O52" s="387">
        <f t="shared" si="9"/>
        <v>2.325</v>
      </c>
      <c r="P52" s="387">
        <f t="shared" si="11"/>
        <v>2.325</v>
      </c>
      <c r="Q52" s="387" t="str">
        <f t="shared" si="1"/>
        <v> </v>
      </c>
      <c r="R52" s="388" t="str">
        <f t="shared" si="4"/>
        <v> </v>
      </c>
      <c r="S52" s="200">
        <f t="shared" si="10"/>
        <v>11.428571428571429</v>
      </c>
      <c r="T52" s="388" t="e">
        <f>IF(#REF!&lt;0,"ЦП закрыт"," ")</f>
        <v>#REF!</v>
      </c>
      <c r="U52" s="420" t="e">
        <f>(#REF!*100)/#REF!</f>
        <v>#REF!</v>
      </c>
      <c r="V52" s="416" t="s">
        <v>2404</v>
      </c>
    </row>
    <row r="53" spans="1:22" ht="19.5" customHeight="1">
      <c r="A53" s="419">
        <v>41</v>
      </c>
      <c r="B53" s="387" t="s">
        <v>760</v>
      </c>
      <c r="C53" s="456">
        <v>1.6</v>
      </c>
      <c r="D53" s="455" t="s">
        <v>2442</v>
      </c>
      <c r="E53" s="455">
        <v>2.5</v>
      </c>
      <c r="F53" s="455"/>
      <c r="G53" s="439"/>
      <c r="H53" s="387" t="s">
        <v>1601</v>
      </c>
      <c r="I53" s="387">
        <v>1.2</v>
      </c>
      <c r="J53" s="387">
        <v>1.4</v>
      </c>
      <c r="K53" s="387" t="s">
        <v>39</v>
      </c>
      <c r="L53" s="387">
        <f t="shared" si="7"/>
        <v>-0.19999999999999996</v>
      </c>
      <c r="M53" s="387">
        <v>0</v>
      </c>
      <c r="N53" s="387">
        <f t="shared" si="8"/>
        <v>1.6800000000000002</v>
      </c>
      <c r="O53" s="387">
        <f t="shared" si="9"/>
        <v>1.8800000000000001</v>
      </c>
      <c r="P53" s="387">
        <f t="shared" si="11"/>
        <v>1.8800000000000001</v>
      </c>
      <c r="Q53" s="387" t="str">
        <f t="shared" si="1"/>
        <v> </v>
      </c>
      <c r="R53" s="388" t="str">
        <f t="shared" si="4"/>
        <v> </v>
      </c>
      <c r="S53" s="200">
        <f t="shared" si="10"/>
        <v>71.42857142857142</v>
      </c>
      <c r="T53" s="388" t="e">
        <f>IF(#REF!&lt;0,"ЦП закрыт"," ")</f>
        <v>#REF!</v>
      </c>
      <c r="U53" s="420" t="e">
        <f>(#REF!*100)/#REF!</f>
        <v>#REF!</v>
      </c>
      <c r="V53" s="416" t="s">
        <v>2404</v>
      </c>
    </row>
    <row r="54" spans="1:22" ht="19.5" customHeight="1">
      <c r="A54" s="419">
        <v>42</v>
      </c>
      <c r="B54" s="387" t="s">
        <v>761</v>
      </c>
      <c r="C54" s="456">
        <v>4</v>
      </c>
      <c r="D54" s="455" t="s">
        <v>2442</v>
      </c>
      <c r="E54" s="455">
        <v>3.2</v>
      </c>
      <c r="F54" s="455"/>
      <c r="G54" s="439"/>
      <c r="H54" s="387" t="s">
        <v>1644</v>
      </c>
      <c r="I54" s="387">
        <v>4.1</v>
      </c>
      <c r="J54" s="387">
        <v>1.8</v>
      </c>
      <c r="K54" s="387" t="s">
        <v>39</v>
      </c>
      <c r="L54" s="387">
        <f>I54-J54</f>
        <v>2.3</v>
      </c>
      <c r="M54" s="387">
        <v>0</v>
      </c>
      <c r="N54" s="387">
        <f t="shared" si="8"/>
        <v>3.3600000000000003</v>
      </c>
      <c r="O54" s="387">
        <f t="shared" si="9"/>
        <v>1.0600000000000005</v>
      </c>
      <c r="P54" s="387">
        <f t="shared" si="11"/>
        <v>1.0600000000000005</v>
      </c>
      <c r="Q54" s="387" t="str">
        <f t="shared" si="1"/>
        <v> </v>
      </c>
      <c r="R54" s="388" t="str">
        <f t="shared" si="4"/>
        <v> </v>
      </c>
      <c r="S54" s="200">
        <f t="shared" si="10"/>
        <v>122.02380952380949</v>
      </c>
      <c r="T54" s="388" t="e">
        <f>IF(#REF!&lt;0,"ЦП закрыт"," ")</f>
        <v>#REF!</v>
      </c>
      <c r="U54" s="420" t="e">
        <f>(#REF!*100)/#REF!</f>
        <v>#REF!</v>
      </c>
      <c r="V54" s="416" t="s">
        <v>2404</v>
      </c>
    </row>
    <row r="55" spans="1:22" ht="19.5" customHeight="1">
      <c r="A55" s="419">
        <v>43</v>
      </c>
      <c r="B55" s="387" t="s">
        <v>762</v>
      </c>
      <c r="C55" s="456">
        <v>1.6</v>
      </c>
      <c r="D55" s="455" t="s">
        <v>2442</v>
      </c>
      <c r="E55" s="455">
        <v>2.5</v>
      </c>
      <c r="F55" s="455"/>
      <c r="G55" s="439"/>
      <c r="H55" s="387" t="s">
        <v>1601</v>
      </c>
      <c r="I55" s="387">
        <v>0.7</v>
      </c>
      <c r="J55" s="387">
        <v>0.7</v>
      </c>
      <c r="K55" s="387" t="s">
        <v>39</v>
      </c>
      <c r="L55" s="387">
        <f t="shared" si="7"/>
        <v>0</v>
      </c>
      <c r="M55" s="387">
        <v>0</v>
      </c>
      <c r="N55" s="387">
        <f t="shared" si="8"/>
        <v>1.6800000000000002</v>
      </c>
      <c r="O55" s="387">
        <f t="shared" si="9"/>
        <v>1.6800000000000002</v>
      </c>
      <c r="P55" s="387">
        <f t="shared" si="11"/>
        <v>1.6800000000000002</v>
      </c>
      <c r="Q55" s="387" t="str">
        <f t="shared" si="1"/>
        <v> </v>
      </c>
      <c r="R55" s="388" t="str">
        <f t="shared" si="4"/>
        <v> </v>
      </c>
      <c r="S55" s="200">
        <f t="shared" si="10"/>
        <v>41.666666666666664</v>
      </c>
      <c r="T55" s="388" t="e">
        <f>IF(#REF!&lt;0,"ЦП закрыт"," ")</f>
        <v>#REF!</v>
      </c>
      <c r="U55" s="420" t="e">
        <f>(#REF!*100)/#REF!</f>
        <v>#REF!</v>
      </c>
      <c r="V55" s="416" t="s">
        <v>2404</v>
      </c>
    </row>
    <row r="56" spans="1:22" ht="19.5" customHeight="1">
      <c r="A56" s="419">
        <v>44</v>
      </c>
      <c r="B56" s="387" t="s">
        <v>763</v>
      </c>
      <c r="C56" s="456">
        <v>6.3</v>
      </c>
      <c r="D56" s="455" t="s">
        <v>2442</v>
      </c>
      <c r="E56" s="455">
        <v>6.3</v>
      </c>
      <c r="F56" s="455"/>
      <c r="G56" s="439"/>
      <c r="H56" s="387" t="s">
        <v>1598</v>
      </c>
      <c r="I56" s="387">
        <v>0.7</v>
      </c>
      <c r="J56" s="387">
        <v>1</v>
      </c>
      <c r="K56" s="387" t="s">
        <v>39</v>
      </c>
      <c r="L56" s="387">
        <f t="shared" si="7"/>
        <v>-0.30000000000000004</v>
      </c>
      <c r="M56" s="387">
        <v>0</v>
      </c>
      <c r="N56" s="387">
        <f t="shared" si="8"/>
        <v>6.615</v>
      </c>
      <c r="O56" s="387">
        <f aca="true" t="shared" si="12" ref="O56:O74">N56-L56-M56</f>
        <v>6.915</v>
      </c>
      <c r="P56" s="387">
        <f t="shared" si="11"/>
        <v>6.915</v>
      </c>
      <c r="Q56" s="387" t="str">
        <f t="shared" si="1"/>
        <v> </v>
      </c>
      <c r="R56" s="388" t="str">
        <f t="shared" si="4"/>
        <v> </v>
      </c>
      <c r="S56" s="200">
        <f t="shared" si="10"/>
        <v>10.582010582010582</v>
      </c>
      <c r="T56" s="388" t="e">
        <f>IF(#REF!&lt;0,"ЦП закрыт"," ")</f>
        <v>#REF!</v>
      </c>
      <c r="U56" s="420" t="e">
        <f>(#REF!*100)/#REF!</f>
        <v>#REF!</v>
      </c>
      <c r="V56" s="416" t="s">
        <v>2404</v>
      </c>
    </row>
    <row r="57" spans="1:22" ht="19.5" customHeight="1">
      <c r="A57" s="528">
        <v>45</v>
      </c>
      <c r="B57" s="387" t="s">
        <v>764</v>
      </c>
      <c r="C57" s="456">
        <v>6.3</v>
      </c>
      <c r="D57" s="455" t="s">
        <v>2442</v>
      </c>
      <c r="E57" s="455">
        <v>6.3</v>
      </c>
      <c r="F57" s="455"/>
      <c r="G57" s="439"/>
      <c r="H57" s="387" t="s">
        <v>1598</v>
      </c>
      <c r="I57" s="387">
        <v>4.9</v>
      </c>
      <c r="J57" s="387">
        <v>0.2</v>
      </c>
      <c r="K57" s="387" t="s">
        <v>39</v>
      </c>
      <c r="L57" s="387">
        <f t="shared" si="7"/>
        <v>4.7</v>
      </c>
      <c r="M57" s="387">
        <v>0</v>
      </c>
      <c r="N57" s="387">
        <f t="shared" si="8"/>
        <v>6.615</v>
      </c>
      <c r="O57" s="387">
        <f t="shared" si="12"/>
        <v>1.915</v>
      </c>
      <c r="P57" s="565">
        <f>MIN(O57:O59)</f>
        <v>1.7149999999999999</v>
      </c>
      <c r="Q57" s="554" t="str">
        <f t="shared" si="1"/>
        <v> </v>
      </c>
      <c r="R57" s="442" t="str">
        <f>IF(P57&lt;0,"ЦП закрыт"," ")</f>
        <v> </v>
      </c>
      <c r="S57" s="552">
        <f t="shared" si="10"/>
        <v>74.07407407407408</v>
      </c>
      <c r="T57" s="442" t="e">
        <f>IF(#REF!&lt;0,"ЦП закрыт"," ")</f>
        <v>#REF!</v>
      </c>
      <c r="U57" s="546" t="e">
        <f>(#REF!*100)/#REF!</f>
        <v>#REF!</v>
      </c>
      <c r="V57" s="542" t="s">
        <v>2404</v>
      </c>
    </row>
    <row r="58" spans="1:22" ht="19.5" customHeight="1">
      <c r="A58" s="528"/>
      <c r="B58" s="387" t="s">
        <v>750</v>
      </c>
      <c r="C58" s="456">
        <v>6.3</v>
      </c>
      <c r="D58" s="455" t="s">
        <v>2442</v>
      </c>
      <c r="E58" s="455">
        <v>6.3</v>
      </c>
      <c r="F58" s="455"/>
      <c r="G58" s="439"/>
      <c r="H58" s="387" t="s">
        <v>1598</v>
      </c>
      <c r="I58" s="387">
        <v>0</v>
      </c>
      <c r="J58" s="387">
        <v>0.2</v>
      </c>
      <c r="K58" s="387" t="s">
        <v>39</v>
      </c>
      <c r="L58" s="387">
        <f t="shared" si="7"/>
        <v>-0.2</v>
      </c>
      <c r="M58" s="387">
        <v>0</v>
      </c>
      <c r="N58" s="387">
        <f t="shared" si="8"/>
        <v>6.615</v>
      </c>
      <c r="O58" s="387">
        <f t="shared" si="12"/>
        <v>6.815</v>
      </c>
      <c r="P58" s="565"/>
      <c r="Q58" s="555" t="str">
        <f t="shared" si="1"/>
        <v> </v>
      </c>
      <c r="R58" s="440" t="str">
        <f>IF(P57&lt;0,"ЦП закрыт"," ")</f>
        <v> </v>
      </c>
      <c r="S58" s="553"/>
      <c r="T58" s="440" t="e">
        <f>IF(#REF!&lt;0,"ЦП закрыт"," ")</f>
        <v>#REF!</v>
      </c>
      <c r="U58" s="547"/>
      <c r="V58" s="542"/>
    </row>
    <row r="59" spans="1:22" ht="19.5" customHeight="1">
      <c r="A59" s="528"/>
      <c r="B59" s="387" t="s">
        <v>751</v>
      </c>
      <c r="C59" s="456">
        <v>6.3</v>
      </c>
      <c r="D59" s="455" t="s">
        <v>2442</v>
      </c>
      <c r="E59" s="455">
        <v>6.3</v>
      </c>
      <c r="F59" s="455"/>
      <c r="G59" s="439"/>
      <c r="H59" s="387" t="s">
        <v>1598</v>
      </c>
      <c r="I59" s="387">
        <v>4.9</v>
      </c>
      <c r="J59" s="387">
        <v>0</v>
      </c>
      <c r="K59" s="387"/>
      <c r="L59" s="387">
        <f t="shared" si="7"/>
        <v>4.9</v>
      </c>
      <c r="M59" s="387">
        <v>0</v>
      </c>
      <c r="N59" s="387">
        <f t="shared" si="8"/>
        <v>6.615</v>
      </c>
      <c r="O59" s="387">
        <f t="shared" si="12"/>
        <v>1.7149999999999999</v>
      </c>
      <c r="P59" s="565"/>
      <c r="Q59" s="556" t="str">
        <f t="shared" si="1"/>
        <v> </v>
      </c>
      <c r="R59" s="444" t="str">
        <f>IF(P57&lt;0,"ЦП закрыт"," ")</f>
        <v> </v>
      </c>
      <c r="S59" s="553"/>
      <c r="T59" s="444" t="e">
        <f>IF(#REF!&lt;0,"ЦП закрыт"," ")</f>
        <v>#REF!</v>
      </c>
      <c r="U59" s="547"/>
      <c r="V59" s="542"/>
    </row>
    <row r="60" spans="1:22" ht="19.5" customHeight="1">
      <c r="A60" s="528">
        <v>46</v>
      </c>
      <c r="B60" s="387" t="s">
        <v>765</v>
      </c>
      <c r="C60" s="456">
        <v>25</v>
      </c>
      <c r="D60" s="455" t="s">
        <v>2442</v>
      </c>
      <c r="E60" s="455">
        <v>25</v>
      </c>
      <c r="F60" s="455"/>
      <c r="G60" s="439"/>
      <c r="H60" s="387" t="s">
        <v>1596</v>
      </c>
      <c r="I60" s="387">
        <v>9.5</v>
      </c>
      <c r="J60" s="387">
        <v>2.5</v>
      </c>
      <c r="K60" s="387" t="s">
        <v>39</v>
      </c>
      <c r="L60" s="387">
        <f t="shared" si="7"/>
        <v>7</v>
      </c>
      <c r="M60" s="387">
        <v>0</v>
      </c>
      <c r="N60" s="387">
        <f t="shared" si="8"/>
        <v>26.25</v>
      </c>
      <c r="O60" s="387">
        <f t="shared" si="12"/>
        <v>19.25</v>
      </c>
      <c r="P60" s="565">
        <f>MIN(O60:O62)</f>
        <v>19.25</v>
      </c>
      <c r="Q60" s="554" t="str">
        <f t="shared" si="1"/>
        <v> </v>
      </c>
      <c r="R60" s="442" t="str">
        <f>IF(P60&lt;0,"ЦП закрыт"," ")</f>
        <v> </v>
      </c>
      <c r="S60" s="552">
        <f>(I60*100)/N60</f>
        <v>36.19047619047619</v>
      </c>
      <c r="T60" s="442" t="e">
        <f>IF(#REF!&lt;0,"ЦП закрыт"," ")</f>
        <v>#REF!</v>
      </c>
      <c r="U60" s="546" t="e">
        <f>(#REF!*100)/#REF!</f>
        <v>#REF!</v>
      </c>
      <c r="V60" s="542" t="s">
        <v>2404</v>
      </c>
    </row>
    <row r="61" spans="1:22" ht="19.5" customHeight="1">
      <c r="A61" s="528"/>
      <c r="B61" s="387" t="s">
        <v>750</v>
      </c>
      <c r="C61" s="456">
        <v>25</v>
      </c>
      <c r="D61" s="455" t="s">
        <v>2442</v>
      </c>
      <c r="E61" s="455">
        <v>25</v>
      </c>
      <c r="F61" s="455"/>
      <c r="G61" s="439"/>
      <c r="H61" s="387" t="s">
        <v>1596</v>
      </c>
      <c r="I61" s="387">
        <v>5.3</v>
      </c>
      <c r="J61" s="387">
        <v>2.5</v>
      </c>
      <c r="K61" s="387" t="s">
        <v>39</v>
      </c>
      <c r="L61" s="387">
        <f t="shared" si="7"/>
        <v>2.8</v>
      </c>
      <c r="M61" s="387">
        <v>0</v>
      </c>
      <c r="N61" s="387">
        <f t="shared" si="8"/>
        <v>26.25</v>
      </c>
      <c r="O61" s="387">
        <f t="shared" si="12"/>
        <v>23.45</v>
      </c>
      <c r="P61" s="565"/>
      <c r="Q61" s="555" t="str">
        <f t="shared" si="1"/>
        <v> </v>
      </c>
      <c r="R61" s="440" t="str">
        <f>IF(P60&lt;0,"ЦП закрыт"," ")</f>
        <v> </v>
      </c>
      <c r="S61" s="553"/>
      <c r="T61" s="440" t="e">
        <f>IF(#REF!&lt;0,"ЦП закрыт"," ")</f>
        <v>#REF!</v>
      </c>
      <c r="U61" s="547"/>
      <c r="V61" s="542"/>
    </row>
    <row r="62" spans="1:22" ht="19.5" customHeight="1">
      <c r="A62" s="528"/>
      <c r="B62" s="387" t="s">
        <v>751</v>
      </c>
      <c r="C62" s="456">
        <v>25</v>
      </c>
      <c r="D62" s="455" t="s">
        <v>2442</v>
      </c>
      <c r="E62" s="455">
        <v>25</v>
      </c>
      <c r="F62" s="455"/>
      <c r="G62" s="439"/>
      <c r="H62" s="387" t="s">
        <v>1596</v>
      </c>
      <c r="I62" s="387">
        <v>4.2</v>
      </c>
      <c r="J62" s="387">
        <v>0</v>
      </c>
      <c r="K62" s="387"/>
      <c r="L62" s="387">
        <f t="shared" si="7"/>
        <v>4.2</v>
      </c>
      <c r="M62" s="387">
        <v>0</v>
      </c>
      <c r="N62" s="387">
        <f t="shared" si="8"/>
        <v>26.25</v>
      </c>
      <c r="O62" s="387">
        <f t="shared" si="12"/>
        <v>22.05</v>
      </c>
      <c r="P62" s="565"/>
      <c r="Q62" s="556" t="str">
        <f t="shared" si="1"/>
        <v> </v>
      </c>
      <c r="R62" s="444" t="str">
        <f>IF(P60&lt;0,"ЦП закрыт"," ")</f>
        <v> </v>
      </c>
      <c r="S62" s="553"/>
      <c r="T62" s="444" t="e">
        <f>IF(#REF!&lt;0,"ЦП закрыт"," ")</f>
        <v>#REF!</v>
      </c>
      <c r="U62" s="547"/>
      <c r="V62" s="542"/>
    </row>
    <row r="63" spans="1:22" ht="19.5" customHeight="1">
      <c r="A63" s="528">
        <v>47</v>
      </c>
      <c r="B63" s="387" t="s">
        <v>766</v>
      </c>
      <c r="C63" s="456">
        <v>10</v>
      </c>
      <c r="D63" s="455" t="s">
        <v>2442</v>
      </c>
      <c r="E63" s="455">
        <v>10</v>
      </c>
      <c r="F63" s="455"/>
      <c r="G63" s="439"/>
      <c r="H63" s="387" t="s">
        <v>1613</v>
      </c>
      <c r="I63" s="35">
        <v>6</v>
      </c>
      <c r="J63" s="387">
        <v>5.6</v>
      </c>
      <c r="K63" s="387" t="s">
        <v>39</v>
      </c>
      <c r="L63" s="387">
        <f t="shared" si="7"/>
        <v>0.40000000000000036</v>
      </c>
      <c r="M63" s="387">
        <v>0</v>
      </c>
      <c r="N63" s="387">
        <f t="shared" si="8"/>
        <v>10.5</v>
      </c>
      <c r="O63" s="387">
        <f t="shared" si="12"/>
        <v>10.1</v>
      </c>
      <c r="P63" s="565">
        <f>MIN(O63:O65)</f>
        <v>4.7</v>
      </c>
      <c r="Q63" s="554" t="str">
        <f t="shared" si="1"/>
        <v> </v>
      </c>
      <c r="R63" s="442" t="str">
        <f>IF(P63&lt;0,"ЦП закрыт"," ")</f>
        <v> </v>
      </c>
      <c r="S63" s="552">
        <f>(I63*100)/N63</f>
        <v>57.142857142857146</v>
      </c>
      <c r="T63" s="442" t="e">
        <f>IF(#REF!&lt;0,"ЦП закрыт"," ")</f>
        <v>#REF!</v>
      </c>
      <c r="U63" s="546" t="e">
        <f>(#REF!*100)/#REF!</f>
        <v>#REF!</v>
      </c>
      <c r="V63" s="542" t="s">
        <v>2404</v>
      </c>
    </row>
    <row r="64" spans="1:22" ht="19.5" customHeight="1">
      <c r="A64" s="528"/>
      <c r="B64" s="387" t="s">
        <v>750</v>
      </c>
      <c r="C64" s="456">
        <v>10</v>
      </c>
      <c r="D64" s="455" t="s">
        <v>2442</v>
      </c>
      <c r="E64" s="455">
        <v>10</v>
      </c>
      <c r="F64" s="455"/>
      <c r="G64" s="439"/>
      <c r="H64" s="387" t="s">
        <v>1613</v>
      </c>
      <c r="I64" s="35">
        <v>0.2</v>
      </c>
      <c r="J64" s="387">
        <v>5.6</v>
      </c>
      <c r="K64" s="387" t="s">
        <v>39</v>
      </c>
      <c r="L64" s="387">
        <f t="shared" si="7"/>
        <v>-5.3999999999999995</v>
      </c>
      <c r="M64" s="387">
        <v>0</v>
      </c>
      <c r="N64" s="387">
        <f t="shared" si="8"/>
        <v>10.5</v>
      </c>
      <c r="O64" s="387">
        <f t="shared" si="12"/>
        <v>15.899999999999999</v>
      </c>
      <c r="P64" s="565"/>
      <c r="Q64" s="555" t="str">
        <f t="shared" si="1"/>
        <v> </v>
      </c>
      <c r="R64" s="440" t="str">
        <f>IF(P63&lt;0,"ЦП закрыт"," ")</f>
        <v> </v>
      </c>
      <c r="S64" s="553"/>
      <c r="T64" s="440" t="e">
        <f>IF(#REF!&lt;0,"ЦП закрыт"," ")</f>
        <v>#REF!</v>
      </c>
      <c r="U64" s="547"/>
      <c r="V64" s="542"/>
    </row>
    <row r="65" spans="1:22" ht="19.5" customHeight="1">
      <c r="A65" s="528"/>
      <c r="B65" s="387" t="s">
        <v>751</v>
      </c>
      <c r="C65" s="456">
        <v>10</v>
      </c>
      <c r="D65" s="455" t="s">
        <v>2442</v>
      </c>
      <c r="E65" s="455">
        <v>10</v>
      </c>
      <c r="F65" s="455"/>
      <c r="G65" s="439"/>
      <c r="H65" s="387" t="s">
        <v>1613</v>
      </c>
      <c r="I65" s="35">
        <v>5.8</v>
      </c>
      <c r="J65" s="387">
        <v>0</v>
      </c>
      <c r="K65" s="387"/>
      <c r="L65" s="387">
        <f t="shared" si="7"/>
        <v>5.8</v>
      </c>
      <c r="M65" s="387">
        <v>0</v>
      </c>
      <c r="N65" s="387">
        <f t="shared" si="8"/>
        <v>10.5</v>
      </c>
      <c r="O65" s="387">
        <f t="shared" si="12"/>
        <v>4.7</v>
      </c>
      <c r="P65" s="565"/>
      <c r="Q65" s="556" t="str">
        <f t="shared" si="1"/>
        <v> </v>
      </c>
      <c r="R65" s="444" t="str">
        <f>IF(P63&lt;0,"ЦП закрыт"," ")</f>
        <v> </v>
      </c>
      <c r="S65" s="553"/>
      <c r="T65" s="444" t="e">
        <f>IF(#REF!&lt;0,"ЦП закрыт"," ")</f>
        <v>#REF!</v>
      </c>
      <c r="U65" s="547"/>
      <c r="V65" s="542"/>
    </row>
    <row r="66" spans="1:22" ht="19.5" customHeight="1">
      <c r="A66" s="528">
        <v>48</v>
      </c>
      <c r="B66" s="387" t="s">
        <v>767</v>
      </c>
      <c r="C66" s="456">
        <v>6.3</v>
      </c>
      <c r="D66" s="455" t="s">
        <v>2442</v>
      </c>
      <c r="E66" s="455">
        <v>6.3</v>
      </c>
      <c r="F66" s="455"/>
      <c r="G66" s="439"/>
      <c r="H66" s="387" t="s">
        <v>1598</v>
      </c>
      <c r="I66" s="387">
        <v>3.3</v>
      </c>
      <c r="J66" s="387">
        <v>5.6</v>
      </c>
      <c r="K66" s="387" t="s">
        <v>39</v>
      </c>
      <c r="L66" s="387">
        <f t="shared" si="7"/>
        <v>-2.3</v>
      </c>
      <c r="M66" s="387">
        <v>0</v>
      </c>
      <c r="N66" s="387">
        <f t="shared" si="8"/>
        <v>6.615</v>
      </c>
      <c r="O66" s="387">
        <f t="shared" si="12"/>
        <v>8.915</v>
      </c>
      <c r="P66" s="565">
        <f>MIN(O66:O68)</f>
        <v>6.315</v>
      </c>
      <c r="Q66" s="554" t="str">
        <f t="shared" si="1"/>
        <v> </v>
      </c>
      <c r="R66" s="442" t="str">
        <f>IF(P66&lt;0,"ЦП закрыт"," ")</f>
        <v> </v>
      </c>
      <c r="S66" s="552">
        <f>(I66*100)/N66</f>
        <v>49.88662131519274</v>
      </c>
      <c r="T66" s="442" t="e">
        <f>IF(#REF!&lt;0,"ЦП закрыт"," ")</f>
        <v>#REF!</v>
      </c>
      <c r="U66" s="546" t="e">
        <f>(#REF!*100)/#REF!</f>
        <v>#REF!</v>
      </c>
      <c r="V66" s="542" t="s">
        <v>2404</v>
      </c>
    </row>
    <row r="67" spans="1:22" ht="19.5" customHeight="1">
      <c r="A67" s="528"/>
      <c r="B67" s="387" t="s">
        <v>750</v>
      </c>
      <c r="C67" s="456">
        <v>6.3</v>
      </c>
      <c r="D67" s="455" t="s">
        <v>2442</v>
      </c>
      <c r="E67" s="455">
        <v>6.3</v>
      </c>
      <c r="F67" s="455"/>
      <c r="G67" s="439"/>
      <c r="H67" s="387" t="s">
        <v>1598</v>
      </c>
      <c r="I67" s="387">
        <v>3</v>
      </c>
      <c r="J67" s="387">
        <v>5.6</v>
      </c>
      <c r="K67" s="387" t="s">
        <v>39</v>
      </c>
      <c r="L67" s="387">
        <f t="shared" si="7"/>
        <v>-2.5999999999999996</v>
      </c>
      <c r="M67" s="387">
        <v>0</v>
      </c>
      <c r="N67" s="387">
        <f t="shared" si="8"/>
        <v>6.615</v>
      </c>
      <c r="O67" s="387">
        <f t="shared" si="12"/>
        <v>9.215</v>
      </c>
      <c r="P67" s="565"/>
      <c r="Q67" s="555" t="str">
        <f t="shared" si="1"/>
        <v> </v>
      </c>
      <c r="R67" s="440" t="str">
        <f>IF(P66&lt;0,"ЦП закрыт"," ")</f>
        <v> </v>
      </c>
      <c r="S67" s="553"/>
      <c r="T67" s="440" t="e">
        <f>IF(#REF!&lt;0,"ЦП закрыт"," ")</f>
        <v>#REF!</v>
      </c>
      <c r="U67" s="547"/>
      <c r="V67" s="542"/>
    </row>
    <row r="68" spans="1:22" ht="19.5" customHeight="1">
      <c r="A68" s="528"/>
      <c r="B68" s="387" t="s">
        <v>751</v>
      </c>
      <c r="C68" s="456">
        <v>6.3</v>
      </c>
      <c r="D68" s="455" t="s">
        <v>2442</v>
      </c>
      <c r="E68" s="455">
        <v>6.3</v>
      </c>
      <c r="F68" s="455"/>
      <c r="G68" s="439"/>
      <c r="H68" s="387" t="s">
        <v>1598</v>
      </c>
      <c r="I68" s="387">
        <v>0.3</v>
      </c>
      <c r="J68" s="387">
        <v>0</v>
      </c>
      <c r="K68" s="387"/>
      <c r="L68" s="387">
        <f t="shared" si="7"/>
        <v>0.3</v>
      </c>
      <c r="M68" s="387">
        <v>0</v>
      </c>
      <c r="N68" s="387">
        <f t="shared" si="8"/>
        <v>6.615</v>
      </c>
      <c r="O68" s="387">
        <f t="shared" si="12"/>
        <v>6.315</v>
      </c>
      <c r="P68" s="565"/>
      <c r="Q68" s="556" t="str">
        <f t="shared" si="1"/>
        <v> </v>
      </c>
      <c r="R68" s="444" t="str">
        <f>IF(P66&lt;0,"ЦП закрыт"," ")</f>
        <v> </v>
      </c>
      <c r="S68" s="553"/>
      <c r="T68" s="444" t="e">
        <f>IF(#REF!&lt;0,"ЦП закрыт"," ")</f>
        <v>#REF!</v>
      </c>
      <c r="U68" s="547"/>
      <c r="V68" s="542"/>
    </row>
    <row r="69" spans="1:22" ht="19.5" customHeight="1">
      <c r="A69" s="528">
        <v>49</v>
      </c>
      <c r="B69" s="387" t="s">
        <v>768</v>
      </c>
      <c r="C69" s="456">
        <v>10</v>
      </c>
      <c r="D69" s="455" t="s">
        <v>2442</v>
      </c>
      <c r="E69" s="455">
        <v>10</v>
      </c>
      <c r="F69" s="455"/>
      <c r="G69" s="439"/>
      <c r="H69" s="387" t="s">
        <v>1613</v>
      </c>
      <c r="I69" s="35">
        <v>5.5</v>
      </c>
      <c r="J69" s="387">
        <v>6</v>
      </c>
      <c r="K69" s="387" t="s">
        <v>39</v>
      </c>
      <c r="L69" s="387">
        <f t="shared" si="7"/>
        <v>-0.5</v>
      </c>
      <c r="M69" s="387">
        <v>0</v>
      </c>
      <c r="N69" s="387">
        <f t="shared" si="8"/>
        <v>10.5</v>
      </c>
      <c r="O69" s="387">
        <f t="shared" si="12"/>
        <v>11</v>
      </c>
      <c r="P69" s="565">
        <f>MIN(O69:O71)</f>
        <v>9.5</v>
      </c>
      <c r="Q69" s="554" t="str">
        <f aca="true" t="shared" si="13" ref="Q69:Q132">R69</f>
        <v> </v>
      </c>
      <c r="R69" s="442" t="str">
        <f>IF(P69&lt;0,"ЦП закрыт"," ")</f>
        <v> </v>
      </c>
      <c r="S69" s="552">
        <f>(I69*100)/N69</f>
        <v>52.38095238095238</v>
      </c>
      <c r="T69" s="442" t="e">
        <f>IF(#REF!&lt;0,"ЦП закрыт"," ")</f>
        <v>#REF!</v>
      </c>
      <c r="U69" s="546" t="e">
        <f>(#REF!*100)/#REF!</f>
        <v>#REF!</v>
      </c>
      <c r="V69" s="542" t="s">
        <v>2404</v>
      </c>
    </row>
    <row r="70" spans="1:22" ht="19.5" customHeight="1">
      <c r="A70" s="528"/>
      <c r="B70" s="387" t="s">
        <v>750</v>
      </c>
      <c r="C70" s="456">
        <v>10</v>
      </c>
      <c r="D70" s="455" t="s">
        <v>2442</v>
      </c>
      <c r="E70" s="455">
        <v>10</v>
      </c>
      <c r="F70" s="455"/>
      <c r="G70" s="439"/>
      <c r="H70" s="387" t="s">
        <v>1613</v>
      </c>
      <c r="I70" s="35">
        <v>3.2</v>
      </c>
      <c r="J70" s="387">
        <v>4.7</v>
      </c>
      <c r="K70" s="387" t="s">
        <v>39</v>
      </c>
      <c r="L70" s="387">
        <f t="shared" si="7"/>
        <v>-1.5</v>
      </c>
      <c r="M70" s="387">
        <v>0</v>
      </c>
      <c r="N70" s="387">
        <f t="shared" si="8"/>
        <v>10.5</v>
      </c>
      <c r="O70" s="387">
        <f t="shared" si="12"/>
        <v>12</v>
      </c>
      <c r="P70" s="565"/>
      <c r="Q70" s="555" t="str">
        <f t="shared" si="13"/>
        <v> </v>
      </c>
      <c r="R70" s="440" t="str">
        <f>IF(P69&lt;0,"ЦП закрыт"," ")</f>
        <v> </v>
      </c>
      <c r="S70" s="553"/>
      <c r="T70" s="440" t="e">
        <f>IF(#REF!&lt;0,"ЦП закрыт"," ")</f>
        <v>#REF!</v>
      </c>
      <c r="U70" s="547"/>
      <c r="V70" s="542"/>
    </row>
    <row r="71" spans="1:22" ht="19.5" customHeight="1">
      <c r="A71" s="528"/>
      <c r="B71" s="387" t="s">
        <v>751</v>
      </c>
      <c r="C71" s="456">
        <v>10</v>
      </c>
      <c r="D71" s="455" t="s">
        <v>2442</v>
      </c>
      <c r="E71" s="455">
        <v>10</v>
      </c>
      <c r="F71" s="455"/>
      <c r="G71" s="439"/>
      <c r="H71" s="387" t="s">
        <v>1613</v>
      </c>
      <c r="I71" s="35">
        <v>2.3</v>
      </c>
      <c r="J71" s="387">
        <v>1.3</v>
      </c>
      <c r="K71" s="387" t="s">
        <v>39</v>
      </c>
      <c r="L71" s="387">
        <f t="shared" si="7"/>
        <v>0.9999999999999998</v>
      </c>
      <c r="M71" s="387">
        <v>0</v>
      </c>
      <c r="N71" s="387">
        <f t="shared" si="8"/>
        <v>10.5</v>
      </c>
      <c r="O71" s="387">
        <f t="shared" si="12"/>
        <v>9.5</v>
      </c>
      <c r="P71" s="565"/>
      <c r="Q71" s="556" t="str">
        <f t="shared" si="13"/>
        <v> </v>
      </c>
      <c r="R71" s="444" t="str">
        <f>IF(P69&lt;0,"ЦП закрыт"," ")</f>
        <v> </v>
      </c>
      <c r="S71" s="553"/>
      <c r="T71" s="444" t="e">
        <f>IF(#REF!&lt;0,"ЦП закрыт"," ")</f>
        <v>#REF!</v>
      </c>
      <c r="U71" s="547"/>
      <c r="V71" s="542"/>
    </row>
    <row r="72" spans="1:22" ht="19.5" customHeight="1">
      <c r="A72" s="528">
        <v>50</v>
      </c>
      <c r="B72" s="387" t="s">
        <v>769</v>
      </c>
      <c r="C72" s="456">
        <v>25</v>
      </c>
      <c r="D72" s="455" t="s">
        <v>2442</v>
      </c>
      <c r="E72" s="455">
        <v>25</v>
      </c>
      <c r="F72" s="455"/>
      <c r="G72" s="439"/>
      <c r="H72" s="387" t="s">
        <v>1596</v>
      </c>
      <c r="I72" s="35">
        <v>19.2</v>
      </c>
      <c r="J72" s="387">
        <v>4.8</v>
      </c>
      <c r="K72" s="387" t="s">
        <v>39</v>
      </c>
      <c r="L72" s="387">
        <f t="shared" si="7"/>
        <v>14.399999999999999</v>
      </c>
      <c r="M72" s="387">
        <v>0</v>
      </c>
      <c r="N72" s="387">
        <f t="shared" si="8"/>
        <v>26.25</v>
      </c>
      <c r="O72" s="387">
        <f t="shared" si="12"/>
        <v>11.850000000000001</v>
      </c>
      <c r="P72" s="565">
        <f>MIN(O72:O74)</f>
        <v>11.850000000000001</v>
      </c>
      <c r="Q72" s="554" t="str">
        <f>R72</f>
        <v> </v>
      </c>
      <c r="R72" s="442" t="str">
        <f>IF(P72&lt;0,"ЦП закрыт"," ")</f>
        <v> </v>
      </c>
      <c r="S72" s="552">
        <f>(I72*100)/N72</f>
        <v>73.14285714285714</v>
      </c>
      <c r="T72" s="442" t="e">
        <f>IF(#REF!&lt;0,"ЦП закрыт"," ")</f>
        <v>#REF!</v>
      </c>
      <c r="U72" s="546" t="e">
        <f>(#REF!*100)/#REF!</f>
        <v>#REF!</v>
      </c>
      <c r="V72" s="542" t="s">
        <v>2404</v>
      </c>
    </row>
    <row r="73" spans="1:22" ht="19.5" customHeight="1">
      <c r="A73" s="528"/>
      <c r="B73" s="387" t="s">
        <v>750</v>
      </c>
      <c r="C73" s="456">
        <v>25</v>
      </c>
      <c r="D73" s="455" t="s">
        <v>2442</v>
      </c>
      <c r="E73" s="455">
        <v>25</v>
      </c>
      <c r="F73" s="455"/>
      <c r="G73" s="439"/>
      <c r="H73" s="387" t="s">
        <v>1596</v>
      </c>
      <c r="I73" s="35">
        <v>6.4</v>
      </c>
      <c r="J73" s="387">
        <v>4.8</v>
      </c>
      <c r="K73" s="387" t="s">
        <v>39</v>
      </c>
      <c r="L73" s="35">
        <f>I73-J73</f>
        <v>1.6000000000000005</v>
      </c>
      <c r="M73" s="387">
        <v>0</v>
      </c>
      <c r="N73" s="387">
        <f t="shared" si="8"/>
        <v>26.25</v>
      </c>
      <c r="O73" s="387">
        <f t="shared" si="12"/>
        <v>24.65</v>
      </c>
      <c r="P73" s="565"/>
      <c r="Q73" s="555" t="str">
        <f t="shared" si="13"/>
        <v> </v>
      </c>
      <c r="R73" s="440" t="str">
        <f>IF(P72&lt;0,"ЦП закрыт"," ")</f>
        <v> </v>
      </c>
      <c r="S73" s="553"/>
      <c r="T73" s="440" t="e">
        <f>IF(#REF!&lt;0,"ЦП закрыт"," ")</f>
        <v>#REF!</v>
      </c>
      <c r="U73" s="547"/>
      <c r="V73" s="542"/>
    </row>
    <row r="74" spans="1:22" ht="19.5" customHeight="1">
      <c r="A74" s="528"/>
      <c r="B74" s="387" t="s">
        <v>751</v>
      </c>
      <c r="C74" s="456">
        <v>25</v>
      </c>
      <c r="D74" s="455" t="s">
        <v>2442</v>
      </c>
      <c r="E74" s="455">
        <v>25</v>
      </c>
      <c r="F74" s="455"/>
      <c r="G74" s="439"/>
      <c r="H74" s="387" t="s">
        <v>1596</v>
      </c>
      <c r="I74" s="35">
        <v>12.8</v>
      </c>
      <c r="J74" s="387">
        <v>0</v>
      </c>
      <c r="K74" s="387"/>
      <c r="L74" s="35">
        <f>I74-J74</f>
        <v>12.8</v>
      </c>
      <c r="M74" s="387">
        <v>0</v>
      </c>
      <c r="N74" s="387">
        <f t="shared" si="8"/>
        <v>26.25</v>
      </c>
      <c r="O74" s="387">
        <f t="shared" si="12"/>
        <v>13.45</v>
      </c>
      <c r="P74" s="565"/>
      <c r="Q74" s="556" t="str">
        <f t="shared" si="13"/>
        <v> </v>
      </c>
      <c r="R74" s="444" t="str">
        <f>IF(P72&lt;0,"ЦП закрыт"," ")</f>
        <v> </v>
      </c>
      <c r="S74" s="553"/>
      <c r="T74" s="444" t="e">
        <f>IF(#REF!&lt;0,"ЦП закрыт"," ")</f>
        <v>#REF!</v>
      </c>
      <c r="U74" s="547"/>
      <c r="V74" s="542"/>
    </row>
    <row r="75" spans="1:22" ht="19.5" customHeight="1">
      <c r="A75" s="419">
        <v>51</v>
      </c>
      <c r="B75" s="690" t="s">
        <v>770</v>
      </c>
      <c r="C75" s="456">
        <v>4</v>
      </c>
      <c r="D75" s="455"/>
      <c r="E75" s="455"/>
      <c r="F75" s="455"/>
      <c r="G75" s="439"/>
      <c r="H75" s="279">
        <v>4</v>
      </c>
      <c r="I75" s="387">
        <v>0.158</v>
      </c>
      <c r="J75" s="387">
        <v>0.01</v>
      </c>
      <c r="K75" s="387" t="s">
        <v>39</v>
      </c>
      <c r="L75" s="387">
        <f>J75</f>
        <v>0.01</v>
      </c>
      <c r="M75" s="387">
        <v>0</v>
      </c>
      <c r="N75" s="387">
        <f aca="true" t="shared" si="14" ref="N75:N84">L75-M75</f>
        <v>0.01</v>
      </c>
      <c r="O75" s="387">
        <f>N75-I75</f>
        <v>-0.148</v>
      </c>
      <c r="P75" s="387">
        <f>O75</f>
        <v>-0.148</v>
      </c>
      <c r="Q75" s="387" t="str">
        <f t="shared" si="13"/>
        <v>ЦП закрыт</v>
      </c>
      <c r="R75" s="388" t="str">
        <f aca="true" t="shared" si="15" ref="R75:R125">IF(P75&lt;0,"ЦП закрыт"," ")</f>
        <v>ЦП закрыт</v>
      </c>
      <c r="S75" s="200">
        <f aca="true" t="shared" si="16" ref="S75:S84">(I75*100)/(H75*1.05)</f>
        <v>3.761904761904762</v>
      </c>
      <c r="T75" s="388" t="e">
        <f>IF(#REF!&lt;0,"ЦП закрыт"," ")</f>
        <v>#REF!</v>
      </c>
      <c r="U75" s="420" t="e">
        <f>(#REF!*100)/(#REF!*1.05)</f>
        <v>#REF!</v>
      </c>
      <c r="V75" s="416" t="s">
        <v>2405</v>
      </c>
    </row>
    <row r="76" spans="1:22" ht="19.5" customHeight="1">
      <c r="A76" s="419">
        <v>52</v>
      </c>
      <c r="B76" s="387" t="s">
        <v>771</v>
      </c>
      <c r="C76" s="456">
        <v>1.6</v>
      </c>
      <c r="D76" s="455"/>
      <c r="E76" s="455"/>
      <c r="F76" s="455"/>
      <c r="G76" s="439"/>
      <c r="H76" s="279">
        <v>1.6</v>
      </c>
      <c r="I76" s="387">
        <v>0.183</v>
      </c>
      <c r="J76" s="387">
        <v>0.25</v>
      </c>
      <c r="K76" s="387" t="s">
        <v>39</v>
      </c>
      <c r="L76" s="387">
        <f aca="true" t="shared" si="17" ref="L76:L84">J76</f>
        <v>0.25</v>
      </c>
      <c r="M76" s="387">
        <v>0</v>
      </c>
      <c r="N76" s="387">
        <f t="shared" si="14"/>
        <v>0.25</v>
      </c>
      <c r="O76" s="387">
        <f>N76-I76</f>
        <v>0.067</v>
      </c>
      <c r="P76" s="387">
        <f aca="true" t="shared" si="18" ref="P76:P125">O76</f>
        <v>0.067</v>
      </c>
      <c r="Q76" s="387" t="str">
        <f t="shared" si="13"/>
        <v> </v>
      </c>
      <c r="R76" s="388" t="str">
        <f t="shared" si="15"/>
        <v> </v>
      </c>
      <c r="S76" s="200">
        <f t="shared" si="16"/>
        <v>10.892857142857142</v>
      </c>
      <c r="T76" s="388" t="e">
        <f>IF(#REF!&lt;0,"ЦП закрыт"," ")</f>
        <v>#REF!</v>
      </c>
      <c r="U76" s="420" t="e">
        <f>(#REF!*100)/(#REF!*1.05)</f>
        <v>#REF!</v>
      </c>
      <c r="V76" s="416" t="s">
        <v>2405</v>
      </c>
    </row>
    <row r="77" spans="1:22" ht="19.5" customHeight="1">
      <c r="A77" s="419">
        <v>53</v>
      </c>
      <c r="B77" s="690" t="s">
        <v>772</v>
      </c>
      <c r="C77" s="456">
        <v>1.8</v>
      </c>
      <c r="D77" s="455"/>
      <c r="E77" s="455"/>
      <c r="F77" s="455"/>
      <c r="G77" s="439"/>
      <c r="H77" s="279">
        <v>1.8</v>
      </c>
      <c r="I77" s="387">
        <v>0.088</v>
      </c>
      <c r="J77" s="387">
        <v>0</v>
      </c>
      <c r="K77" s="387"/>
      <c r="L77" s="387">
        <f t="shared" si="17"/>
        <v>0</v>
      </c>
      <c r="M77" s="387">
        <v>0</v>
      </c>
      <c r="N77" s="387">
        <f t="shared" si="14"/>
        <v>0</v>
      </c>
      <c r="O77" s="387">
        <f>N77-I77</f>
        <v>-0.088</v>
      </c>
      <c r="P77" s="387">
        <f t="shared" si="18"/>
        <v>-0.088</v>
      </c>
      <c r="Q77" s="387" t="str">
        <f t="shared" si="13"/>
        <v>ЦП закрыт</v>
      </c>
      <c r="R77" s="388" t="str">
        <f t="shared" si="15"/>
        <v>ЦП закрыт</v>
      </c>
      <c r="S77" s="200">
        <f t="shared" si="16"/>
        <v>4.656084656084655</v>
      </c>
      <c r="T77" s="388" t="e">
        <f>IF(#REF!&lt;0,"ЦП закрыт"," ")</f>
        <v>#REF!</v>
      </c>
      <c r="U77" s="420" t="e">
        <f>(#REF!*100)/(#REF!*1.05)</f>
        <v>#REF!</v>
      </c>
      <c r="V77" s="416" t="s">
        <v>2405</v>
      </c>
    </row>
    <row r="78" spans="1:22" ht="19.5" customHeight="1">
      <c r="A78" s="419">
        <v>54</v>
      </c>
      <c r="B78" s="387" t="s">
        <v>773</v>
      </c>
      <c r="C78" s="456">
        <v>1.6</v>
      </c>
      <c r="D78" s="455"/>
      <c r="E78" s="455"/>
      <c r="F78" s="455"/>
      <c r="G78" s="439"/>
      <c r="H78" s="279">
        <v>1.6</v>
      </c>
      <c r="I78" s="387">
        <v>0.476</v>
      </c>
      <c r="J78" s="387">
        <v>0.476</v>
      </c>
      <c r="K78" s="387" t="s">
        <v>39</v>
      </c>
      <c r="L78" s="387">
        <f t="shared" si="17"/>
        <v>0.476</v>
      </c>
      <c r="M78" s="387">
        <v>0</v>
      </c>
      <c r="N78" s="387">
        <f t="shared" si="14"/>
        <v>0.476</v>
      </c>
      <c r="O78" s="387">
        <f aca="true" t="shared" si="19" ref="O78:O84">N78-I78</f>
        <v>0</v>
      </c>
      <c r="P78" s="387">
        <f t="shared" si="18"/>
        <v>0</v>
      </c>
      <c r="Q78" s="387" t="str">
        <f t="shared" si="13"/>
        <v> </v>
      </c>
      <c r="R78" s="388" t="str">
        <f t="shared" si="15"/>
        <v> </v>
      </c>
      <c r="S78" s="200">
        <f t="shared" si="16"/>
        <v>28.33333333333333</v>
      </c>
      <c r="T78" s="388" t="e">
        <f>IF(#REF!&lt;0,"ЦП закрыт"," ")</f>
        <v>#REF!</v>
      </c>
      <c r="U78" s="420" t="e">
        <f>(#REF!*100)/(#REF!*1.05)</f>
        <v>#REF!</v>
      </c>
      <c r="V78" s="416" t="s">
        <v>2405</v>
      </c>
    </row>
    <row r="79" spans="1:22" ht="19.5" customHeight="1">
      <c r="A79" s="419">
        <v>55</v>
      </c>
      <c r="B79" s="387" t="s">
        <v>774</v>
      </c>
      <c r="C79" s="456">
        <v>1.6</v>
      </c>
      <c r="D79" s="455"/>
      <c r="E79" s="455"/>
      <c r="F79" s="455"/>
      <c r="G79" s="439"/>
      <c r="H79" s="279">
        <v>1.6</v>
      </c>
      <c r="I79" s="387">
        <v>0.641</v>
      </c>
      <c r="J79" s="387">
        <v>0.641</v>
      </c>
      <c r="K79" s="387" t="s">
        <v>39</v>
      </c>
      <c r="L79" s="387">
        <f t="shared" si="17"/>
        <v>0.641</v>
      </c>
      <c r="M79" s="387">
        <v>0</v>
      </c>
      <c r="N79" s="387">
        <f t="shared" si="14"/>
        <v>0.641</v>
      </c>
      <c r="O79" s="387">
        <f t="shared" si="19"/>
        <v>0</v>
      </c>
      <c r="P79" s="387">
        <f t="shared" si="18"/>
        <v>0</v>
      </c>
      <c r="Q79" s="387" t="str">
        <f t="shared" si="13"/>
        <v> </v>
      </c>
      <c r="R79" s="388" t="str">
        <f t="shared" si="15"/>
        <v> </v>
      </c>
      <c r="S79" s="200">
        <f t="shared" si="16"/>
        <v>38.1547619047619</v>
      </c>
      <c r="T79" s="388" t="e">
        <f>IF(#REF!&lt;0,"ЦП закрыт"," ")</f>
        <v>#REF!</v>
      </c>
      <c r="U79" s="420" t="e">
        <f>(#REF!*100)/(#REF!*1.05)</f>
        <v>#REF!</v>
      </c>
      <c r="V79" s="416" t="s">
        <v>2405</v>
      </c>
    </row>
    <row r="80" spans="1:22" ht="19.5" customHeight="1">
      <c r="A80" s="419">
        <v>56</v>
      </c>
      <c r="B80" s="387" t="s">
        <v>775</v>
      </c>
      <c r="C80" s="456">
        <v>2.5</v>
      </c>
      <c r="D80" s="455"/>
      <c r="E80" s="455"/>
      <c r="F80" s="455"/>
      <c r="G80" s="439"/>
      <c r="H80" s="279">
        <v>2.5</v>
      </c>
      <c r="I80" s="387">
        <v>0.122</v>
      </c>
      <c r="J80" s="387">
        <v>0.122</v>
      </c>
      <c r="K80" s="387" t="s">
        <v>39</v>
      </c>
      <c r="L80" s="387">
        <f t="shared" si="17"/>
        <v>0.122</v>
      </c>
      <c r="M80" s="387">
        <v>0</v>
      </c>
      <c r="N80" s="387">
        <f t="shared" si="14"/>
        <v>0.122</v>
      </c>
      <c r="O80" s="387">
        <f t="shared" si="19"/>
        <v>0</v>
      </c>
      <c r="P80" s="387">
        <f t="shared" si="18"/>
        <v>0</v>
      </c>
      <c r="Q80" s="387" t="str">
        <f t="shared" si="13"/>
        <v> </v>
      </c>
      <c r="R80" s="388" t="str">
        <f t="shared" si="15"/>
        <v> </v>
      </c>
      <c r="S80" s="200">
        <f t="shared" si="16"/>
        <v>4.647619047619047</v>
      </c>
      <c r="T80" s="388" t="e">
        <f>IF(#REF!&lt;0,"ЦП закрыт"," ")</f>
        <v>#REF!</v>
      </c>
      <c r="U80" s="420" t="e">
        <f>(#REF!*100)/(#REF!*1.05)</f>
        <v>#REF!</v>
      </c>
      <c r="V80" s="416" t="s">
        <v>2405</v>
      </c>
    </row>
    <row r="81" spans="1:22" ht="19.5" customHeight="1">
      <c r="A81" s="419">
        <v>57</v>
      </c>
      <c r="B81" s="690" t="s">
        <v>776</v>
      </c>
      <c r="C81" s="456">
        <v>0.56</v>
      </c>
      <c r="D81" s="455"/>
      <c r="E81" s="455"/>
      <c r="F81" s="455"/>
      <c r="G81" s="439"/>
      <c r="H81" s="279">
        <v>0.56</v>
      </c>
      <c r="I81" s="387">
        <v>0.086</v>
      </c>
      <c r="J81" s="387">
        <v>0</v>
      </c>
      <c r="K81" s="387"/>
      <c r="L81" s="387">
        <f t="shared" si="17"/>
        <v>0</v>
      </c>
      <c r="M81" s="387">
        <v>0</v>
      </c>
      <c r="N81" s="387">
        <f t="shared" si="14"/>
        <v>0</v>
      </c>
      <c r="O81" s="387">
        <f t="shared" si="19"/>
        <v>-0.086</v>
      </c>
      <c r="P81" s="387">
        <f t="shared" si="18"/>
        <v>-0.086</v>
      </c>
      <c r="Q81" s="387" t="str">
        <f t="shared" si="13"/>
        <v>ЦП закрыт</v>
      </c>
      <c r="R81" s="388" t="str">
        <f t="shared" si="15"/>
        <v>ЦП закрыт</v>
      </c>
      <c r="S81" s="200">
        <f t="shared" si="16"/>
        <v>14.625850340136052</v>
      </c>
      <c r="T81" s="388" t="e">
        <f>IF(#REF!&lt;0,"ЦП закрыт"," ")</f>
        <v>#REF!</v>
      </c>
      <c r="U81" s="420" t="e">
        <f>(#REF!*100)/(#REF!*1.05)</f>
        <v>#REF!</v>
      </c>
      <c r="V81" s="416" t="s">
        <v>2405</v>
      </c>
    </row>
    <row r="82" spans="1:22" ht="19.5" customHeight="1">
      <c r="A82" s="419">
        <v>58</v>
      </c>
      <c r="B82" s="387" t="s">
        <v>777</v>
      </c>
      <c r="C82" s="456">
        <v>25</v>
      </c>
      <c r="D82" s="455"/>
      <c r="E82" s="455"/>
      <c r="F82" s="455"/>
      <c r="G82" s="439"/>
      <c r="H82" s="279">
        <v>25</v>
      </c>
      <c r="I82" s="387">
        <v>0.908</v>
      </c>
      <c r="J82" s="387">
        <v>0.908</v>
      </c>
      <c r="K82" s="387" t="s">
        <v>39</v>
      </c>
      <c r="L82" s="387">
        <f t="shared" si="17"/>
        <v>0.908</v>
      </c>
      <c r="M82" s="387">
        <v>0</v>
      </c>
      <c r="N82" s="387">
        <f t="shared" si="14"/>
        <v>0.908</v>
      </c>
      <c r="O82" s="387">
        <f t="shared" si="19"/>
        <v>0</v>
      </c>
      <c r="P82" s="387">
        <f t="shared" si="18"/>
        <v>0</v>
      </c>
      <c r="Q82" s="387" t="str">
        <f t="shared" si="13"/>
        <v> </v>
      </c>
      <c r="R82" s="388" t="str">
        <f t="shared" si="15"/>
        <v> </v>
      </c>
      <c r="S82" s="200">
        <f t="shared" si="16"/>
        <v>3.459047619047619</v>
      </c>
      <c r="T82" s="388" t="e">
        <f>IF(#REF!&lt;0,"ЦП закрыт"," ")</f>
        <v>#REF!</v>
      </c>
      <c r="U82" s="420" t="e">
        <f>(#REF!*100)/(#REF!*1.05)</f>
        <v>#REF!</v>
      </c>
      <c r="V82" s="416" t="s">
        <v>2405</v>
      </c>
    </row>
    <row r="83" spans="1:22" ht="19.5" customHeight="1">
      <c r="A83" s="419">
        <v>59</v>
      </c>
      <c r="B83" s="387" t="s">
        <v>778</v>
      </c>
      <c r="C83" s="456">
        <v>1</v>
      </c>
      <c r="D83" s="455"/>
      <c r="E83" s="455"/>
      <c r="F83" s="455"/>
      <c r="G83" s="439"/>
      <c r="H83" s="279">
        <v>1</v>
      </c>
      <c r="I83" s="387">
        <v>0.381</v>
      </c>
      <c r="J83" s="387">
        <v>0.381</v>
      </c>
      <c r="K83" s="387" t="s">
        <v>39</v>
      </c>
      <c r="L83" s="387">
        <f t="shared" si="17"/>
        <v>0.381</v>
      </c>
      <c r="M83" s="387">
        <v>0</v>
      </c>
      <c r="N83" s="387">
        <f t="shared" si="14"/>
        <v>0.381</v>
      </c>
      <c r="O83" s="387">
        <f t="shared" si="19"/>
        <v>0</v>
      </c>
      <c r="P83" s="387">
        <f t="shared" si="18"/>
        <v>0</v>
      </c>
      <c r="Q83" s="387" t="str">
        <f t="shared" si="13"/>
        <v> </v>
      </c>
      <c r="R83" s="388" t="str">
        <f t="shared" si="15"/>
        <v> </v>
      </c>
      <c r="S83" s="200">
        <f t="shared" si="16"/>
        <v>36.285714285714285</v>
      </c>
      <c r="T83" s="388" t="e">
        <f>IF(#REF!&lt;0,"ЦП закрыт"," ")</f>
        <v>#REF!</v>
      </c>
      <c r="U83" s="420" t="e">
        <f>(#REF!*100)/(#REF!*1.05)</f>
        <v>#REF!</v>
      </c>
      <c r="V83" s="416" t="s">
        <v>2405</v>
      </c>
    </row>
    <row r="84" spans="1:22" ht="19.5" customHeight="1">
      <c r="A84" s="419">
        <v>60</v>
      </c>
      <c r="B84" s="690" t="s">
        <v>779</v>
      </c>
      <c r="C84" s="456">
        <v>4</v>
      </c>
      <c r="D84" s="455"/>
      <c r="E84" s="455"/>
      <c r="F84" s="455"/>
      <c r="G84" s="439"/>
      <c r="H84" s="279">
        <v>4</v>
      </c>
      <c r="I84" s="387">
        <v>3.651</v>
      </c>
      <c r="J84" s="387">
        <v>0.9</v>
      </c>
      <c r="K84" s="387" t="s">
        <v>39</v>
      </c>
      <c r="L84" s="387">
        <f t="shared" si="17"/>
        <v>0.9</v>
      </c>
      <c r="M84" s="387">
        <v>0</v>
      </c>
      <c r="N84" s="387">
        <f t="shared" si="14"/>
        <v>0.9</v>
      </c>
      <c r="O84" s="387">
        <f t="shared" si="19"/>
        <v>-2.751</v>
      </c>
      <c r="P84" s="387">
        <f t="shared" si="18"/>
        <v>-2.751</v>
      </c>
      <c r="Q84" s="387" t="str">
        <f t="shared" si="13"/>
        <v>ЦП закрыт</v>
      </c>
      <c r="R84" s="388" t="str">
        <f t="shared" si="15"/>
        <v>ЦП закрыт</v>
      </c>
      <c r="S84" s="200">
        <f t="shared" si="16"/>
        <v>86.92857142857142</v>
      </c>
      <c r="T84" s="388" t="e">
        <f>IF(#REF!&lt;0,"ЦП закрыт"," ")</f>
        <v>#REF!</v>
      </c>
      <c r="U84" s="420" t="e">
        <f>(#REF!*100)/(#REF!*1.05)</f>
        <v>#REF!</v>
      </c>
      <c r="V84" s="416" t="s">
        <v>2405</v>
      </c>
    </row>
    <row r="85" spans="1:22" ht="19.5" customHeight="1">
      <c r="A85" s="419">
        <v>61</v>
      </c>
      <c r="B85" s="387" t="s">
        <v>780</v>
      </c>
      <c r="C85" s="456">
        <v>1</v>
      </c>
      <c r="D85" s="455" t="s">
        <v>2442</v>
      </c>
      <c r="E85" s="455">
        <v>1.6</v>
      </c>
      <c r="F85" s="455"/>
      <c r="G85" s="439"/>
      <c r="H85" s="279" t="s">
        <v>61</v>
      </c>
      <c r="I85" s="387">
        <v>0.804</v>
      </c>
      <c r="J85" s="387">
        <v>0</v>
      </c>
      <c r="K85" s="387"/>
      <c r="L85" s="387">
        <f aca="true" t="shared" si="20" ref="L85:L90">I85-J85</f>
        <v>0.804</v>
      </c>
      <c r="M85" s="387">
        <v>0</v>
      </c>
      <c r="N85" s="387">
        <f aca="true" t="shared" si="21" ref="N85:N116">MIN(C85:E85)*1.05</f>
        <v>1.05</v>
      </c>
      <c r="O85" s="387">
        <f aca="true" t="shared" si="22" ref="O85:O90">N85-M85-L85</f>
        <v>0.246</v>
      </c>
      <c r="P85" s="387">
        <f>O85</f>
        <v>0.246</v>
      </c>
      <c r="Q85" s="387" t="str">
        <f t="shared" si="13"/>
        <v> </v>
      </c>
      <c r="R85" s="388" t="str">
        <f>IF(P85&lt;0,"ЦП закрыт"," ")</f>
        <v> </v>
      </c>
      <c r="S85" s="200">
        <f>(I85*100)/N85</f>
        <v>76.57142857142857</v>
      </c>
      <c r="T85" s="388" t="e">
        <f>IF(#REF!&lt;0,"ЦП закрыт"," ")</f>
        <v>#REF!</v>
      </c>
      <c r="U85" s="420" t="e">
        <f>(#REF!*100)/#REF!</f>
        <v>#REF!</v>
      </c>
      <c r="V85" s="416" t="s">
        <v>2405</v>
      </c>
    </row>
    <row r="86" spans="1:22" ht="19.5" customHeight="1">
      <c r="A86" s="419">
        <v>62</v>
      </c>
      <c r="B86" s="387" t="s">
        <v>781</v>
      </c>
      <c r="C86" s="456">
        <v>6.3</v>
      </c>
      <c r="D86" s="455" t="s">
        <v>2442</v>
      </c>
      <c r="E86" s="455">
        <v>10</v>
      </c>
      <c r="F86" s="455"/>
      <c r="G86" s="439"/>
      <c r="H86" s="279" t="s">
        <v>227</v>
      </c>
      <c r="I86" s="387">
        <v>3.695</v>
      </c>
      <c r="J86" s="387">
        <v>0</v>
      </c>
      <c r="K86" s="387"/>
      <c r="L86" s="387">
        <f t="shared" si="20"/>
        <v>3.695</v>
      </c>
      <c r="M86" s="387">
        <v>0</v>
      </c>
      <c r="N86" s="387">
        <f t="shared" si="21"/>
        <v>6.615</v>
      </c>
      <c r="O86" s="387">
        <f t="shared" si="22"/>
        <v>2.9200000000000004</v>
      </c>
      <c r="P86" s="387">
        <f>O86</f>
        <v>2.9200000000000004</v>
      </c>
      <c r="Q86" s="387" t="str">
        <f t="shared" si="13"/>
        <v> </v>
      </c>
      <c r="R86" s="387" t="str">
        <f t="shared" si="15"/>
        <v> </v>
      </c>
      <c r="S86" s="200">
        <f>(I86*100)/N86</f>
        <v>55.85789871504157</v>
      </c>
      <c r="T86" s="387" t="e">
        <f>IF(#REF!&lt;0,"ЦП закрыт"," ")</f>
        <v>#REF!</v>
      </c>
      <c r="U86" s="420" t="e">
        <f>(#REF!*100)/#REF!</f>
        <v>#REF!</v>
      </c>
      <c r="V86" s="416" t="s">
        <v>2405</v>
      </c>
    </row>
    <row r="87" spans="1:22" ht="19.5" customHeight="1">
      <c r="A87" s="419">
        <v>63</v>
      </c>
      <c r="B87" s="387" t="s">
        <v>782</v>
      </c>
      <c r="C87" s="456">
        <v>3.2</v>
      </c>
      <c r="D87" s="455" t="s">
        <v>2442</v>
      </c>
      <c r="E87" s="455">
        <v>4</v>
      </c>
      <c r="F87" s="455"/>
      <c r="G87" s="439"/>
      <c r="H87" s="279" t="s">
        <v>228</v>
      </c>
      <c r="I87" s="387">
        <v>1.264</v>
      </c>
      <c r="J87" s="387">
        <v>0.2</v>
      </c>
      <c r="K87" s="387">
        <v>120</v>
      </c>
      <c r="L87" s="387">
        <f t="shared" si="20"/>
        <v>1.064</v>
      </c>
      <c r="M87" s="387">
        <v>0</v>
      </c>
      <c r="N87" s="387">
        <f t="shared" si="21"/>
        <v>3.3600000000000003</v>
      </c>
      <c r="O87" s="387">
        <f t="shared" si="22"/>
        <v>2.2960000000000003</v>
      </c>
      <c r="P87" s="387">
        <f>O87</f>
        <v>2.2960000000000003</v>
      </c>
      <c r="Q87" s="387" t="str">
        <f t="shared" si="13"/>
        <v> </v>
      </c>
      <c r="R87" s="387" t="str">
        <f t="shared" si="15"/>
        <v> </v>
      </c>
      <c r="S87" s="200">
        <f>(I87*100)/N87</f>
        <v>37.61904761904762</v>
      </c>
      <c r="T87" s="387" t="e">
        <f>IF(#REF!&lt;0,"ЦП закрыт"," ")</f>
        <v>#REF!</v>
      </c>
      <c r="U87" s="420" t="e">
        <f>(#REF!*100)/#REF!</f>
        <v>#REF!</v>
      </c>
      <c r="V87" s="416" t="s">
        <v>2405</v>
      </c>
    </row>
    <row r="88" spans="1:22" ht="19.5" customHeight="1">
      <c r="A88" s="419">
        <v>64</v>
      </c>
      <c r="B88" s="691" t="s">
        <v>783</v>
      </c>
      <c r="C88" s="456">
        <v>1</v>
      </c>
      <c r="D88" s="455" t="s">
        <v>2442</v>
      </c>
      <c r="E88" s="455">
        <v>1.8</v>
      </c>
      <c r="F88" s="455"/>
      <c r="G88" s="439"/>
      <c r="H88" s="279" t="s">
        <v>63</v>
      </c>
      <c r="I88" s="387">
        <v>0.052</v>
      </c>
      <c r="J88" s="387">
        <v>0</v>
      </c>
      <c r="K88" s="387"/>
      <c r="L88" s="387">
        <f t="shared" si="20"/>
        <v>0.052</v>
      </c>
      <c r="M88" s="387">
        <v>0</v>
      </c>
      <c r="N88" s="387">
        <f t="shared" si="21"/>
        <v>1.05</v>
      </c>
      <c r="O88" s="387">
        <f t="shared" si="22"/>
        <v>0.998</v>
      </c>
      <c r="P88" s="387">
        <f>O88</f>
        <v>0.998</v>
      </c>
      <c r="Q88" s="387" t="str">
        <f t="shared" si="13"/>
        <v> </v>
      </c>
      <c r="R88" s="388" t="str">
        <f t="shared" si="15"/>
        <v> </v>
      </c>
      <c r="S88" s="200">
        <f aca="true" t="shared" si="23" ref="S88:S125">(I88*100)/N88</f>
        <v>4.9523809523809526</v>
      </c>
      <c r="T88" s="388" t="e">
        <f>IF(#REF!&lt;0,"ЦП закрыт"," ")</f>
        <v>#REF!</v>
      </c>
      <c r="U88" s="420" t="e">
        <f>(#REF!*100)/#REF!</f>
        <v>#REF!</v>
      </c>
      <c r="V88" s="416" t="s">
        <v>2405</v>
      </c>
    </row>
    <row r="89" spans="1:22" ht="19.5" customHeight="1">
      <c r="A89" s="419">
        <v>65</v>
      </c>
      <c r="B89" s="387" t="s">
        <v>784</v>
      </c>
      <c r="C89" s="456">
        <v>10</v>
      </c>
      <c r="D89" s="455" t="s">
        <v>2442</v>
      </c>
      <c r="E89" s="455">
        <v>10</v>
      </c>
      <c r="F89" s="455"/>
      <c r="G89" s="439"/>
      <c r="H89" s="279" t="s">
        <v>1680</v>
      </c>
      <c r="I89" s="387">
        <v>5.363</v>
      </c>
      <c r="J89" s="387">
        <v>0</v>
      </c>
      <c r="K89" s="387"/>
      <c r="L89" s="387">
        <f t="shared" si="20"/>
        <v>5.363</v>
      </c>
      <c r="M89" s="387">
        <v>0</v>
      </c>
      <c r="N89" s="387">
        <f t="shared" si="21"/>
        <v>10.5</v>
      </c>
      <c r="O89" s="387">
        <f t="shared" si="22"/>
        <v>5.137</v>
      </c>
      <c r="P89" s="387">
        <f>O89</f>
        <v>5.137</v>
      </c>
      <c r="Q89" s="387" t="str">
        <f t="shared" si="13"/>
        <v> </v>
      </c>
      <c r="R89" s="387" t="str">
        <f t="shared" si="15"/>
        <v> </v>
      </c>
      <c r="S89" s="200">
        <f>(I89*100)/N89</f>
        <v>51.07619047619048</v>
      </c>
      <c r="T89" s="387" t="e">
        <f>IF(#REF!&lt;0,"ЦП закрыт"," ")</f>
        <v>#REF!</v>
      </c>
      <c r="U89" s="420" t="e">
        <f>(#REF!*100)/#REF!</f>
        <v>#REF!</v>
      </c>
      <c r="V89" s="416" t="s">
        <v>2405</v>
      </c>
    </row>
    <row r="90" spans="1:22" ht="19.5" customHeight="1">
      <c r="A90" s="419">
        <v>66</v>
      </c>
      <c r="B90" s="690" t="s">
        <v>785</v>
      </c>
      <c r="C90" s="456">
        <v>3.2</v>
      </c>
      <c r="D90" s="455" t="s">
        <v>2442</v>
      </c>
      <c r="E90" s="455">
        <v>3.2</v>
      </c>
      <c r="F90" s="455"/>
      <c r="G90" s="439"/>
      <c r="H90" s="279" t="s">
        <v>1656</v>
      </c>
      <c r="I90" s="387">
        <v>3.765</v>
      </c>
      <c r="J90" s="387">
        <v>0</v>
      </c>
      <c r="K90" s="387"/>
      <c r="L90" s="387">
        <f t="shared" si="20"/>
        <v>3.765</v>
      </c>
      <c r="M90" s="387">
        <v>0</v>
      </c>
      <c r="N90" s="387">
        <f t="shared" si="21"/>
        <v>3.3600000000000003</v>
      </c>
      <c r="O90" s="387">
        <f t="shared" si="22"/>
        <v>-0.4049999999999998</v>
      </c>
      <c r="P90" s="387">
        <f t="shared" si="18"/>
        <v>-0.4049999999999998</v>
      </c>
      <c r="Q90" s="387" t="str">
        <f t="shared" si="13"/>
        <v>ЦП закрыт</v>
      </c>
      <c r="R90" s="388" t="str">
        <f t="shared" si="15"/>
        <v>ЦП закрыт</v>
      </c>
      <c r="S90" s="200">
        <f t="shared" si="23"/>
        <v>112.05357142857142</v>
      </c>
      <c r="T90" s="388" t="e">
        <f>IF(#REF!&lt;0,"ЦП закрыт"," ")</f>
        <v>#REF!</v>
      </c>
      <c r="U90" s="420" t="e">
        <f>(#REF!*100)/#REF!</f>
        <v>#REF!</v>
      </c>
      <c r="V90" s="416" t="s">
        <v>2405</v>
      </c>
    </row>
    <row r="91" spans="1:22" ht="19.5" customHeight="1">
      <c r="A91" s="419">
        <v>67</v>
      </c>
      <c r="B91" s="692" t="s">
        <v>786</v>
      </c>
      <c r="C91" s="456">
        <v>2.5</v>
      </c>
      <c r="D91" s="455" t="s">
        <v>2442</v>
      </c>
      <c r="E91" s="455">
        <v>2.5</v>
      </c>
      <c r="F91" s="455"/>
      <c r="G91" s="439"/>
      <c r="H91" s="279" t="s">
        <v>1658</v>
      </c>
      <c r="I91" s="387">
        <v>0.787</v>
      </c>
      <c r="J91" s="387">
        <v>0.2</v>
      </c>
      <c r="K91" s="387">
        <v>120</v>
      </c>
      <c r="L91" s="387">
        <f aca="true" t="shared" si="24" ref="L91:L149">I91-J91</f>
        <v>0.587</v>
      </c>
      <c r="M91" s="387">
        <v>0</v>
      </c>
      <c r="N91" s="387">
        <f t="shared" si="21"/>
        <v>2.625</v>
      </c>
      <c r="O91" s="387">
        <f aca="true" t="shared" si="25" ref="O91:O125">N91-M91-L91</f>
        <v>2.0380000000000003</v>
      </c>
      <c r="P91" s="387">
        <f t="shared" si="18"/>
        <v>2.0380000000000003</v>
      </c>
      <c r="Q91" s="387" t="str">
        <f t="shared" si="13"/>
        <v> </v>
      </c>
      <c r="R91" s="388" t="str">
        <f t="shared" si="15"/>
        <v> </v>
      </c>
      <c r="S91" s="200">
        <f t="shared" si="23"/>
        <v>29.98095238095238</v>
      </c>
      <c r="T91" s="388" t="e">
        <f>IF(#REF!&lt;0,"ЦП закрыт"," ")</f>
        <v>#REF!</v>
      </c>
      <c r="U91" s="420" t="e">
        <f>(#REF!*100)/#REF!</f>
        <v>#REF!</v>
      </c>
      <c r="V91" s="416" t="s">
        <v>2405</v>
      </c>
    </row>
    <row r="92" spans="1:22" ht="19.5" customHeight="1">
      <c r="A92" s="419">
        <v>68</v>
      </c>
      <c r="B92" s="692" t="s">
        <v>787</v>
      </c>
      <c r="C92" s="456">
        <v>6.3</v>
      </c>
      <c r="D92" s="455" t="s">
        <v>2442</v>
      </c>
      <c r="E92" s="455">
        <v>6.3</v>
      </c>
      <c r="F92" s="455"/>
      <c r="G92" s="439"/>
      <c r="H92" s="279" t="s">
        <v>1660</v>
      </c>
      <c r="I92" s="387">
        <v>0.388</v>
      </c>
      <c r="J92" s="387">
        <v>0</v>
      </c>
      <c r="K92" s="387"/>
      <c r="L92" s="387">
        <f t="shared" si="24"/>
        <v>0.388</v>
      </c>
      <c r="M92" s="387">
        <v>0</v>
      </c>
      <c r="N92" s="387">
        <f t="shared" si="21"/>
        <v>6.615</v>
      </c>
      <c r="O92" s="387">
        <f t="shared" si="25"/>
        <v>6.227</v>
      </c>
      <c r="P92" s="387">
        <f t="shared" si="18"/>
        <v>6.227</v>
      </c>
      <c r="Q92" s="387" t="str">
        <f t="shared" si="13"/>
        <v> </v>
      </c>
      <c r="R92" s="388" t="str">
        <f t="shared" si="15"/>
        <v> </v>
      </c>
      <c r="S92" s="200">
        <f t="shared" si="23"/>
        <v>5.865457294028723</v>
      </c>
      <c r="T92" s="388" t="e">
        <f>IF(#REF!&lt;0,"ЦП закрыт"," ")</f>
        <v>#REF!</v>
      </c>
      <c r="U92" s="420" t="e">
        <f>(#REF!*100)/#REF!</f>
        <v>#REF!</v>
      </c>
      <c r="V92" s="416" t="s">
        <v>2405</v>
      </c>
    </row>
    <row r="93" spans="1:22" ht="19.5" customHeight="1">
      <c r="A93" s="419">
        <v>69</v>
      </c>
      <c r="B93" s="692" t="s">
        <v>788</v>
      </c>
      <c r="C93" s="456">
        <v>6.3</v>
      </c>
      <c r="D93" s="455" t="s">
        <v>2442</v>
      </c>
      <c r="E93" s="455">
        <v>6.3</v>
      </c>
      <c r="F93" s="455"/>
      <c r="G93" s="439"/>
      <c r="H93" s="279" t="s">
        <v>1660</v>
      </c>
      <c r="I93" s="387">
        <v>3.563</v>
      </c>
      <c r="J93" s="387">
        <v>0</v>
      </c>
      <c r="K93" s="387"/>
      <c r="L93" s="387">
        <f t="shared" si="24"/>
        <v>3.563</v>
      </c>
      <c r="M93" s="387">
        <v>0</v>
      </c>
      <c r="N93" s="387">
        <f t="shared" si="21"/>
        <v>6.615</v>
      </c>
      <c r="O93" s="387">
        <f t="shared" si="25"/>
        <v>3.052</v>
      </c>
      <c r="P93" s="387">
        <f t="shared" si="18"/>
        <v>3.052</v>
      </c>
      <c r="Q93" s="387" t="str">
        <f t="shared" si="13"/>
        <v> </v>
      </c>
      <c r="R93" s="388" t="str">
        <f t="shared" si="15"/>
        <v> </v>
      </c>
      <c r="S93" s="200">
        <f t="shared" si="23"/>
        <v>53.86243386243386</v>
      </c>
      <c r="T93" s="388" t="e">
        <f>IF(#REF!&lt;0,"ЦП закрыт"," ")</f>
        <v>#REF!</v>
      </c>
      <c r="U93" s="420" t="e">
        <f>(#REF!*100)/#REF!</f>
        <v>#REF!</v>
      </c>
      <c r="V93" s="416" t="s">
        <v>2405</v>
      </c>
    </row>
    <row r="94" spans="1:22" ht="19.5" customHeight="1">
      <c r="A94" s="419">
        <v>70</v>
      </c>
      <c r="B94" s="387" t="s">
        <v>789</v>
      </c>
      <c r="C94" s="456">
        <v>2.5</v>
      </c>
      <c r="D94" s="455" t="s">
        <v>2442</v>
      </c>
      <c r="E94" s="455">
        <v>1.6</v>
      </c>
      <c r="F94" s="455"/>
      <c r="G94" s="439"/>
      <c r="H94" s="279" t="s">
        <v>1663</v>
      </c>
      <c r="I94" s="387">
        <v>0.733</v>
      </c>
      <c r="J94" s="387">
        <v>0</v>
      </c>
      <c r="K94" s="387"/>
      <c r="L94" s="387">
        <f t="shared" si="24"/>
        <v>0.733</v>
      </c>
      <c r="M94" s="387">
        <v>0</v>
      </c>
      <c r="N94" s="387">
        <f t="shared" si="21"/>
        <v>1.6800000000000002</v>
      </c>
      <c r="O94" s="387">
        <f t="shared" si="25"/>
        <v>0.9470000000000002</v>
      </c>
      <c r="P94" s="387">
        <f t="shared" si="18"/>
        <v>0.9470000000000002</v>
      </c>
      <c r="Q94" s="387" t="str">
        <f t="shared" si="13"/>
        <v> </v>
      </c>
      <c r="R94" s="388" t="str">
        <f t="shared" si="15"/>
        <v> </v>
      </c>
      <c r="S94" s="200">
        <f t="shared" si="23"/>
        <v>43.63095238095237</v>
      </c>
      <c r="T94" s="388" t="e">
        <f>IF(#REF!&lt;0,"ЦП закрыт"," ")</f>
        <v>#REF!</v>
      </c>
      <c r="U94" s="420" t="e">
        <f>(#REF!*100)/#REF!</f>
        <v>#REF!</v>
      </c>
      <c r="V94" s="416" t="s">
        <v>2405</v>
      </c>
    </row>
    <row r="95" spans="1:22" ht="19.5" customHeight="1">
      <c r="A95" s="419">
        <v>71</v>
      </c>
      <c r="B95" s="387" t="s">
        <v>790</v>
      </c>
      <c r="C95" s="456">
        <v>2.5</v>
      </c>
      <c r="D95" s="455" t="s">
        <v>2442</v>
      </c>
      <c r="E95" s="455">
        <v>1.6</v>
      </c>
      <c r="F95" s="455"/>
      <c r="G95" s="439"/>
      <c r="H95" s="279" t="s">
        <v>1663</v>
      </c>
      <c r="I95" s="387">
        <v>0.654</v>
      </c>
      <c r="J95" s="387">
        <v>0.4</v>
      </c>
      <c r="K95" s="387">
        <v>120</v>
      </c>
      <c r="L95" s="387">
        <f t="shared" si="24"/>
        <v>0.254</v>
      </c>
      <c r="M95" s="387">
        <v>0</v>
      </c>
      <c r="N95" s="387">
        <f t="shared" si="21"/>
        <v>1.6800000000000002</v>
      </c>
      <c r="O95" s="387">
        <f t="shared" si="25"/>
        <v>1.4260000000000002</v>
      </c>
      <c r="P95" s="387">
        <f t="shared" si="18"/>
        <v>1.4260000000000002</v>
      </c>
      <c r="Q95" s="387" t="str">
        <f t="shared" si="13"/>
        <v> </v>
      </c>
      <c r="R95" s="388" t="str">
        <f t="shared" si="15"/>
        <v> </v>
      </c>
      <c r="S95" s="200">
        <f t="shared" si="23"/>
        <v>38.92857142857143</v>
      </c>
      <c r="T95" s="388" t="e">
        <f>IF(#REF!&lt;0,"ЦП закрыт"," ")</f>
        <v>#REF!</v>
      </c>
      <c r="U95" s="420" t="e">
        <f>(#REF!*100)/#REF!</f>
        <v>#REF!</v>
      </c>
      <c r="V95" s="416" t="s">
        <v>2405</v>
      </c>
    </row>
    <row r="96" spans="1:22" ht="19.5" customHeight="1">
      <c r="A96" s="419">
        <v>72</v>
      </c>
      <c r="B96" s="387" t="s">
        <v>791</v>
      </c>
      <c r="C96" s="456">
        <v>1.6</v>
      </c>
      <c r="D96" s="455" t="s">
        <v>2442</v>
      </c>
      <c r="E96" s="455">
        <v>1.6</v>
      </c>
      <c r="F96" s="455"/>
      <c r="G96" s="439"/>
      <c r="H96" s="279" t="s">
        <v>1666</v>
      </c>
      <c r="I96" s="387">
        <v>0.904</v>
      </c>
      <c r="J96" s="387">
        <v>0</v>
      </c>
      <c r="K96" s="387"/>
      <c r="L96" s="387">
        <f t="shared" si="24"/>
        <v>0.904</v>
      </c>
      <c r="M96" s="387">
        <v>0</v>
      </c>
      <c r="N96" s="387">
        <f t="shared" si="21"/>
        <v>1.6800000000000002</v>
      </c>
      <c r="O96" s="387">
        <f t="shared" si="25"/>
        <v>0.7760000000000001</v>
      </c>
      <c r="P96" s="387">
        <f t="shared" si="18"/>
        <v>0.7760000000000001</v>
      </c>
      <c r="Q96" s="387" t="str">
        <f t="shared" si="13"/>
        <v> </v>
      </c>
      <c r="R96" s="388" t="str">
        <f t="shared" si="15"/>
        <v> </v>
      </c>
      <c r="S96" s="200">
        <f t="shared" si="23"/>
        <v>53.80952380952381</v>
      </c>
      <c r="T96" s="388" t="e">
        <f>IF(#REF!&lt;0,"ЦП закрыт"," ")</f>
        <v>#REF!</v>
      </c>
      <c r="U96" s="420" t="e">
        <f>(#REF!*100)/#REF!</f>
        <v>#REF!</v>
      </c>
      <c r="V96" s="416" t="s">
        <v>2406</v>
      </c>
    </row>
    <row r="97" spans="1:22" ht="19.5" customHeight="1">
      <c r="A97" s="419">
        <v>73</v>
      </c>
      <c r="B97" s="387" t="s">
        <v>792</v>
      </c>
      <c r="C97" s="456">
        <v>4</v>
      </c>
      <c r="D97" s="455" t="s">
        <v>2442</v>
      </c>
      <c r="E97" s="455">
        <v>4</v>
      </c>
      <c r="F97" s="455"/>
      <c r="G97" s="439"/>
      <c r="H97" s="279" t="s">
        <v>1668</v>
      </c>
      <c r="I97" s="387">
        <v>3.459</v>
      </c>
      <c r="J97" s="387">
        <v>0</v>
      </c>
      <c r="K97" s="387"/>
      <c r="L97" s="387">
        <f t="shared" si="24"/>
        <v>3.459</v>
      </c>
      <c r="M97" s="387">
        <v>0</v>
      </c>
      <c r="N97" s="387">
        <f t="shared" si="21"/>
        <v>4.2</v>
      </c>
      <c r="O97" s="387">
        <f>N97-M97-L97</f>
        <v>0.7410000000000001</v>
      </c>
      <c r="P97" s="387">
        <f t="shared" si="18"/>
        <v>0.7410000000000001</v>
      </c>
      <c r="Q97" s="387" t="str">
        <f t="shared" si="13"/>
        <v> </v>
      </c>
      <c r="R97" s="388" t="str">
        <f t="shared" si="15"/>
        <v> </v>
      </c>
      <c r="S97" s="200">
        <f t="shared" si="23"/>
        <v>82.35714285714286</v>
      </c>
      <c r="T97" s="388" t="e">
        <f>IF(#REF!&lt;0,"ЦП закрыт"," ")</f>
        <v>#REF!</v>
      </c>
      <c r="U97" s="420" t="e">
        <f>(#REF!*100)/#REF!</f>
        <v>#REF!</v>
      </c>
      <c r="V97" s="416" t="s">
        <v>2405</v>
      </c>
    </row>
    <row r="98" spans="1:22" ht="19.5" customHeight="1">
      <c r="A98" s="419">
        <v>74</v>
      </c>
      <c r="B98" s="692" t="s">
        <v>793</v>
      </c>
      <c r="C98" s="456">
        <v>1.6</v>
      </c>
      <c r="D98" s="455" t="s">
        <v>2442</v>
      </c>
      <c r="E98" s="455">
        <v>1.6</v>
      </c>
      <c r="F98" s="455"/>
      <c r="G98" s="439"/>
      <c r="H98" s="279" t="s">
        <v>1666</v>
      </c>
      <c r="I98" s="387">
        <v>0.536</v>
      </c>
      <c r="J98" s="387">
        <v>0</v>
      </c>
      <c r="K98" s="387"/>
      <c r="L98" s="387">
        <f t="shared" si="24"/>
        <v>0.536</v>
      </c>
      <c r="M98" s="387">
        <v>0</v>
      </c>
      <c r="N98" s="387">
        <f t="shared" si="21"/>
        <v>1.6800000000000002</v>
      </c>
      <c r="O98" s="387">
        <f t="shared" si="25"/>
        <v>1.1440000000000001</v>
      </c>
      <c r="P98" s="387">
        <f t="shared" si="18"/>
        <v>1.1440000000000001</v>
      </c>
      <c r="Q98" s="387" t="str">
        <f t="shared" si="13"/>
        <v> </v>
      </c>
      <c r="R98" s="388" t="str">
        <f t="shared" si="15"/>
        <v> </v>
      </c>
      <c r="S98" s="200">
        <f t="shared" si="23"/>
        <v>31.9047619047619</v>
      </c>
      <c r="T98" s="388" t="e">
        <f>IF(#REF!&lt;0,"ЦП закрыт"," ")</f>
        <v>#REF!</v>
      </c>
      <c r="U98" s="420" t="e">
        <f>(#REF!*100)/#REF!</f>
        <v>#REF!</v>
      </c>
      <c r="V98" s="416" t="s">
        <v>2405</v>
      </c>
    </row>
    <row r="99" spans="1:22" ht="19.5" customHeight="1">
      <c r="A99" s="419">
        <v>75</v>
      </c>
      <c r="B99" s="692" t="s">
        <v>794</v>
      </c>
      <c r="C99" s="456">
        <v>1.8</v>
      </c>
      <c r="D99" s="455" t="s">
        <v>2442</v>
      </c>
      <c r="E99" s="455">
        <v>2.5</v>
      </c>
      <c r="F99" s="455"/>
      <c r="G99" s="439"/>
      <c r="H99" s="279" t="s">
        <v>1671</v>
      </c>
      <c r="I99" s="387">
        <v>1.144</v>
      </c>
      <c r="J99" s="387">
        <v>0</v>
      </c>
      <c r="K99" s="387"/>
      <c r="L99" s="387">
        <f t="shared" si="24"/>
        <v>1.144</v>
      </c>
      <c r="M99" s="387">
        <v>0</v>
      </c>
      <c r="N99" s="387">
        <f t="shared" si="21"/>
        <v>1.8900000000000001</v>
      </c>
      <c r="O99" s="387">
        <f t="shared" si="25"/>
        <v>0.7460000000000002</v>
      </c>
      <c r="P99" s="387">
        <f t="shared" si="18"/>
        <v>0.7460000000000002</v>
      </c>
      <c r="Q99" s="387" t="str">
        <f t="shared" si="13"/>
        <v> </v>
      </c>
      <c r="R99" s="388" t="str">
        <f t="shared" si="15"/>
        <v> </v>
      </c>
      <c r="S99" s="200">
        <f t="shared" si="23"/>
        <v>60.52910052910052</v>
      </c>
      <c r="T99" s="388" t="e">
        <f>IF(#REF!&lt;0,"ЦП закрыт"," ")</f>
        <v>#REF!</v>
      </c>
      <c r="U99" s="420" t="e">
        <f>(#REF!*100)/#REF!</f>
        <v>#REF!</v>
      </c>
      <c r="V99" s="416" t="s">
        <v>2405</v>
      </c>
    </row>
    <row r="100" spans="1:22" ht="19.5" customHeight="1">
      <c r="A100" s="419">
        <v>76</v>
      </c>
      <c r="B100" s="387" t="s">
        <v>795</v>
      </c>
      <c r="C100" s="456">
        <v>6.3</v>
      </c>
      <c r="D100" s="455" t="s">
        <v>2442</v>
      </c>
      <c r="E100" s="455">
        <v>6.3</v>
      </c>
      <c r="F100" s="455"/>
      <c r="G100" s="439"/>
      <c r="H100" s="279" t="s">
        <v>1660</v>
      </c>
      <c r="I100" s="387">
        <v>0.245</v>
      </c>
      <c r="J100" s="387">
        <v>0</v>
      </c>
      <c r="K100" s="387"/>
      <c r="L100" s="387">
        <f t="shared" si="24"/>
        <v>0.245</v>
      </c>
      <c r="M100" s="387">
        <v>0</v>
      </c>
      <c r="N100" s="387">
        <f t="shared" si="21"/>
        <v>6.615</v>
      </c>
      <c r="O100" s="387">
        <f t="shared" si="25"/>
        <v>6.37</v>
      </c>
      <c r="P100" s="387">
        <f t="shared" si="18"/>
        <v>6.37</v>
      </c>
      <c r="Q100" s="387" t="str">
        <f t="shared" si="13"/>
        <v> </v>
      </c>
      <c r="R100" s="388" t="str">
        <f t="shared" si="15"/>
        <v> </v>
      </c>
      <c r="S100" s="200">
        <f t="shared" si="23"/>
        <v>3.7037037037037037</v>
      </c>
      <c r="T100" s="388" t="e">
        <f>IF(#REF!&lt;0,"ЦП закрыт"," ")</f>
        <v>#REF!</v>
      </c>
      <c r="U100" s="420" t="e">
        <f>(#REF!*100)/#REF!</f>
        <v>#REF!</v>
      </c>
      <c r="V100" s="416" t="s">
        <v>2405</v>
      </c>
    </row>
    <row r="101" spans="1:22" ht="19.5" customHeight="1">
      <c r="A101" s="419">
        <v>77</v>
      </c>
      <c r="B101" s="692" t="s">
        <v>796</v>
      </c>
      <c r="C101" s="456">
        <v>6.3</v>
      </c>
      <c r="D101" s="455" t="s">
        <v>2442</v>
      </c>
      <c r="E101" s="455">
        <v>6.3</v>
      </c>
      <c r="F101" s="455"/>
      <c r="G101" s="439"/>
      <c r="H101" s="279" t="s">
        <v>1660</v>
      </c>
      <c r="I101" s="387">
        <v>0.847</v>
      </c>
      <c r="J101" s="387">
        <v>0.2</v>
      </c>
      <c r="K101" s="387">
        <v>120</v>
      </c>
      <c r="L101" s="387">
        <f t="shared" si="24"/>
        <v>0.647</v>
      </c>
      <c r="M101" s="387">
        <v>0</v>
      </c>
      <c r="N101" s="387">
        <f t="shared" si="21"/>
        <v>6.615</v>
      </c>
      <c r="O101" s="387">
        <f t="shared" si="25"/>
        <v>5.968</v>
      </c>
      <c r="P101" s="387">
        <f t="shared" si="18"/>
        <v>5.968</v>
      </c>
      <c r="Q101" s="387" t="str">
        <f t="shared" si="13"/>
        <v> </v>
      </c>
      <c r="R101" s="388" t="str">
        <f t="shared" si="15"/>
        <v> </v>
      </c>
      <c r="S101" s="200">
        <f t="shared" si="23"/>
        <v>12.804232804232804</v>
      </c>
      <c r="T101" s="388" t="e">
        <f>IF(#REF!&lt;0,"ЦП закрыт"," ")</f>
        <v>#REF!</v>
      </c>
      <c r="U101" s="420" t="e">
        <f>(#REF!*100)/#REF!</f>
        <v>#REF!</v>
      </c>
      <c r="V101" s="416" t="s">
        <v>2405</v>
      </c>
    </row>
    <row r="102" spans="1:22" ht="19.5" customHeight="1">
      <c r="A102" s="419">
        <v>78</v>
      </c>
      <c r="B102" s="692" t="s">
        <v>797</v>
      </c>
      <c r="C102" s="456">
        <v>2.5</v>
      </c>
      <c r="D102" s="455" t="s">
        <v>2442</v>
      </c>
      <c r="E102" s="455">
        <v>2.5</v>
      </c>
      <c r="F102" s="455"/>
      <c r="G102" s="439"/>
      <c r="H102" s="279" t="s">
        <v>1658</v>
      </c>
      <c r="I102" s="387">
        <v>0.471</v>
      </c>
      <c r="J102" s="387">
        <v>0.471</v>
      </c>
      <c r="K102" s="387">
        <v>120</v>
      </c>
      <c r="L102" s="387">
        <f t="shared" si="24"/>
        <v>0</v>
      </c>
      <c r="M102" s="387">
        <v>0</v>
      </c>
      <c r="N102" s="387">
        <f t="shared" si="21"/>
        <v>2.625</v>
      </c>
      <c r="O102" s="387">
        <f t="shared" si="25"/>
        <v>2.625</v>
      </c>
      <c r="P102" s="387">
        <f t="shared" si="18"/>
        <v>2.625</v>
      </c>
      <c r="Q102" s="387" t="str">
        <f t="shared" si="13"/>
        <v> </v>
      </c>
      <c r="R102" s="388" t="str">
        <f t="shared" si="15"/>
        <v> </v>
      </c>
      <c r="S102" s="200">
        <f t="shared" si="23"/>
        <v>17.94285714285714</v>
      </c>
      <c r="T102" s="388" t="e">
        <f>IF(#REF!&lt;0,"ЦП закрыт"," ")</f>
        <v>#REF!</v>
      </c>
      <c r="U102" s="420" t="e">
        <f>(#REF!*100)/#REF!</f>
        <v>#REF!</v>
      </c>
      <c r="V102" s="416" t="s">
        <v>2405</v>
      </c>
    </row>
    <row r="103" spans="1:22" ht="19.5" customHeight="1">
      <c r="A103" s="419">
        <v>79</v>
      </c>
      <c r="B103" s="692" t="s">
        <v>798</v>
      </c>
      <c r="C103" s="456">
        <v>1.8</v>
      </c>
      <c r="D103" s="455" t="s">
        <v>2442</v>
      </c>
      <c r="E103" s="455">
        <v>4</v>
      </c>
      <c r="F103" s="455"/>
      <c r="G103" s="439"/>
      <c r="H103" s="279" t="s">
        <v>1676</v>
      </c>
      <c r="I103" s="387">
        <v>0.76</v>
      </c>
      <c r="J103" s="387">
        <v>0</v>
      </c>
      <c r="K103" s="387"/>
      <c r="L103" s="387">
        <f t="shared" si="24"/>
        <v>0.76</v>
      </c>
      <c r="M103" s="387">
        <v>0</v>
      </c>
      <c r="N103" s="387">
        <f t="shared" si="21"/>
        <v>1.8900000000000001</v>
      </c>
      <c r="O103" s="387">
        <f t="shared" si="25"/>
        <v>1.1300000000000001</v>
      </c>
      <c r="P103" s="387">
        <f t="shared" si="18"/>
        <v>1.1300000000000001</v>
      </c>
      <c r="Q103" s="387" t="str">
        <f t="shared" si="13"/>
        <v> </v>
      </c>
      <c r="R103" s="388" t="str">
        <f t="shared" si="15"/>
        <v> </v>
      </c>
      <c r="S103" s="200">
        <f t="shared" si="23"/>
        <v>40.21164021164021</v>
      </c>
      <c r="T103" s="388" t="e">
        <f>IF(#REF!&lt;0,"ЦП закрыт"," ")</f>
        <v>#REF!</v>
      </c>
      <c r="U103" s="420" t="e">
        <f>(#REF!*100)/#REF!</f>
        <v>#REF!</v>
      </c>
      <c r="V103" s="416" t="s">
        <v>2405</v>
      </c>
    </row>
    <row r="104" spans="1:22" ht="19.5" customHeight="1">
      <c r="A104" s="419">
        <v>80</v>
      </c>
      <c r="B104" s="692" t="s">
        <v>799</v>
      </c>
      <c r="C104" s="456">
        <v>1.6</v>
      </c>
      <c r="D104" s="455" t="s">
        <v>2442</v>
      </c>
      <c r="E104" s="455">
        <v>1.8</v>
      </c>
      <c r="F104" s="455"/>
      <c r="G104" s="439"/>
      <c r="H104" s="279" t="s">
        <v>1678</v>
      </c>
      <c r="I104" s="387">
        <v>0.457</v>
      </c>
      <c r="J104" s="387">
        <v>0</v>
      </c>
      <c r="K104" s="387"/>
      <c r="L104" s="387">
        <f t="shared" si="24"/>
        <v>0.457</v>
      </c>
      <c r="M104" s="387">
        <v>0</v>
      </c>
      <c r="N104" s="387">
        <f t="shared" si="21"/>
        <v>1.6800000000000002</v>
      </c>
      <c r="O104" s="387">
        <f t="shared" si="25"/>
        <v>1.223</v>
      </c>
      <c r="P104" s="387">
        <f t="shared" si="18"/>
        <v>1.223</v>
      </c>
      <c r="Q104" s="387" t="str">
        <f t="shared" si="13"/>
        <v> </v>
      </c>
      <c r="R104" s="388" t="str">
        <f t="shared" si="15"/>
        <v> </v>
      </c>
      <c r="S104" s="200">
        <f t="shared" si="23"/>
        <v>27.202380952380953</v>
      </c>
      <c r="T104" s="388" t="e">
        <f>IF(#REF!&lt;0,"ЦП закрыт"," ")</f>
        <v>#REF!</v>
      </c>
      <c r="U104" s="420" t="e">
        <f>(#REF!*100)/#REF!</f>
        <v>#REF!</v>
      </c>
      <c r="V104" s="416" t="s">
        <v>2405</v>
      </c>
    </row>
    <row r="105" spans="1:22" ht="19.5" customHeight="1">
      <c r="A105" s="419">
        <v>81</v>
      </c>
      <c r="B105" s="692" t="s">
        <v>800</v>
      </c>
      <c r="C105" s="456">
        <v>10</v>
      </c>
      <c r="D105" s="455" t="s">
        <v>2442</v>
      </c>
      <c r="E105" s="455">
        <v>10</v>
      </c>
      <c r="F105" s="455"/>
      <c r="G105" s="439"/>
      <c r="H105" s="279" t="s">
        <v>1680</v>
      </c>
      <c r="I105" s="387">
        <v>2.357</v>
      </c>
      <c r="J105" s="387">
        <v>0</v>
      </c>
      <c r="K105" s="387"/>
      <c r="L105" s="387">
        <f t="shared" si="24"/>
        <v>2.357</v>
      </c>
      <c r="M105" s="387">
        <v>0</v>
      </c>
      <c r="N105" s="387">
        <f t="shared" si="21"/>
        <v>10.5</v>
      </c>
      <c r="O105" s="387">
        <f t="shared" si="25"/>
        <v>8.143</v>
      </c>
      <c r="P105" s="387">
        <f t="shared" si="18"/>
        <v>8.143</v>
      </c>
      <c r="Q105" s="387" t="str">
        <f t="shared" si="13"/>
        <v> </v>
      </c>
      <c r="R105" s="388" t="str">
        <f t="shared" si="15"/>
        <v> </v>
      </c>
      <c r="S105" s="200">
        <f t="shared" si="23"/>
        <v>22.44761904761905</v>
      </c>
      <c r="T105" s="388" t="e">
        <f>IF(#REF!&lt;0,"ЦП закрыт"," ")</f>
        <v>#REF!</v>
      </c>
      <c r="U105" s="420" t="e">
        <f>(#REF!*100)/#REF!</f>
        <v>#REF!</v>
      </c>
      <c r="V105" s="416" t="s">
        <v>2405</v>
      </c>
    </row>
    <row r="106" spans="1:22" ht="19.5" customHeight="1">
      <c r="A106" s="419">
        <v>82</v>
      </c>
      <c r="B106" s="692" t="s">
        <v>801</v>
      </c>
      <c r="C106" s="456">
        <v>3.2</v>
      </c>
      <c r="D106" s="455" t="s">
        <v>2442</v>
      </c>
      <c r="E106" s="455">
        <v>3.2</v>
      </c>
      <c r="F106" s="455"/>
      <c r="G106" s="439"/>
      <c r="H106" s="279" t="s">
        <v>1656</v>
      </c>
      <c r="I106" s="387">
        <v>1.113</v>
      </c>
      <c r="J106" s="387">
        <v>0.2</v>
      </c>
      <c r="K106" s="387">
        <v>120</v>
      </c>
      <c r="L106" s="387">
        <f t="shared" si="24"/>
        <v>0.913</v>
      </c>
      <c r="M106" s="387">
        <v>0</v>
      </c>
      <c r="N106" s="387">
        <f t="shared" si="21"/>
        <v>3.3600000000000003</v>
      </c>
      <c r="O106" s="387">
        <f t="shared" si="25"/>
        <v>2.447</v>
      </c>
      <c r="P106" s="387">
        <f t="shared" si="18"/>
        <v>2.447</v>
      </c>
      <c r="Q106" s="387" t="str">
        <f t="shared" si="13"/>
        <v> </v>
      </c>
      <c r="R106" s="388" t="str">
        <f t="shared" si="15"/>
        <v> </v>
      </c>
      <c r="S106" s="200">
        <f t="shared" si="23"/>
        <v>33.12499999999999</v>
      </c>
      <c r="T106" s="388" t="e">
        <f>IF(#REF!&lt;0,"ЦП закрыт"," ")</f>
        <v>#REF!</v>
      </c>
      <c r="U106" s="420" t="e">
        <f>(#REF!*100)/#REF!</f>
        <v>#REF!</v>
      </c>
      <c r="V106" s="416" t="s">
        <v>2405</v>
      </c>
    </row>
    <row r="107" spans="1:22" ht="19.5" customHeight="1">
      <c r="A107" s="419">
        <v>83</v>
      </c>
      <c r="B107" s="692" t="s">
        <v>802</v>
      </c>
      <c r="C107" s="456">
        <v>2.5</v>
      </c>
      <c r="D107" s="455" t="s">
        <v>2442</v>
      </c>
      <c r="E107" s="455">
        <v>1.6</v>
      </c>
      <c r="F107" s="455"/>
      <c r="G107" s="439"/>
      <c r="H107" s="279" t="s">
        <v>1663</v>
      </c>
      <c r="I107" s="387">
        <v>0.276</v>
      </c>
      <c r="J107" s="387">
        <v>0</v>
      </c>
      <c r="K107" s="387"/>
      <c r="L107" s="387">
        <f t="shared" si="24"/>
        <v>0.276</v>
      </c>
      <c r="M107" s="387">
        <v>0</v>
      </c>
      <c r="N107" s="387">
        <f t="shared" si="21"/>
        <v>1.6800000000000002</v>
      </c>
      <c r="O107" s="387">
        <f t="shared" si="25"/>
        <v>1.4040000000000001</v>
      </c>
      <c r="P107" s="387">
        <f t="shared" si="18"/>
        <v>1.4040000000000001</v>
      </c>
      <c r="Q107" s="387" t="str">
        <f t="shared" si="13"/>
        <v> </v>
      </c>
      <c r="R107" s="388" t="str">
        <f t="shared" si="15"/>
        <v> </v>
      </c>
      <c r="S107" s="200">
        <f t="shared" si="23"/>
        <v>16.428571428571427</v>
      </c>
      <c r="T107" s="388" t="e">
        <f>IF(#REF!&lt;0,"ЦП закрыт"," ")</f>
        <v>#REF!</v>
      </c>
      <c r="U107" s="420" t="e">
        <f>(#REF!*100)/#REF!</f>
        <v>#REF!</v>
      </c>
      <c r="V107" s="416" t="s">
        <v>2405</v>
      </c>
    </row>
    <row r="108" spans="1:22" ht="19.5" customHeight="1">
      <c r="A108" s="419">
        <v>84</v>
      </c>
      <c r="B108" s="692" t="s">
        <v>803</v>
      </c>
      <c r="C108" s="456">
        <v>4</v>
      </c>
      <c r="D108" s="455" t="s">
        <v>2442</v>
      </c>
      <c r="E108" s="455">
        <v>4</v>
      </c>
      <c r="F108" s="455"/>
      <c r="G108" s="439"/>
      <c r="H108" s="279" t="s">
        <v>1668</v>
      </c>
      <c r="I108" s="387">
        <v>1.051</v>
      </c>
      <c r="J108" s="387">
        <v>0.1</v>
      </c>
      <c r="K108" s="387">
        <v>120</v>
      </c>
      <c r="L108" s="387">
        <f t="shared" si="24"/>
        <v>0.951</v>
      </c>
      <c r="M108" s="387">
        <v>0</v>
      </c>
      <c r="N108" s="387">
        <f t="shared" si="21"/>
        <v>4.2</v>
      </c>
      <c r="O108" s="387">
        <f t="shared" si="25"/>
        <v>3.249</v>
      </c>
      <c r="P108" s="387">
        <f t="shared" si="18"/>
        <v>3.249</v>
      </c>
      <c r="Q108" s="387" t="str">
        <f t="shared" si="13"/>
        <v> </v>
      </c>
      <c r="R108" s="388" t="str">
        <f t="shared" si="15"/>
        <v> </v>
      </c>
      <c r="S108" s="200">
        <f t="shared" si="23"/>
        <v>25.023809523809522</v>
      </c>
      <c r="T108" s="388" t="e">
        <f>IF(#REF!&lt;0,"ЦП закрыт"," ")</f>
        <v>#REF!</v>
      </c>
      <c r="U108" s="420" t="e">
        <f>(#REF!*100)/#REF!</f>
        <v>#REF!</v>
      </c>
      <c r="V108" s="416" t="s">
        <v>2405</v>
      </c>
    </row>
    <row r="109" spans="1:22" ht="19.5" customHeight="1">
      <c r="A109" s="419">
        <v>85</v>
      </c>
      <c r="B109" s="692" t="s">
        <v>804</v>
      </c>
      <c r="C109" s="456">
        <v>2.5</v>
      </c>
      <c r="D109" s="455" t="s">
        <v>2442</v>
      </c>
      <c r="E109" s="455">
        <v>2.5</v>
      </c>
      <c r="F109" s="455"/>
      <c r="G109" s="439"/>
      <c r="H109" s="279" t="s">
        <v>1658</v>
      </c>
      <c r="I109" s="387">
        <v>0.159</v>
      </c>
      <c r="J109" s="387">
        <v>0</v>
      </c>
      <c r="K109" s="387"/>
      <c r="L109" s="387">
        <f t="shared" si="24"/>
        <v>0.159</v>
      </c>
      <c r="M109" s="387">
        <v>0</v>
      </c>
      <c r="N109" s="387">
        <f t="shared" si="21"/>
        <v>2.625</v>
      </c>
      <c r="O109" s="387">
        <f t="shared" si="25"/>
        <v>2.466</v>
      </c>
      <c r="P109" s="387">
        <f t="shared" si="18"/>
        <v>2.466</v>
      </c>
      <c r="Q109" s="387" t="str">
        <f t="shared" si="13"/>
        <v> </v>
      </c>
      <c r="R109" s="388" t="str">
        <f t="shared" si="15"/>
        <v> </v>
      </c>
      <c r="S109" s="200">
        <f t="shared" si="23"/>
        <v>6.057142857142857</v>
      </c>
      <c r="T109" s="388" t="e">
        <f>IF(#REF!&lt;0,"ЦП закрыт"," ")</f>
        <v>#REF!</v>
      </c>
      <c r="U109" s="420" t="e">
        <f>(#REF!*100)/#REF!</f>
        <v>#REF!</v>
      </c>
      <c r="V109" s="416" t="s">
        <v>2405</v>
      </c>
    </row>
    <row r="110" spans="1:22" ht="19.5" customHeight="1">
      <c r="A110" s="419">
        <v>86</v>
      </c>
      <c r="B110" s="692" t="s">
        <v>805</v>
      </c>
      <c r="C110" s="456">
        <v>1</v>
      </c>
      <c r="D110" s="455" t="s">
        <v>2442</v>
      </c>
      <c r="E110" s="455">
        <v>1</v>
      </c>
      <c r="F110" s="455"/>
      <c r="G110" s="439"/>
      <c r="H110" s="279" t="s">
        <v>1686</v>
      </c>
      <c r="I110" s="387">
        <v>0.459</v>
      </c>
      <c r="J110" s="387">
        <v>0.459</v>
      </c>
      <c r="K110" s="387">
        <v>120</v>
      </c>
      <c r="L110" s="387">
        <f t="shared" si="24"/>
        <v>0</v>
      </c>
      <c r="M110" s="387">
        <v>0</v>
      </c>
      <c r="N110" s="387">
        <f t="shared" si="21"/>
        <v>1.05</v>
      </c>
      <c r="O110" s="387">
        <f t="shared" si="25"/>
        <v>1.05</v>
      </c>
      <c r="P110" s="387">
        <f t="shared" si="18"/>
        <v>1.05</v>
      </c>
      <c r="Q110" s="387" t="str">
        <f t="shared" si="13"/>
        <v> </v>
      </c>
      <c r="R110" s="388" t="str">
        <f t="shared" si="15"/>
        <v> </v>
      </c>
      <c r="S110" s="200">
        <f t="shared" si="23"/>
        <v>43.71428571428571</v>
      </c>
      <c r="T110" s="388" t="e">
        <f>IF(#REF!&lt;0,"ЦП закрыт"," ")</f>
        <v>#REF!</v>
      </c>
      <c r="U110" s="420" t="e">
        <f>(#REF!*100)/#REF!</f>
        <v>#REF!</v>
      </c>
      <c r="V110" s="416" t="s">
        <v>2405</v>
      </c>
    </row>
    <row r="111" spans="1:22" ht="19.5" customHeight="1">
      <c r="A111" s="419">
        <v>87</v>
      </c>
      <c r="B111" s="692" t="s">
        <v>806</v>
      </c>
      <c r="C111" s="456">
        <v>1</v>
      </c>
      <c r="D111" s="455" t="s">
        <v>2442</v>
      </c>
      <c r="E111" s="455">
        <v>1</v>
      </c>
      <c r="F111" s="455"/>
      <c r="G111" s="439"/>
      <c r="H111" s="279" t="s">
        <v>1686</v>
      </c>
      <c r="I111" s="387">
        <v>0.764</v>
      </c>
      <c r="J111" s="387">
        <v>0.764</v>
      </c>
      <c r="K111" s="387">
        <v>120</v>
      </c>
      <c r="L111" s="387">
        <f t="shared" si="24"/>
        <v>0</v>
      </c>
      <c r="M111" s="387">
        <v>0</v>
      </c>
      <c r="N111" s="387">
        <f t="shared" si="21"/>
        <v>1.05</v>
      </c>
      <c r="O111" s="387">
        <f t="shared" si="25"/>
        <v>1.05</v>
      </c>
      <c r="P111" s="387">
        <f t="shared" si="18"/>
        <v>1.05</v>
      </c>
      <c r="Q111" s="387" t="str">
        <f t="shared" si="13"/>
        <v> </v>
      </c>
      <c r="R111" s="388" t="str">
        <f t="shared" si="15"/>
        <v> </v>
      </c>
      <c r="S111" s="200">
        <f t="shared" si="23"/>
        <v>72.76190476190476</v>
      </c>
      <c r="T111" s="388" t="e">
        <f>IF(#REF!&lt;0,"ЦП закрыт"," ")</f>
        <v>#REF!</v>
      </c>
      <c r="U111" s="420" t="e">
        <f>(#REF!*100)/#REF!</f>
        <v>#REF!</v>
      </c>
      <c r="V111" s="416" t="s">
        <v>2405</v>
      </c>
    </row>
    <row r="112" spans="1:22" ht="19.5" customHeight="1">
      <c r="A112" s="419">
        <v>88</v>
      </c>
      <c r="B112" s="692" t="s">
        <v>807</v>
      </c>
      <c r="C112" s="456">
        <v>2.5</v>
      </c>
      <c r="D112" s="455" t="s">
        <v>2442</v>
      </c>
      <c r="E112" s="455">
        <v>1.6</v>
      </c>
      <c r="F112" s="455"/>
      <c r="G112" s="439"/>
      <c r="H112" s="279" t="s">
        <v>1663</v>
      </c>
      <c r="I112" s="387">
        <v>0.336</v>
      </c>
      <c r="J112" s="387">
        <v>0</v>
      </c>
      <c r="K112" s="387"/>
      <c r="L112" s="387">
        <f t="shared" si="24"/>
        <v>0.336</v>
      </c>
      <c r="M112" s="387">
        <v>0</v>
      </c>
      <c r="N112" s="387">
        <f t="shared" si="21"/>
        <v>1.6800000000000002</v>
      </c>
      <c r="O112" s="387">
        <f t="shared" si="25"/>
        <v>1.344</v>
      </c>
      <c r="P112" s="387">
        <f t="shared" si="18"/>
        <v>1.344</v>
      </c>
      <c r="Q112" s="387" t="str">
        <f t="shared" si="13"/>
        <v> </v>
      </c>
      <c r="R112" s="388" t="str">
        <f t="shared" si="15"/>
        <v> </v>
      </c>
      <c r="S112" s="200">
        <f t="shared" si="23"/>
        <v>20</v>
      </c>
      <c r="T112" s="388" t="e">
        <f>IF(#REF!&lt;0,"ЦП закрыт"," ")</f>
        <v>#REF!</v>
      </c>
      <c r="U112" s="420" t="e">
        <f>(#REF!*100)/#REF!</f>
        <v>#REF!</v>
      </c>
      <c r="V112" s="416" t="s">
        <v>2405</v>
      </c>
    </row>
    <row r="113" spans="1:22" ht="19.5" customHeight="1">
      <c r="A113" s="419">
        <v>89</v>
      </c>
      <c r="B113" s="692" t="s">
        <v>808</v>
      </c>
      <c r="C113" s="456">
        <v>2.5</v>
      </c>
      <c r="D113" s="455" t="s">
        <v>2442</v>
      </c>
      <c r="E113" s="455">
        <v>5.6</v>
      </c>
      <c r="F113" s="455"/>
      <c r="G113" s="439"/>
      <c r="H113" s="279" t="s">
        <v>1690</v>
      </c>
      <c r="I113" s="387">
        <v>2.237</v>
      </c>
      <c r="J113" s="387">
        <v>2.237</v>
      </c>
      <c r="K113" s="387">
        <v>120</v>
      </c>
      <c r="L113" s="387">
        <f t="shared" si="24"/>
        <v>0</v>
      </c>
      <c r="M113" s="387">
        <v>0</v>
      </c>
      <c r="N113" s="387">
        <f t="shared" si="21"/>
        <v>2.625</v>
      </c>
      <c r="O113" s="387">
        <f t="shared" si="25"/>
        <v>2.625</v>
      </c>
      <c r="P113" s="387">
        <f t="shared" si="18"/>
        <v>2.625</v>
      </c>
      <c r="Q113" s="387" t="str">
        <f t="shared" si="13"/>
        <v> </v>
      </c>
      <c r="R113" s="388" t="str">
        <f t="shared" si="15"/>
        <v> </v>
      </c>
      <c r="S113" s="200">
        <f t="shared" si="23"/>
        <v>85.21904761904763</v>
      </c>
      <c r="T113" s="388" t="e">
        <f>IF(#REF!&lt;0,"ЦП закрыт"," ")</f>
        <v>#REF!</v>
      </c>
      <c r="U113" s="420" t="e">
        <f>(#REF!*100)/#REF!</f>
        <v>#REF!</v>
      </c>
      <c r="V113" s="416" t="s">
        <v>2405</v>
      </c>
    </row>
    <row r="114" spans="1:22" ht="19.5" customHeight="1">
      <c r="A114" s="419">
        <v>90</v>
      </c>
      <c r="B114" s="692" t="s">
        <v>809</v>
      </c>
      <c r="C114" s="456">
        <v>1.8</v>
      </c>
      <c r="D114" s="455" t="s">
        <v>2442</v>
      </c>
      <c r="E114" s="455">
        <v>1.6</v>
      </c>
      <c r="F114" s="455"/>
      <c r="G114" s="439"/>
      <c r="H114" s="279" t="s">
        <v>1692</v>
      </c>
      <c r="I114" s="387">
        <v>0.319</v>
      </c>
      <c r="J114" s="387">
        <v>0</v>
      </c>
      <c r="K114" s="387"/>
      <c r="L114" s="387">
        <f t="shared" si="24"/>
        <v>0.319</v>
      </c>
      <c r="M114" s="387">
        <v>0</v>
      </c>
      <c r="N114" s="387">
        <f t="shared" si="21"/>
        <v>1.6800000000000002</v>
      </c>
      <c r="O114" s="387">
        <f t="shared" si="25"/>
        <v>1.3610000000000002</v>
      </c>
      <c r="P114" s="387">
        <f t="shared" si="18"/>
        <v>1.3610000000000002</v>
      </c>
      <c r="Q114" s="387" t="str">
        <f t="shared" si="13"/>
        <v> </v>
      </c>
      <c r="R114" s="388" t="str">
        <f t="shared" si="15"/>
        <v> </v>
      </c>
      <c r="S114" s="200">
        <f t="shared" si="23"/>
        <v>18.988095238095237</v>
      </c>
      <c r="T114" s="388" t="e">
        <f>IF(#REF!&lt;0,"ЦП закрыт"," ")</f>
        <v>#REF!</v>
      </c>
      <c r="U114" s="420" t="e">
        <f>(#REF!*100)/#REF!</f>
        <v>#REF!</v>
      </c>
      <c r="V114" s="416" t="s">
        <v>2405</v>
      </c>
    </row>
    <row r="115" spans="1:22" ht="19.5" customHeight="1">
      <c r="A115" s="419">
        <v>91</v>
      </c>
      <c r="B115" s="692" t="s">
        <v>810</v>
      </c>
      <c r="C115" s="456">
        <v>1</v>
      </c>
      <c r="D115" s="455" t="s">
        <v>2442</v>
      </c>
      <c r="E115" s="455">
        <v>1</v>
      </c>
      <c r="F115" s="455"/>
      <c r="G115" s="439"/>
      <c r="H115" s="279" t="s">
        <v>1686</v>
      </c>
      <c r="I115" s="387">
        <v>0.547</v>
      </c>
      <c r="J115" s="387">
        <v>0</v>
      </c>
      <c r="K115" s="387"/>
      <c r="L115" s="387">
        <f t="shared" si="24"/>
        <v>0.547</v>
      </c>
      <c r="M115" s="387">
        <v>0</v>
      </c>
      <c r="N115" s="387">
        <f t="shared" si="21"/>
        <v>1.05</v>
      </c>
      <c r="O115" s="387">
        <f t="shared" si="25"/>
        <v>0.503</v>
      </c>
      <c r="P115" s="387">
        <f t="shared" si="18"/>
        <v>0.503</v>
      </c>
      <c r="Q115" s="387" t="str">
        <f t="shared" si="13"/>
        <v> </v>
      </c>
      <c r="R115" s="388" t="str">
        <f t="shared" si="15"/>
        <v> </v>
      </c>
      <c r="S115" s="200">
        <f t="shared" si="23"/>
        <v>52.095238095238095</v>
      </c>
      <c r="T115" s="388" t="e">
        <f>IF(#REF!&lt;0,"ЦП закрыт"," ")</f>
        <v>#REF!</v>
      </c>
      <c r="U115" s="420" t="e">
        <f>(#REF!*100)/#REF!</f>
        <v>#REF!</v>
      </c>
      <c r="V115" s="416" t="s">
        <v>2405</v>
      </c>
    </row>
    <row r="116" spans="1:22" ht="19.5" customHeight="1">
      <c r="A116" s="419">
        <v>92</v>
      </c>
      <c r="B116" s="692" t="s">
        <v>811</v>
      </c>
      <c r="C116" s="456">
        <v>2.5</v>
      </c>
      <c r="D116" s="455" t="s">
        <v>2442</v>
      </c>
      <c r="E116" s="455">
        <v>2.5</v>
      </c>
      <c r="F116" s="455"/>
      <c r="G116" s="439"/>
      <c r="H116" s="279" t="s">
        <v>1658</v>
      </c>
      <c r="I116" s="387">
        <v>2.543</v>
      </c>
      <c r="J116" s="387">
        <v>0.7</v>
      </c>
      <c r="K116" s="387">
        <v>120</v>
      </c>
      <c r="L116" s="387">
        <f t="shared" si="24"/>
        <v>1.8430000000000002</v>
      </c>
      <c r="M116" s="387">
        <v>0</v>
      </c>
      <c r="N116" s="387">
        <f t="shared" si="21"/>
        <v>2.625</v>
      </c>
      <c r="O116" s="387">
        <f t="shared" si="25"/>
        <v>0.7819999999999998</v>
      </c>
      <c r="P116" s="387">
        <f t="shared" si="18"/>
        <v>0.7819999999999998</v>
      </c>
      <c r="Q116" s="387" t="str">
        <f t="shared" si="13"/>
        <v> </v>
      </c>
      <c r="R116" s="388" t="str">
        <f t="shared" si="15"/>
        <v> </v>
      </c>
      <c r="S116" s="200">
        <f t="shared" si="23"/>
        <v>96.87619047619049</v>
      </c>
      <c r="T116" s="388" t="e">
        <f>IF(#REF!&lt;0,"ЦП закрыт"," ")</f>
        <v>#REF!</v>
      </c>
      <c r="U116" s="420" t="e">
        <f>(#REF!*100)/#REF!</f>
        <v>#REF!</v>
      </c>
      <c r="V116" s="416" t="s">
        <v>2405</v>
      </c>
    </row>
    <row r="117" spans="1:22" ht="19.5" customHeight="1">
      <c r="A117" s="419">
        <v>93</v>
      </c>
      <c r="B117" s="692" t="s">
        <v>812</v>
      </c>
      <c r="C117" s="456">
        <v>2.5</v>
      </c>
      <c r="D117" s="455" t="s">
        <v>2442</v>
      </c>
      <c r="E117" s="455">
        <v>2.5</v>
      </c>
      <c r="F117" s="455"/>
      <c r="G117" s="439"/>
      <c r="H117" s="279" t="s">
        <v>1658</v>
      </c>
      <c r="I117" s="387">
        <v>0.292</v>
      </c>
      <c r="J117" s="387">
        <v>0</v>
      </c>
      <c r="K117" s="387"/>
      <c r="L117" s="387">
        <f t="shared" si="24"/>
        <v>0.292</v>
      </c>
      <c r="M117" s="387">
        <v>0</v>
      </c>
      <c r="N117" s="387">
        <f aca="true" t="shared" si="26" ref="N117:N152">MIN(C117:E117)*1.05</f>
        <v>2.625</v>
      </c>
      <c r="O117" s="387">
        <f t="shared" si="25"/>
        <v>2.333</v>
      </c>
      <c r="P117" s="387">
        <f t="shared" si="18"/>
        <v>2.333</v>
      </c>
      <c r="Q117" s="387" t="str">
        <f t="shared" si="13"/>
        <v> </v>
      </c>
      <c r="R117" s="388" t="str">
        <f t="shared" si="15"/>
        <v> </v>
      </c>
      <c r="S117" s="200">
        <f t="shared" si="23"/>
        <v>11.123809523809523</v>
      </c>
      <c r="T117" s="388" t="e">
        <f>IF(#REF!&lt;0,"ЦП закрыт"," ")</f>
        <v>#REF!</v>
      </c>
      <c r="U117" s="420" t="e">
        <f>(#REF!*100)/#REF!</f>
        <v>#REF!</v>
      </c>
      <c r="V117" s="416" t="s">
        <v>2405</v>
      </c>
    </row>
    <row r="118" spans="1:22" ht="19.5" customHeight="1">
      <c r="A118" s="419">
        <v>94</v>
      </c>
      <c r="B118" s="692" t="s">
        <v>813</v>
      </c>
      <c r="C118" s="456">
        <v>2.5</v>
      </c>
      <c r="D118" s="455" t="s">
        <v>2442</v>
      </c>
      <c r="E118" s="455">
        <v>2.5</v>
      </c>
      <c r="F118" s="455"/>
      <c r="G118" s="439"/>
      <c r="H118" s="279" t="s">
        <v>1658</v>
      </c>
      <c r="I118" s="387">
        <v>0.56</v>
      </c>
      <c r="J118" s="387">
        <v>0.3</v>
      </c>
      <c r="K118" s="387">
        <v>120</v>
      </c>
      <c r="L118" s="387">
        <f t="shared" si="24"/>
        <v>0.26000000000000006</v>
      </c>
      <c r="M118" s="387">
        <v>0</v>
      </c>
      <c r="N118" s="387">
        <f t="shared" si="26"/>
        <v>2.625</v>
      </c>
      <c r="O118" s="387">
        <f t="shared" si="25"/>
        <v>2.3649999999999998</v>
      </c>
      <c r="P118" s="387">
        <f t="shared" si="18"/>
        <v>2.3649999999999998</v>
      </c>
      <c r="Q118" s="387" t="str">
        <f t="shared" si="13"/>
        <v> </v>
      </c>
      <c r="R118" s="388" t="str">
        <f t="shared" si="15"/>
        <v> </v>
      </c>
      <c r="S118" s="200">
        <f t="shared" si="23"/>
        <v>21.333333333333336</v>
      </c>
      <c r="T118" s="388" t="e">
        <f>IF(#REF!&lt;0,"ЦП закрыт"," ")</f>
        <v>#REF!</v>
      </c>
      <c r="U118" s="420" t="e">
        <f>(#REF!*100)/#REF!</f>
        <v>#REF!</v>
      </c>
      <c r="V118" s="416" t="s">
        <v>2405</v>
      </c>
    </row>
    <row r="119" spans="1:22" ht="19.5" customHeight="1">
      <c r="A119" s="419">
        <v>95</v>
      </c>
      <c r="B119" s="692" t="s">
        <v>814</v>
      </c>
      <c r="C119" s="456">
        <v>1.6</v>
      </c>
      <c r="D119" s="455" t="s">
        <v>2442</v>
      </c>
      <c r="E119" s="455">
        <v>1.6</v>
      </c>
      <c r="F119" s="455"/>
      <c r="G119" s="439"/>
      <c r="H119" s="279" t="s">
        <v>1666</v>
      </c>
      <c r="I119" s="387">
        <v>0.381</v>
      </c>
      <c r="J119" s="387">
        <v>0</v>
      </c>
      <c r="K119" s="387"/>
      <c r="L119" s="387">
        <f t="shared" si="24"/>
        <v>0.381</v>
      </c>
      <c r="M119" s="387">
        <v>0</v>
      </c>
      <c r="N119" s="387">
        <f t="shared" si="26"/>
        <v>1.6800000000000002</v>
      </c>
      <c r="O119" s="387">
        <f t="shared" si="25"/>
        <v>1.2990000000000002</v>
      </c>
      <c r="P119" s="387">
        <f t="shared" si="18"/>
        <v>1.2990000000000002</v>
      </c>
      <c r="Q119" s="387" t="str">
        <f t="shared" si="13"/>
        <v> </v>
      </c>
      <c r="R119" s="388" t="str">
        <f t="shared" si="15"/>
        <v> </v>
      </c>
      <c r="S119" s="200">
        <f t="shared" si="23"/>
        <v>22.678571428571427</v>
      </c>
      <c r="T119" s="388" t="e">
        <f>IF(#REF!&lt;0,"ЦП закрыт"," ")</f>
        <v>#REF!</v>
      </c>
      <c r="U119" s="420" t="e">
        <f>(#REF!*100)/#REF!</f>
        <v>#REF!</v>
      </c>
      <c r="V119" s="416" t="s">
        <v>2405</v>
      </c>
    </row>
    <row r="120" spans="1:22" ht="19.5" customHeight="1">
      <c r="A120" s="419">
        <v>96</v>
      </c>
      <c r="B120" s="692" t="s">
        <v>815</v>
      </c>
      <c r="C120" s="456">
        <v>2.5</v>
      </c>
      <c r="D120" s="455" t="s">
        <v>2442</v>
      </c>
      <c r="E120" s="455">
        <v>2.5</v>
      </c>
      <c r="F120" s="455"/>
      <c r="G120" s="439"/>
      <c r="H120" s="279" t="s">
        <v>1658</v>
      </c>
      <c r="I120" s="387">
        <v>0.482</v>
      </c>
      <c r="J120" s="387">
        <v>0</v>
      </c>
      <c r="K120" s="387"/>
      <c r="L120" s="387">
        <f t="shared" si="24"/>
        <v>0.482</v>
      </c>
      <c r="M120" s="387">
        <v>0</v>
      </c>
      <c r="N120" s="387">
        <f t="shared" si="26"/>
        <v>2.625</v>
      </c>
      <c r="O120" s="387">
        <f t="shared" si="25"/>
        <v>2.143</v>
      </c>
      <c r="P120" s="387">
        <f t="shared" si="18"/>
        <v>2.143</v>
      </c>
      <c r="Q120" s="387" t="str">
        <f t="shared" si="13"/>
        <v> </v>
      </c>
      <c r="R120" s="388" t="str">
        <f t="shared" si="15"/>
        <v> </v>
      </c>
      <c r="S120" s="200">
        <f t="shared" si="23"/>
        <v>18.36190476190476</v>
      </c>
      <c r="T120" s="388" t="e">
        <f>IF(#REF!&lt;0,"ЦП закрыт"," ")</f>
        <v>#REF!</v>
      </c>
      <c r="U120" s="420" t="e">
        <f>(#REF!*100)/#REF!</f>
        <v>#REF!</v>
      </c>
      <c r="V120" s="416" t="s">
        <v>2405</v>
      </c>
    </row>
    <row r="121" spans="1:22" ht="19.5" customHeight="1">
      <c r="A121" s="419">
        <v>97</v>
      </c>
      <c r="B121" s="692" t="s">
        <v>816</v>
      </c>
      <c r="C121" s="456">
        <v>1.6</v>
      </c>
      <c r="D121" s="455" t="s">
        <v>2442</v>
      </c>
      <c r="E121" s="455">
        <v>1.6</v>
      </c>
      <c r="F121" s="455"/>
      <c r="G121" s="439"/>
      <c r="H121" s="279" t="s">
        <v>1666</v>
      </c>
      <c r="I121" s="387">
        <v>0.701</v>
      </c>
      <c r="J121" s="387">
        <v>0.701</v>
      </c>
      <c r="K121" s="387">
        <v>120</v>
      </c>
      <c r="L121" s="387">
        <f t="shared" si="24"/>
        <v>0</v>
      </c>
      <c r="M121" s="387">
        <v>0</v>
      </c>
      <c r="N121" s="387">
        <f t="shared" si="26"/>
        <v>1.6800000000000002</v>
      </c>
      <c r="O121" s="387">
        <f t="shared" si="25"/>
        <v>1.6800000000000002</v>
      </c>
      <c r="P121" s="387">
        <f t="shared" si="18"/>
        <v>1.6800000000000002</v>
      </c>
      <c r="Q121" s="387" t="str">
        <f t="shared" si="13"/>
        <v> </v>
      </c>
      <c r="R121" s="388" t="str">
        <f t="shared" si="15"/>
        <v> </v>
      </c>
      <c r="S121" s="200">
        <f t="shared" si="23"/>
        <v>41.72619047619047</v>
      </c>
      <c r="T121" s="388" t="e">
        <f>IF(#REF!&lt;0,"ЦП закрыт"," ")</f>
        <v>#REF!</v>
      </c>
      <c r="U121" s="420" t="e">
        <f>(#REF!*100)/#REF!</f>
        <v>#REF!</v>
      </c>
      <c r="V121" s="416" t="s">
        <v>2405</v>
      </c>
    </row>
    <row r="122" spans="1:22" ht="19.5" customHeight="1">
      <c r="A122" s="419">
        <v>98</v>
      </c>
      <c r="B122" s="692" t="s">
        <v>817</v>
      </c>
      <c r="C122" s="456">
        <v>1.6</v>
      </c>
      <c r="D122" s="455" t="s">
        <v>2442</v>
      </c>
      <c r="E122" s="455">
        <v>1.6</v>
      </c>
      <c r="F122" s="455"/>
      <c r="G122" s="439"/>
      <c r="H122" s="279" t="s">
        <v>1666</v>
      </c>
      <c r="I122" s="387">
        <v>0.798</v>
      </c>
      <c r="J122" s="387">
        <v>0</v>
      </c>
      <c r="K122" s="387"/>
      <c r="L122" s="387">
        <f t="shared" si="24"/>
        <v>0.798</v>
      </c>
      <c r="M122" s="387">
        <v>0</v>
      </c>
      <c r="N122" s="387">
        <f t="shared" si="26"/>
        <v>1.6800000000000002</v>
      </c>
      <c r="O122" s="387">
        <f t="shared" si="25"/>
        <v>0.8820000000000001</v>
      </c>
      <c r="P122" s="387">
        <f t="shared" si="18"/>
        <v>0.8820000000000001</v>
      </c>
      <c r="Q122" s="387" t="str">
        <f t="shared" si="13"/>
        <v> </v>
      </c>
      <c r="R122" s="388" t="str">
        <f t="shared" si="15"/>
        <v> </v>
      </c>
      <c r="S122" s="200">
        <f t="shared" si="23"/>
        <v>47.5</v>
      </c>
      <c r="T122" s="388" t="e">
        <f>IF(#REF!&lt;0,"ЦП закрыт"," ")</f>
        <v>#REF!</v>
      </c>
      <c r="U122" s="420" t="e">
        <f>(#REF!*100)/#REF!</f>
        <v>#REF!</v>
      </c>
      <c r="V122" s="416" t="s">
        <v>2405</v>
      </c>
    </row>
    <row r="123" spans="1:22" ht="19.5" customHeight="1">
      <c r="A123" s="419">
        <v>99</v>
      </c>
      <c r="B123" s="692" t="s">
        <v>818</v>
      </c>
      <c r="C123" s="456">
        <v>2.5</v>
      </c>
      <c r="D123" s="455" t="s">
        <v>2442</v>
      </c>
      <c r="E123" s="455">
        <v>2.5</v>
      </c>
      <c r="F123" s="455"/>
      <c r="G123" s="439"/>
      <c r="H123" s="279" t="s">
        <v>1658</v>
      </c>
      <c r="I123" s="387">
        <v>1.797</v>
      </c>
      <c r="J123" s="387">
        <v>1.797</v>
      </c>
      <c r="K123" s="387">
        <v>120</v>
      </c>
      <c r="L123" s="387">
        <f t="shared" si="24"/>
        <v>0</v>
      </c>
      <c r="M123" s="387">
        <v>0</v>
      </c>
      <c r="N123" s="387">
        <f t="shared" si="26"/>
        <v>2.625</v>
      </c>
      <c r="O123" s="387">
        <f t="shared" si="25"/>
        <v>2.625</v>
      </c>
      <c r="P123" s="387">
        <f t="shared" si="18"/>
        <v>2.625</v>
      </c>
      <c r="Q123" s="387" t="str">
        <f t="shared" si="13"/>
        <v> </v>
      </c>
      <c r="R123" s="388" t="str">
        <f t="shared" si="15"/>
        <v> </v>
      </c>
      <c r="S123" s="200">
        <f t="shared" si="23"/>
        <v>68.45714285714286</v>
      </c>
      <c r="T123" s="388" t="e">
        <f>IF(#REF!&lt;0,"ЦП закрыт"," ")</f>
        <v>#REF!</v>
      </c>
      <c r="U123" s="420" t="e">
        <f>(#REF!*100)/#REF!</f>
        <v>#REF!</v>
      </c>
      <c r="V123" s="416" t="s">
        <v>2405</v>
      </c>
    </row>
    <row r="124" spans="1:22" ht="19.5" customHeight="1">
      <c r="A124" s="419">
        <v>100</v>
      </c>
      <c r="B124" s="692" t="s">
        <v>819</v>
      </c>
      <c r="C124" s="456">
        <v>7.5</v>
      </c>
      <c r="D124" s="455" t="s">
        <v>2442</v>
      </c>
      <c r="E124" s="455">
        <v>10</v>
      </c>
      <c r="F124" s="455"/>
      <c r="G124" s="439"/>
      <c r="H124" s="279" t="s">
        <v>1703</v>
      </c>
      <c r="I124" s="387">
        <v>6.577</v>
      </c>
      <c r="J124" s="387">
        <v>0.9</v>
      </c>
      <c r="K124" s="387">
        <v>120</v>
      </c>
      <c r="L124" s="387">
        <f t="shared" si="24"/>
        <v>5.677</v>
      </c>
      <c r="M124" s="387">
        <v>0</v>
      </c>
      <c r="N124" s="387">
        <f t="shared" si="26"/>
        <v>7.875</v>
      </c>
      <c r="O124" s="387">
        <f t="shared" si="25"/>
        <v>2.1980000000000004</v>
      </c>
      <c r="P124" s="387">
        <f t="shared" si="18"/>
        <v>2.1980000000000004</v>
      </c>
      <c r="Q124" s="387">
        <v>8.17</v>
      </c>
      <c r="R124" s="388" t="str">
        <f t="shared" si="15"/>
        <v> </v>
      </c>
      <c r="S124" s="200">
        <f t="shared" si="23"/>
        <v>83.51746031746032</v>
      </c>
      <c r="T124" s="388" t="e">
        <f>IF(#REF!&lt;0,"ЦП закрыт"," ")</f>
        <v>#REF!</v>
      </c>
      <c r="U124" s="420" t="e">
        <f>(#REF!*100)/#REF!</f>
        <v>#REF!</v>
      </c>
      <c r="V124" s="416" t="s">
        <v>2405</v>
      </c>
    </row>
    <row r="125" spans="1:22" ht="19.5" customHeight="1">
      <c r="A125" s="419">
        <v>101</v>
      </c>
      <c r="B125" s="692" t="s">
        <v>820</v>
      </c>
      <c r="C125" s="456">
        <v>2.5</v>
      </c>
      <c r="D125" s="455" t="s">
        <v>2442</v>
      </c>
      <c r="E125" s="455">
        <v>2.5</v>
      </c>
      <c r="F125" s="455"/>
      <c r="G125" s="439"/>
      <c r="H125" s="279" t="s">
        <v>1658</v>
      </c>
      <c r="I125" s="387">
        <v>0.217</v>
      </c>
      <c r="J125" s="387">
        <v>0.217</v>
      </c>
      <c r="K125" s="387">
        <v>120</v>
      </c>
      <c r="L125" s="387">
        <f t="shared" si="24"/>
        <v>0</v>
      </c>
      <c r="M125" s="387">
        <v>0</v>
      </c>
      <c r="N125" s="387">
        <f t="shared" si="26"/>
        <v>2.625</v>
      </c>
      <c r="O125" s="387">
        <f t="shared" si="25"/>
        <v>2.625</v>
      </c>
      <c r="P125" s="387">
        <f t="shared" si="18"/>
        <v>2.625</v>
      </c>
      <c r="Q125" s="387" t="str">
        <f t="shared" si="13"/>
        <v> </v>
      </c>
      <c r="R125" s="388" t="str">
        <f t="shared" si="15"/>
        <v> </v>
      </c>
      <c r="S125" s="200">
        <f t="shared" si="23"/>
        <v>8.266666666666666</v>
      </c>
      <c r="T125" s="388" t="e">
        <f>IF(#REF!&lt;0,"ЦП закрыт"," ")</f>
        <v>#REF!</v>
      </c>
      <c r="U125" s="420" t="e">
        <f>(#REF!*100)/#REF!</f>
        <v>#REF!</v>
      </c>
      <c r="V125" s="416" t="s">
        <v>2405</v>
      </c>
    </row>
    <row r="126" spans="1:22" ht="19.5" customHeight="1">
      <c r="A126" s="569">
        <v>102</v>
      </c>
      <c r="B126" s="692" t="s">
        <v>821</v>
      </c>
      <c r="C126" s="456">
        <v>10</v>
      </c>
      <c r="D126" s="455" t="s">
        <v>2442</v>
      </c>
      <c r="E126" s="455">
        <v>10</v>
      </c>
      <c r="F126" s="455"/>
      <c r="G126" s="439"/>
      <c r="H126" s="279" t="s">
        <v>1680</v>
      </c>
      <c r="I126" s="387">
        <v>2.523</v>
      </c>
      <c r="J126" s="387">
        <v>3.677</v>
      </c>
      <c r="K126" s="387">
        <v>120</v>
      </c>
      <c r="L126" s="387">
        <f>I126-J126</f>
        <v>-1.154</v>
      </c>
      <c r="M126" s="387">
        <v>0</v>
      </c>
      <c r="N126" s="387">
        <f t="shared" si="26"/>
        <v>10.5</v>
      </c>
      <c r="O126" s="387">
        <f aca="true" t="shared" si="27" ref="O126:O149">N126-L126-M126</f>
        <v>11.654</v>
      </c>
      <c r="P126" s="565">
        <f>MIN(O126:O128)</f>
        <v>10.5</v>
      </c>
      <c r="Q126" s="554" t="str">
        <f t="shared" si="13"/>
        <v> </v>
      </c>
      <c r="R126" s="442" t="str">
        <f>IF(P126&lt;0,"ЦП закрыт"," ")</f>
        <v> </v>
      </c>
      <c r="S126" s="552">
        <f>(I126*100)/N126</f>
        <v>24.02857142857143</v>
      </c>
      <c r="T126" s="442" t="e">
        <f>IF(#REF!&lt;0,"ЦП закрыт"," ")</f>
        <v>#REF!</v>
      </c>
      <c r="U126" s="546" t="e">
        <f>(#REF!*100)/#REF!</f>
        <v>#REF!</v>
      </c>
      <c r="V126" s="542" t="s">
        <v>2405</v>
      </c>
    </row>
    <row r="127" spans="1:22" ht="19.5" customHeight="1">
      <c r="A127" s="569"/>
      <c r="B127" s="387" t="s">
        <v>750</v>
      </c>
      <c r="C127" s="456">
        <v>10</v>
      </c>
      <c r="D127" s="455" t="s">
        <v>2442</v>
      </c>
      <c r="E127" s="455">
        <v>10</v>
      </c>
      <c r="F127" s="455"/>
      <c r="G127" s="439"/>
      <c r="H127" s="279" t="s">
        <v>1680</v>
      </c>
      <c r="I127" s="387">
        <v>1.877</v>
      </c>
      <c r="J127" s="387">
        <v>1.877</v>
      </c>
      <c r="K127" s="387">
        <v>120</v>
      </c>
      <c r="L127" s="387">
        <f t="shared" si="24"/>
        <v>0</v>
      </c>
      <c r="M127" s="387">
        <v>0</v>
      </c>
      <c r="N127" s="387">
        <f t="shared" si="26"/>
        <v>10.5</v>
      </c>
      <c r="O127" s="387">
        <f t="shared" si="27"/>
        <v>10.5</v>
      </c>
      <c r="P127" s="565"/>
      <c r="Q127" s="555" t="str">
        <f t="shared" si="13"/>
        <v> </v>
      </c>
      <c r="R127" s="440" t="str">
        <f>IF(P126&lt;0,"ЦП закрыт"," ")</f>
        <v> </v>
      </c>
      <c r="S127" s="553"/>
      <c r="T127" s="440" t="e">
        <f>IF(#REF!&lt;0,"ЦП закрыт"," ")</f>
        <v>#REF!</v>
      </c>
      <c r="U127" s="547"/>
      <c r="V127" s="542"/>
    </row>
    <row r="128" spans="1:22" ht="19.5" customHeight="1">
      <c r="A128" s="569"/>
      <c r="B128" s="387" t="s">
        <v>751</v>
      </c>
      <c r="C128" s="456">
        <v>10</v>
      </c>
      <c r="D128" s="455" t="s">
        <v>2442</v>
      </c>
      <c r="E128" s="455">
        <v>10</v>
      </c>
      <c r="F128" s="455"/>
      <c r="G128" s="439"/>
      <c r="H128" s="279" t="s">
        <v>1680</v>
      </c>
      <c r="I128" s="387">
        <v>0.646</v>
      </c>
      <c r="J128" s="387">
        <v>1.8</v>
      </c>
      <c r="K128" s="387">
        <v>120</v>
      </c>
      <c r="L128" s="387">
        <f t="shared" si="24"/>
        <v>-1.154</v>
      </c>
      <c r="M128" s="387">
        <v>0</v>
      </c>
      <c r="N128" s="387">
        <f t="shared" si="26"/>
        <v>10.5</v>
      </c>
      <c r="O128" s="387">
        <f t="shared" si="27"/>
        <v>11.654</v>
      </c>
      <c r="P128" s="565"/>
      <c r="Q128" s="556" t="str">
        <f t="shared" si="13"/>
        <v> </v>
      </c>
      <c r="R128" s="444" t="str">
        <f>IF(P126&lt;0,"ЦП закрыт"," ")</f>
        <v> </v>
      </c>
      <c r="S128" s="553"/>
      <c r="T128" s="444" t="e">
        <f>IF(#REF!&lt;0,"ЦП закрыт"," ")</f>
        <v>#REF!</v>
      </c>
      <c r="U128" s="547"/>
      <c r="V128" s="542"/>
    </row>
    <row r="129" spans="1:22" ht="19.5" customHeight="1">
      <c r="A129" s="569">
        <v>103</v>
      </c>
      <c r="B129" s="692" t="s">
        <v>822</v>
      </c>
      <c r="C129" s="456">
        <v>10</v>
      </c>
      <c r="D129" s="455" t="s">
        <v>2442</v>
      </c>
      <c r="E129" s="455">
        <v>10</v>
      </c>
      <c r="F129" s="455"/>
      <c r="G129" s="439"/>
      <c r="H129" s="279" t="s">
        <v>1680</v>
      </c>
      <c r="I129" s="387">
        <v>2.857</v>
      </c>
      <c r="J129" s="387">
        <v>5.042</v>
      </c>
      <c r="K129" s="387">
        <v>120</v>
      </c>
      <c r="L129" s="387">
        <f t="shared" si="24"/>
        <v>-2.1849999999999996</v>
      </c>
      <c r="M129" s="387">
        <v>0</v>
      </c>
      <c r="N129" s="387">
        <f t="shared" si="26"/>
        <v>10.5</v>
      </c>
      <c r="O129" s="387">
        <f t="shared" si="27"/>
        <v>12.684999999999999</v>
      </c>
      <c r="P129" s="565">
        <f>MIN(O129:O131)</f>
        <v>10.5</v>
      </c>
      <c r="Q129" s="554" t="str">
        <f t="shared" si="13"/>
        <v> </v>
      </c>
      <c r="R129" s="442" t="str">
        <f>IF(P129&lt;0,"ЦП закрыт"," ")</f>
        <v> </v>
      </c>
      <c r="S129" s="552">
        <f>(I129*100)/N129</f>
        <v>27.209523809523812</v>
      </c>
      <c r="T129" s="442" t="e">
        <f>IF(#REF!&lt;0,"ЦП закрыт"," ")</f>
        <v>#REF!</v>
      </c>
      <c r="U129" s="546" t="e">
        <f>(#REF!*100)/#REF!</f>
        <v>#REF!</v>
      </c>
      <c r="V129" s="542" t="s">
        <v>2405</v>
      </c>
    </row>
    <row r="130" spans="1:22" ht="19.5" customHeight="1">
      <c r="A130" s="569"/>
      <c r="B130" s="387" t="s">
        <v>750</v>
      </c>
      <c r="C130" s="456">
        <v>10</v>
      </c>
      <c r="D130" s="455" t="s">
        <v>2442</v>
      </c>
      <c r="E130" s="455">
        <v>10</v>
      </c>
      <c r="F130" s="455"/>
      <c r="G130" s="439"/>
      <c r="H130" s="279" t="s">
        <v>1680</v>
      </c>
      <c r="I130" s="387">
        <v>1.342</v>
      </c>
      <c r="J130" s="387">
        <v>1.342</v>
      </c>
      <c r="K130" s="387">
        <v>120</v>
      </c>
      <c r="L130" s="387">
        <f t="shared" si="24"/>
        <v>0</v>
      </c>
      <c r="M130" s="387">
        <v>0</v>
      </c>
      <c r="N130" s="387">
        <f t="shared" si="26"/>
        <v>10.5</v>
      </c>
      <c r="O130" s="387">
        <f t="shared" si="27"/>
        <v>10.5</v>
      </c>
      <c r="P130" s="565"/>
      <c r="Q130" s="555" t="str">
        <f t="shared" si="13"/>
        <v> </v>
      </c>
      <c r="R130" s="440" t="str">
        <f>IF(P129&lt;0,"ЦП закрыт"," ")</f>
        <v> </v>
      </c>
      <c r="S130" s="553"/>
      <c r="T130" s="440" t="e">
        <f>IF(#REF!&lt;0,"ЦП закрыт"," ")</f>
        <v>#REF!</v>
      </c>
      <c r="U130" s="547"/>
      <c r="V130" s="542"/>
    </row>
    <row r="131" spans="1:22" ht="19.5" customHeight="1">
      <c r="A131" s="569"/>
      <c r="B131" s="387" t="s">
        <v>751</v>
      </c>
      <c r="C131" s="456">
        <v>10</v>
      </c>
      <c r="D131" s="455" t="s">
        <v>2442</v>
      </c>
      <c r="E131" s="455">
        <v>10</v>
      </c>
      <c r="F131" s="455"/>
      <c r="G131" s="439"/>
      <c r="H131" s="279" t="s">
        <v>1680</v>
      </c>
      <c r="I131" s="387">
        <v>1.515</v>
      </c>
      <c r="J131" s="387">
        <v>3.7</v>
      </c>
      <c r="K131" s="387">
        <v>120</v>
      </c>
      <c r="L131" s="387">
        <f t="shared" si="24"/>
        <v>-2.1850000000000005</v>
      </c>
      <c r="M131" s="387">
        <v>0</v>
      </c>
      <c r="N131" s="387">
        <f t="shared" si="26"/>
        <v>10.5</v>
      </c>
      <c r="O131" s="387">
        <f t="shared" si="27"/>
        <v>12.685</v>
      </c>
      <c r="P131" s="565"/>
      <c r="Q131" s="556" t="str">
        <f t="shared" si="13"/>
        <v> </v>
      </c>
      <c r="R131" s="444" t="str">
        <f>IF(P129&lt;0,"ЦП закрыт"," ")</f>
        <v> </v>
      </c>
      <c r="S131" s="553"/>
      <c r="T131" s="444" t="e">
        <f>IF(#REF!&lt;0,"ЦП закрыт"," ")</f>
        <v>#REF!</v>
      </c>
      <c r="U131" s="547"/>
      <c r="V131" s="542"/>
    </row>
    <row r="132" spans="1:22" ht="19.5" customHeight="1">
      <c r="A132" s="569">
        <v>104</v>
      </c>
      <c r="B132" s="692" t="s">
        <v>823</v>
      </c>
      <c r="C132" s="456">
        <v>40</v>
      </c>
      <c r="D132" s="455" t="s">
        <v>2442</v>
      </c>
      <c r="E132" s="455">
        <v>40</v>
      </c>
      <c r="F132" s="455"/>
      <c r="G132" s="439"/>
      <c r="H132" s="279" t="s">
        <v>1707</v>
      </c>
      <c r="I132" s="387">
        <v>31.509999999999998</v>
      </c>
      <c r="J132" s="387">
        <v>19.6</v>
      </c>
      <c r="K132" s="387">
        <v>120</v>
      </c>
      <c r="L132" s="387">
        <f t="shared" si="24"/>
        <v>11.909999999999997</v>
      </c>
      <c r="M132" s="387">
        <v>0</v>
      </c>
      <c r="N132" s="387">
        <f t="shared" si="26"/>
        <v>42</v>
      </c>
      <c r="O132" s="387">
        <f t="shared" si="27"/>
        <v>30.090000000000003</v>
      </c>
      <c r="P132" s="565">
        <f>MIN(O132:O134)</f>
        <v>28.472</v>
      </c>
      <c r="Q132" s="554" t="str">
        <f t="shared" si="13"/>
        <v> </v>
      </c>
      <c r="R132" s="442" t="str">
        <f>IF(P132&lt;0,"ЦП закрыт"," ")</f>
        <v> </v>
      </c>
      <c r="S132" s="552">
        <f>(I132*100)/N132</f>
        <v>75.02380952380952</v>
      </c>
      <c r="T132" s="442" t="e">
        <f>IF(#REF!&lt;0,"ЦП закрыт"," ")</f>
        <v>#REF!</v>
      </c>
      <c r="U132" s="546" t="e">
        <f>(#REF!*100)/#REF!</f>
        <v>#REF!</v>
      </c>
      <c r="V132" s="542" t="s">
        <v>2405</v>
      </c>
    </row>
    <row r="133" spans="1:22" ht="19.5" customHeight="1">
      <c r="A133" s="569"/>
      <c r="B133" s="387" t="s">
        <v>750</v>
      </c>
      <c r="C133" s="456">
        <v>40</v>
      </c>
      <c r="D133" s="455" t="s">
        <v>2442</v>
      </c>
      <c r="E133" s="455">
        <v>40</v>
      </c>
      <c r="F133" s="455"/>
      <c r="G133" s="439"/>
      <c r="H133" s="279" t="s">
        <v>1707</v>
      </c>
      <c r="I133" s="387">
        <v>24.328</v>
      </c>
      <c r="J133" s="387">
        <v>10.8</v>
      </c>
      <c r="K133" s="387">
        <v>120</v>
      </c>
      <c r="L133" s="387">
        <f t="shared" si="24"/>
        <v>13.527999999999999</v>
      </c>
      <c r="M133" s="387">
        <v>0</v>
      </c>
      <c r="N133" s="387">
        <f t="shared" si="26"/>
        <v>42</v>
      </c>
      <c r="O133" s="387">
        <f t="shared" si="27"/>
        <v>28.472</v>
      </c>
      <c r="P133" s="565"/>
      <c r="Q133" s="555" t="str">
        <f aca="true" t="shared" si="28" ref="Q133:Q196">R133</f>
        <v> </v>
      </c>
      <c r="R133" s="440" t="str">
        <f>IF(P132&lt;0,"ЦП закрыт"," ")</f>
        <v> </v>
      </c>
      <c r="S133" s="553"/>
      <c r="T133" s="440" t="e">
        <f>IF(#REF!&lt;0,"ЦП закрыт"," ")</f>
        <v>#REF!</v>
      </c>
      <c r="U133" s="547"/>
      <c r="V133" s="542"/>
    </row>
    <row r="134" spans="1:22" ht="19.5" customHeight="1">
      <c r="A134" s="569"/>
      <c r="B134" s="387" t="s">
        <v>751</v>
      </c>
      <c r="C134" s="456">
        <v>40</v>
      </c>
      <c r="D134" s="455" t="s">
        <v>2442</v>
      </c>
      <c r="E134" s="455">
        <v>40</v>
      </c>
      <c r="F134" s="455"/>
      <c r="G134" s="439"/>
      <c r="H134" s="279" t="s">
        <v>1707</v>
      </c>
      <c r="I134" s="387">
        <v>7.182</v>
      </c>
      <c r="J134" s="387">
        <v>8.8</v>
      </c>
      <c r="K134" s="387">
        <v>120</v>
      </c>
      <c r="L134" s="387">
        <f t="shared" si="24"/>
        <v>-1.6180000000000003</v>
      </c>
      <c r="M134" s="387">
        <v>0</v>
      </c>
      <c r="N134" s="387">
        <f t="shared" si="26"/>
        <v>42</v>
      </c>
      <c r="O134" s="387">
        <f t="shared" si="27"/>
        <v>43.618</v>
      </c>
      <c r="P134" s="565"/>
      <c r="Q134" s="556" t="str">
        <f t="shared" si="28"/>
        <v> </v>
      </c>
      <c r="R134" s="444" t="str">
        <f>IF(P132&lt;0,"ЦП закрыт"," ")</f>
        <v> </v>
      </c>
      <c r="S134" s="553"/>
      <c r="T134" s="444" t="e">
        <f>IF(#REF!&lt;0,"ЦП закрыт"," ")</f>
        <v>#REF!</v>
      </c>
      <c r="U134" s="547"/>
      <c r="V134" s="542"/>
    </row>
    <row r="135" spans="1:22" ht="19.5" customHeight="1">
      <c r="A135" s="569">
        <v>105</v>
      </c>
      <c r="B135" s="692" t="s">
        <v>824</v>
      </c>
      <c r="C135" s="456">
        <v>25</v>
      </c>
      <c r="D135" s="455" t="s">
        <v>2442</v>
      </c>
      <c r="E135" s="455">
        <v>20</v>
      </c>
      <c r="F135" s="455"/>
      <c r="G135" s="439"/>
      <c r="H135" s="279" t="s">
        <v>1709</v>
      </c>
      <c r="I135" s="387">
        <v>10.329</v>
      </c>
      <c r="J135" s="387">
        <v>8.588999999999999</v>
      </c>
      <c r="K135" s="387">
        <v>120</v>
      </c>
      <c r="L135" s="387">
        <f t="shared" si="24"/>
        <v>1.740000000000002</v>
      </c>
      <c r="M135" s="387">
        <v>0</v>
      </c>
      <c r="N135" s="387">
        <f t="shared" si="26"/>
        <v>21</v>
      </c>
      <c r="O135" s="387">
        <f t="shared" si="27"/>
        <v>19.259999999999998</v>
      </c>
      <c r="P135" s="565">
        <f>MIN(O135:O137)</f>
        <v>19.259999999999998</v>
      </c>
      <c r="Q135" s="554" t="str">
        <f t="shared" si="28"/>
        <v> </v>
      </c>
      <c r="R135" s="442" t="str">
        <f>IF(P135&lt;0,"ЦП закрыт"," ")</f>
        <v> </v>
      </c>
      <c r="S135" s="552">
        <f>(I135*100)/N135</f>
        <v>49.18571428571429</v>
      </c>
      <c r="T135" s="442" t="e">
        <f>IF(#REF!&lt;0,"ЦП закрыт"," ")</f>
        <v>#REF!</v>
      </c>
      <c r="U135" s="546" t="e">
        <f>(#REF!*100)/#REF!</f>
        <v>#REF!</v>
      </c>
      <c r="V135" s="542" t="s">
        <v>2405</v>
      </c>
    </row>
    <row r="136" spans="1:22" ht="19.5" customHeight="1">
      <c r="A136" s="569"/>
      <c r="B136" s="387" t="s">
        <v>750</v>
      </c>
      <c r="C136" s="456">
        <v>25</v>
      </c>
      <c r="D136" s="455" t="s">
        <v>2442</v>
      </c>
      <c r="E136" s="455">
        <v>20</v>
      </c>
      <c r="F136" s="455"/>
      <c r="G136" s="439"/>
      <c r="H136" s="279" t="s">
        <v>1709</v>
      </c>
      <c r="I136" s="387">
        <v>4.289</v>
      </c>
      <c r="J136" s="387">
        <v>4.289</v>
      </c>
      <c r="K136" s="387">
        <v>120</v>
      </c>
      <c r="L136" s="387">
        <f t="shared" si="24"/>
        <v>0</v>
      </c>
      <c r="M136" s="387">
        <v>0</v>
      </c>
      <c r="N136" s="387">
        <f t="shared" si="26"/>
        <v>21</v>
      </c>
      <c r="O136" s="387">
        <f t="shared" si="27"/>
        <v>21</v>
      </c>
      <c r="P136" s="565"/>
      <c r="Q136" s="555" t="str">
        <f t="shared" si="28"/>
        <v> </v>
      </c>
      <c r="R136" s="440" t="str">
        <f>IF(P135&lt;0,"ЦП закрыт"," ")</f>
        <v> </v>
      </c>
      <c r="S136" s="553"/>
      <c r="T136" s="440" t="e">
        <f>IF(#REF!&lt;0,"ЦП закрыт"," ")</f>
        <v>#REF!</v>
      </c>
      <c r="U136" s="547"/>
      <c r="V136" s="542"/>
    </row>
    <row r="137" spans="1:22" ht="19.5" customHeight="1">
      <c r="A137" s="569"/>
      <c r="B137" s="387" t="s">
        <v>751</v>
      </c>
      <c r="C137" s="456">
        <v>25</v>
      </c>
      <c r="D137" s="455" t="s">
        <v>2442</v>
      </c>
      <c r="E137" s="455">
        <v>20</v>
      </c>
      <c r="F137" s="455"/>
      <c r="G137" s="439"/>
      <c r="H137" s="279" t="s">
        <v>1709</v>
      </c>
      <c r="I137" s="387">
        <v>6.04</v>
      </c>
      <c r="J137" s="387">
        <v>4.3</v>
      </c>
      <c r="K137" s="387">
        <v>120</v>
      </c>
      <c r="L137" s="387">
        <f t="shared" si="24"/>
        <v>1.7400000000000002</v>
      </c>
      <c r="M137" s="387">
        <v>0</v>
      </c>
      <c r="N137" s="387">
        <f t="shared" si="26"/>
        <v>21</v>
      </c>
      <c r="O137" s="387">
        <f t="shared" si="27"/>
        <v>19.259999999999998</v>
      </c>
      <c r="P137" s="565"/>
      <c r="Q137" s="556" t="str">
        <f t="shared" si="28"/>
        <v> </v>
      </c>
      <c r="R137" s="444" t="str">
        <f>IF(P135&lt;0,"ЦП закрыт"," ")</f>
        <v> </v>
      </c>
      <c r="S137" s="553"/>
      <c r="T137" s="444" t="e">
        <f>IF(#REF!&lt;0,"ЦП закрыт"," ")</f>
        <v>#REF!</v>
      </c>
      <c r="U137" s="547"/>
      <c r="V137" s="542"/>
    </row>
    <row r="138" spans="1:22" ht="19.5" customHeight="1">
      <c r="A138" s="569">
        <v>106</v>
      </c>
      <c r="B138" s="692" t="s">
        <v>825</v>
      </c>
      <c r="C138" s="456">
        <v>16</v>
      </c>
      <c r="D138" s="455" t="s">
        <v>2442</v>
      </c>
      <c r="E138" s="455">
        <v>16</v>
      </c>
      <c r="F138" s="455"/>
      <c r="G138" s="439"/>
      <c r="H138" s="279" t="s">
        <v>1711</v>
      </c>
      <c r="I138" s="387">
        <v>2.569</v>
      </c>
      <c r="J138" s="387">
        <v>1.673</v>
      </c>
      <c r="K138" s="387">
        <v>120</v>
      </c>
      <c r="L138" s="387">
        <f t="shared" si="24"/>
        <v>0.8959999999999999</v>
      </c>
      <c r="M138" s="387">
        <v>0</v>
      </c>
      <c r="N138" s="387">
        <f t="shared" si="26"/>
        <v>16.8</v>
      </c>
      <c r="O138" s="387">
        <f t="shared" si="27"/>
        <v>15.904</v>
      </c>
      <c r="P138" s="565">
        <f>MIN(O138:O140)</f>
        <v>15.904</v>
      </c>
      <c r="Q138" s="554" t="str">
        <f t="shared" si="28"/>
        <v> </v>
      </c>
      <c r="R138" s="442" t="str">
        <f>IF(P138&lt;0,"ЦП закрыт"," ")</f>
        <v> </v>
      </c>
      <c r="S138" s="552">
        <f>(I138*100)/N138</f>
        <v>15.291666666666664</v>
      </c>
      <c r="T138" s="442" t="e">
        <f>IF(#REF!&lt;0,"ЦП закрыт"," ")</f>
        <v>#REF!</v>
      </c>
      <c r="U138" s="546" t="e">
        <f>(#REF!*100)/#REF!</f>
        <v>#REF!</v>
      </c>
      <c r="V138" s="542" t="s">
        <v>2405</v>
      </c>
    </row>
    <row r="139" spans="1:22" ht="19.5" customHeight="1">
      <c r="A139" s="569"/>
      <c r="B139" s="387" t="s">
        <v>750</v>
      </c>
      <c r="C139" s="456">
        <v>16</v>
      </c>
      <c r="D139" s="455" t="s">
        <v>2442</v>
      </c>
      <c r="E139" s="455">
        <v>16</v>
      </c>
      <c r="F139" s="455"/>
      <c r="G139" s="439"/>
      <c r="H139" s="279" t="s">
        <v>1711</v>
      </c>
      <c r="I139" s="387">
        <v>1.073</v>
      </c>
      <c r="J139" s="387">
        <v>1.073</v>
      </c>
      <c r="K139" s="387"/>
      <c r="L139" s="387">
        <f t="shared" si="24"/>
        <v>0</v>
      </c>
      <c r="M139" s="387">
        <v>0</v>
      </c>
      <c r="N139" s="387">
        <f t="shared" si="26"/>
        <v>16.8</v>
      </c>
      <c r="O139" s="387">
        <f t="shared" si="27"/>
        <v>16.8</v>
      </c>
      <c r="P139" s="565"/>
      <c r="Q139" s="555" t="str">
        <f t="shared" si="28"/>
        <v> </v>
      </c>
      <c r="R139" s="440" t="str">
        <f>IF(P138&lt;0,"ЦП закрыт"," ")</f>
        <v> </v>
      </c>
      <c r="S139" s="553"/>
      <c r="T139" s="440" t="e">
        <f>IF(#REF!&lt;0,"ЦП закрыт"," ")</f>
        <v>#REF!</v>
      </c>
      <c r="U139" s="547"/>
      <c r="V139" s="542"/>
    </row>
    <row r="140" spans="1:22" ht="19.5" customHeight="1">
      <c r="A140" s="569"/>
      <c r="B140" s="387" t="s">
        <v>751</v>
      </c>
      <c r="C140" s="456">
        <v>16</v>
      </c>
      <c r="D140" s="455" t="s">
        <v>2442</v>
      </c>
      <c r="E140" s="455">
        <v>16</v>
      </c>
      <c r="F140" s="455"/>
      <c r="G140" s="439"/>
      <c r="H140" s="279" t="s">
        <v>1711</v>
      </c>
      <c r="I140" s="387">
        <v>1.496</v>
      </c>
      <c r="J140" s="387">
        <v>0.6</v>
      </c>
      <c r="K140" s="387">
        <v>120</v>
      </c>
      <c r="L140" s="387">
        <f t="shared" si="24"/>
        <v>0.896</v>
      </c>
      <c r="M140" s="387">
        <v>0</v>
      </c>
      <c r="N140" s="387">
        <f t="shared" si="26"/>
        <v>16.8</v>
      </c>
      <c r="O140" s="387">
        <f t="shared" si="27"/>
        <v>15.904</v>
      </c>
      <c r="P140" s="565"/>
      <c r="Q140" s="556" t="str">
        <f t="shared" si="28"/>
        <v> </v>
      </c>
      <c r="R140" s="444" t="str">
        <f>IF(P138&lt;0,"ЦП закрыт"," ")</f>
        <v> </v>
      </c>
      <c r="S140" s="553"/>
      <c r="T140" s="444" t="e">
        <f>IF(#REF!&lt;0,"ЦП закрыт"," ")</f>
        <v>#REF!</v>
      </c>
      <c r="U140" s="547"/>
      <c r="V140" s="542"/>
    </row>
    <row r="141" spans="1:22" ht="19.5" customHeight="1">
      <c r="A141" s="569">
        <v>107</v>
      </c>
      <c r="B141" s="692" t="s">
        <v>826</v>
      </c>
      <c r="C141" s="456">
        <v>16</v>
      </c>
      <c r="D141" s="455" t="s">
        <v>2442</v>
      </c>
      <c r="E141" s="455">
        <v>16</v>
      </c>
      <c r="F141" s="455"/>
      <c r="G141" s="439"/>
      <c r="H141" s="279" t="s">
        <v>1711</v>
      </c>
      <c r="I141" s="387">
        <v>5.056</v>
      </c>
      <c r="J141" s="387">
        <v>4.862</v>
      </c>
      <c r="K141" s="387">
        <v>120</v>
      </c>
      <c r="L141" s="387">
        <f t="shared" si="24"/>
        <v>0.19399999999999995</v>
      </c>
      <c r="M141" s="387">
        <v>0</v>
      </c>
      <c r="N141" s="387">
        <f t="shared" si="26"/>
        <v>16.8</v>
      </c>
      <c r="O141" s="387">
        <f t="shared" si="27"/>
        <v>16.606</v>
      </c>
      <c r="P141" s="565">
        <f>MIN(O141:O143)</f>
        <v>16.606</v>
      </c>
      <c r="Q141" s="554" t="str">
        <f t="shared" si="28"/>
        <v> </v>
      </c>
      <c r="R141" s="442" t="str">
        <f>IF(P141&lt;0,"ЦП закрыт"," ")</f>
        <v> </v>
      </c>
      <c r="S141" s="552">
        <f>(I141*100)/N141</f>
        <v>30.095238095238095</v>
      </c>
      <c r="T141" s="442" t="e">
        <f>IF(#REF!&lt;0,"ЦП закрыт"," ")</f>
        <v>#REF!</v>
      </c>
      <c r="U141" s="546" t="e">
        <f>(#REF!*100)/#REF!</f>
        <v>#REF!</v>
      </c>
      <c r="V141" s="542" t="s">
        <v>2405</v>
      </c>
    </row>
    <row r="142" spans="1:22" ht="19.5" customHeight="1">
      <c r="A142" s="569"/>
      <c r="B142" s="387" t="s">
        <v>750</v>
      </c>
      <c r="C142" s="456">
        <v>16</v>
      </c>
      <c r="D142" s="455" t="s">
        <v>2442</v>
      </c>
      <c r="E142" s="455">
        <v>16</v>
      </c>
      <c r="F142" s="455"/>
      <c r="G142" s="439"/>
      <c r="H142" s="279" t="s">
        <v>1711</v>
      </c>
      <c r="I142" s="387">
        <v>4.862</v>
      </c>
      <c r="J142" s="387">
        <v>4.862</v>
      </c>
      <c r="K142" s="387">
        <v>120</v>
      </c>
      <c r="L142" s="387">
        <f t="shared" si="24"/>
        <v>0</v>
      </c>
      <c r="M142" s="387">
        <v>0</v>
      </c>
      <c r="N142" s="387">
        <f t="shared" si="26"/>
        <v>16.8</v>
      </c>
      <c r="O142" s="387">
        <f t="shared" si="27"/>
        <v>16.8</v>
      </c>
      <c r="P142" s="565"/>
      <c r="Q142" s="555" t="str">
        <f t="shared" si="28"/>
        <v> </v>
      </c>
      <c r="R142" s="440" t="str">
        <f>IF(P141&lt;0,"ЦП закрыт"," ")</f>
        <v> </v>
      </c>
      <c r="S142" s="553"/>
      <c r="T142" s="440" t="e">
        <f>IF(#REF!&lt;0,"ЦП закрыт"," ")</f>
        <v>#REF!</v>
      </c>
      <c r="U142" s="547"/>
      <c r="V142" s="542"/>
    </row>
    <row r="143" spans="1:22" ht="19.5" customHeight="1">
      <c r="A143" s="569"/>
      <c r="B143" s="387" t="s">
        <v>751</v>
      </c>
      <c r="C143" s="456">
        <v>16</v>
      </c>
      <c r="D143" s="455" t="s">
        <v>2442</v>
      </c>
      <c r="E143" s="455">
        <v>16</v>
      </c>
      <c r="F143" s="455"/>
      <c r="G143" s="439"/>
      <c r="H143" s="279" t="s">
        <v>1711</v>
      </c>
      <c r="I143" s="387">
        <v>0.194</v>
      </c>
      <c r="J143" s="387">
        <v>0</v>
      </c>
      <c r="K143" s="387"/>
      <c r="L143" s="387">
        <f t="shared" si="24"/>
        <v>0.194</v>
      </c>
      <c r="M143" s="387">
        <v>0</v>
      </c>
      <c r="N143" s="387">
        <f t="shared" si="26"/>
        <v>16.8</v>
      </c>
      <c r="O143" s="387">
        <f t="shared" si="27"/>
        <v>16.606</v>
      </c>
      <c r="P143" s="565"/>
      <c r="Q143" s="556" t="str">
        <f t="shared" si="28"/>
        <v> </v>
      </c>
      <c r="R143" s="444" t="str">
        <f>IF(P141&lt;0,"ЦП закрыт"," ")</f>
        <v> </v>
      </c>
      <c r="S143" s="553"/>
      <c r="T143" s="444" t="e">
        <f>IF(#REF!&lt;0,"ЦП закрыт"," ")</f>
        <v>#REF!</v>
      </c>
      <c r="U143" s="547"/>
      <c r="V143" s="542"/>
    </row>
    <row r="144" spans="1:22" ht="19.5" customHeight="1">
      <c r="A144" s="569">
        <v>108</v>
      </c>
      <c r="B144" s="692" t="s">
        <v>827</v>
      </c>
      <c r="C144" s="456">
        <v>25</v>
      </c>
      <c r="D144" s="455" t="s">
        <v>2442</v>
      </c>
      <c r="E144" s="455">
        <v>25</v>
      </c>
      <c r="F144" s="455"/>
      <c r="G144" s="439"/>
      <c r="H144" s="279" t="s">
        <v>1714</v>
      </c>
      <c r="I144" s="387">
        <v>18.159</v>
      </c>
      <c r="J144" s="387">
        <v>18.891000000000002</v>
      </c>
      <c r="K144" s="387">
        <v>120</v>
      </c>
      <c r="L144" s="387">
        <f t="shared" si="24"/>
        <v>-0.7320000000000029</v>
      </c>
      <c r="M144" s="387">
        <v>0</v>
      </c>
      <c r="N144" s="387">
        <f t="shared" si="26"/>
        <v>26.25</v>
      </c>
      <c r="O144" s="387">
        <f t="shared" si="27"/>
        <v>26.982000000000003</v>
      </c>
      <c r="P144" s="565">
        <f>MIN(O144:O146)</f>
        <v>26.25</v>
      </c>
      <c r="Q144" s="554" t="str">
        <f t="shared" si="28"/>
        <v> </v>
      </c>
      <c r="R144" s="442" t="str">
        <f>IF(P144&lt;0,"ЦП закрыт"," ")</f>
        <v> </v>
      </c>
      <c r="S144" s="552">
        <f>(I144*100)/N144</f>
        <v>69.17714285714285</v>
      </c>
      <c r="T144" s="442" t="e">
        <f>IF(#REF!&lt;0,"ЦП закрыт"," ")</f>
        <v>#REF!</v>
      </c>
      <c r="U144" s="546" t="e">
        <f>(#REF!*100)/#REF!</f>
        <v>#REF!</v>
      </c>
      <c r="V144" s="542" t="s">
        <v>2405</v>
      </c>
    </row>
    <row r="145" spans="1:22" ht="19.5" customHeight="1">
      <c r="A145" s="569"/>
      <c r="B145" s="387" t="s">
        <v>750</v>
      </c>
      <c r="C145" s="456">
        <v>25</v>
      </c>
      <c r="D145" s="455" t="s">
        <v>2442</v>
      </c>
      <c r="E145" s="455">
        <v>25</v>
      </c>
      <c r="F145" s="455"/>
      <c r="G145" s="439"/>
      <c r="H145" s="279" t="s">
        <v>1714</v>
      </c>
      <c r="I145" s="387">
        <v>11.691</v>
      </c>
      <c r="J145" s="387">
        <v>11.691</v>
      </c>
      <c r="K145" s="387">
        <v>120</v>
      </c>
      <c r="L145" s="387">
        <f t="shared" si="24"/>
        <v>0</v>
      </c>
      <c r="M145" s="387">
        <v>0</v>
      </c>
      <c r="N145" s="387">
        <f t="shared" si="26"/>
        <v>26.25</v>
      </c>
      <c r="O145" s="387">
        <f t="shared" si="27"/>
        <v>26.25</v>
      </c>
      <c r="P145" s="565"/>
      <c r="Q145" s="555" t="str">
        <f t="shared" si="28"/>
        <v> </v>
      </c>
      <c r="R145" s="440" t="str">
        <f>IF(P144&lt;0,"ЦП закрыт"," ")</f>
        <v> </v>
      </c>
      <c r="S145" s="553"/>
      <c r="T145" s="440" t="e">
        <f>IF(#REF!&lt;0,"ЦП закрыт"," ")</f>
        <v>#REF!</v>
      </c>
      <c r="U145" s="547"/>
      <c r="V145" s="542"/>
    </row>
    <row r="146" spans="1:22" ht="19.5" customHeight="1">
      <c r="A146" s="569"/>
      <c r="B146" s="387" t="s">
        <v>751</v>
      </c>
      <c r="C146" s="456">
        <v>25</v>
      </c>
      <c r="D146" s="455" t="s">
        <v>2442</v>
      </c>
      <c r="E146" s="455">
        <v>25</v>
      </c>
      <c r="F146" s="455"/>
      <c r="G146" s="439"/>
      <c r="H146" s="279" t="s">
        <v>1714</v>
      </c>
      <c r="I146" s="387">
        <v>6.468</v>
      </c>
      <c r="J146" s="387">
        <v>7.2</v>
      </c>
      <c r="K146" s="387">
        <v>120</v>
      </c>
      <c r="L146" s="387">
        <f t="shared" si="24"/>
        <v>-0.7320000000000002</v>
      </c>
      <c r="M146" s="387">
        <v>0</v>
      </c>
      <c r="N146" s="387">
        <f t="shared" si="26"/>
        <v>26.25</v>
      </c>
      <c r="O146" s="387">
        <f t="shared" si="27"/>
        <v>26.982</v>
      </c>
      <c r="P146" s="565"/>
      <c r="Q146" s="556" t="str">
        <f t="shared" si="28"/>
        <v> </v>
      </c>
      <c r="R146" s="444" t="str">
        <f>IF(P144&lt;0,"ЦП закрыт"," ")</f>
        <v> </v>
      </c>
      <c r="S146" s="553"/>
      <c r="T146" s="444" t="e">
        <f>IF(#REF!&lt;0,"ЦП закрыт"," ")</f>
        <v>#REF!</v>
      </c>
      <c r="U146" s="547"/>
      <c r="V146" s="542"/>
    </row>
    <row r="147" spans="1:22" ht="19.5" customHeight="1">
      <c r="A147" s="569">
        <v>109</v>
      </c>
      <c r="B147" s="692" t="s">
        <v>828</v>
      </c>
      <c r="C147" s="456">
        <v>6.3</v>
      </c>
      <c r="D147" s="455" t="s">
        <v>2442</v>
      </c>
      <c r="E147" s="455">
        <v>6.3</v>
      </c>
      <c r="F147" s="455"/>
      <c r="G147" s="439"/>
      <c r="H147" s="279" t="s">
        <v>1660</v>
      </c>
      <c r="I147" s="387">
        <v>3.2840000000000003</v>
      </c>
      <c r="J147" s="387">
        <v>2.491</v>
      </c>
      <c r="K147" s="387">
        <v>120</v>
      </c>
      <c r="L147" s="387">
        <f t="shared" si="24"/>
        <v>0.7930000000000001</v>
      </c>
      <c r="M147" s="387">
        <v>0</v>
      </c>
      <c r="N147" s="387">
        <f t="shared" si="26"/>
        <v>6.615</v>
      </c>
      <c r="O147" s="387">
        <f t="shared" si="27"/>
        <v>5.822</v>
      </c>
      <c r="P147" s="565">
        <f>MIN(O147:O149)</f>
        <v>5.822</v>
      </c>
      <c r="Q147" s="554" t="str">
        <f t="shared" si="28"/>
        <v> </v>
      </c>
      <c r="R147" s="442" t="str">
        <f>IF(P147&lt;0,"ЦП закрыт"," ")</f>
        <v> </v>
      </c>
      <c r="S147" s="552">
        <f>(I147*100)/N147</f>
        <v>49.644746787603935</v>
      </c>
      <c r="T147" s="442" t="e">
        <f>IF(#REF!&lt;0,"ЦП закрыт"," ")</f>
        <v>#REF!</v>
      </c>
      <c r="U147" s="546" t="e">
        <f>(#REF!*100)/#REF!</f>
        <v>#REF!</v>
      </c>
      <c r="V147" s="542" t="s">
        <v>2405</v>
      </c>
    </row>
    <row r="148" spans="1:22" ht="19.5" customHeight="1">
      <c r="A148" s="569"/>
      <c r="B148" s="387" t="s">
        <v>750</v>
      </c>
      <c r="C148" s="456">
        <v>6.3</v>
      </c>
      <c r="D148" s="455" t="s">
        <v>2442</v>
      </c>
      <c r="E148" s="455">
        <v>6.3</v>
      </c>
      <c r="F148" s="455"/>
      <c r="G148" s="439"/>
      <c r="H148" s="279" t="s">
        <v>1598</v>
      </c>
      <c r="I148" s="387">
        <v>2.491</v>
      </c>
      <c r="J148" s="387">
        <v>2.491</v>
      </c>
      <c r="K148" s="387">
        <v>120</v>
      </c>
      <c r="L148" s="387">
        <f t="shared" si="24"/>
        <v>0</v>
      </c>
      <c r="M148" s="387">
        <v>0</v>
      </c>
      <c r="N148" s="387">
        <f t="shared" si="26"/>
        <v>6.615</v>
      </c>
      <c r="O148" s="387">
        <f t="shared" si="27"/>
        <v>6.615</v>
      </c>
      <c r="P148" s="565"/>
      <c r="Q148" s="555" t="str">
        <f t="shared" si="28"/>
        <v> </v>
      </c>
      <c r="R148" s="440" t="str">
        <f>IF(P147&lt;0,"ЦП закрыт"," ")</f>
        <v> </v>
      </c>
      <c r="S148" s="553"/>
      <c r="T148" s="440" t="e">
        <f>IF(#REF!&lt;0,"ЦП закрыт"," ")</f>
        <v>#REF!</v>
      </c>
      <c r="U148" s="547"/>
      <c r="V148" s="542"/>
    </row>
    <row r="149" spans="1:22" ht="19.5" customHeight="1">
      <c r="A149" s="569"/>
      <c r="B149" s="387" t="s">
        <v>751</v>
      </c>
      <c r="C149" s="456">
        <v>6.3</v>
      </c>
      <c r="D149" s="455" t="s">
        <v>2442</v>
      </c>
      <c r="E149" s="455">
        <v>6.3</v>
      </c>
      <c r="F149" s="455"/>
      <c r="G149" s="439"/>
      <c r="H149" s="279" t="s">
        <v>1598</v>
      </c>
      <c r="I149" s="387">
        <v>0.793</v>
      </c>
      <c r="J149" s="387">
        <v>0</v>
      </c>
      <c r="K149" s="387"/>
      <c r="L149" s="387">
        <f t="shared" si="24"/>
        <v>0.793</v>
      </c>
      <c r="M149" s="387">
        <v>0</v>
      </c>
      <c r="N149" s="387">
        <f t="shared" si="26"/>
        <v>6.615</v>
      </c>
      <c r="O149" s="387">
        <f t="shared" si="27"/>
        <v>5.822</v>
      </c>
      <c r="P149" s="565"/>
      <c r="Q149" s="556" t="str">
        <f t="shared" si="28"/>
        <v> </v>
      </c>
      <c r="R149" s="444" t="str">
        <f>IF(P147&lt;0,"ЦП закрыт"," ")</f>
        <v> </v>
      </c>
      <c r="S149" s="553"/>
      <c r="T149" s="444" t="e">
        <f>IF(#REF!&lt;0,"ЦП закрыт"," ")</f>
        <v>#REF!</v>
      </c>
      <c r="U149" s="547"/>
      <c r="V149" s="542"/>
    </row>
    <row r="150" spans="1:22" ht="19.5" customHeight="1">
      <c r="A150" s="539">
        <v>110</v>
      </c>
      <c r="B150" s="439" t="s">
        <v>829</v>
      </c>
      <c r="C150" s="456">
        <v>25</v>
      </c>
      <c r="D150" s="455" t="s">
        <v>2442</v>
      </c>
      <c r="E150" s="455">
        <v>25</v>
      </c>
      <c r="F150" s="455"/>
      <c r="G150" s="439"/>
      <c r="H150" s="279" t="s">
        <v>1714</v>
      </c>
      <c r="I150" s="387">
        <v>4.668</v>
      </c>
      <c r="J150" s="387">
        <v>4.546</v>
      </c>
      <c r="K150" s="387">
        <v>120</v>
      </c>
      <c r="L150" s="387">
        <f>I150-J150</f>
        <v>0.12199999999999989</v>
      </c>
      <c r="M150" s="387">
        <v>0</v>
      </c>
      <c r="N150" s="387">
        <f t="shared" si="26"/>
        <v>26.25</v>
      </c>
      <c r="O150" s="387">
        <f>N150-L150-M150</f>
        <v>26.128</v>
      </c>
      <c r="P150" s="554">
        <f>MIN(O150:O152)</f>
        <v>26.128</v>
      </c>
      <c r="Q150" s="554" t="str">
        <f t="shared" si="28"/>
        <v> </v>
      </c>
      <c r="R150" s="442" t="str">
        <f>IF(P150&lt;0,"ЦП закрыт"," ")</f>
        <v> </v>
      </c>
      <c r="S150" s="552">
        <f>(I150*100)/N150</f>
        <v>17.782857142857143</v>
      </c>
      <c r="T150" s="442" t="e">
        <f>IF(#REF!&lt;0,"ЦП закрыт"," ")</f>
        <v>#REF!</v>
      </c>
      <c r="U150" s="546" t="e">
        <f>(#REF!*100)/#REF!</f>
        <v>#REF!</v>
      </c>
      <c r="V150" s="542" t="s">
        <v>2405</v>
      </c>
    </row>
    <row r="151" spans="1:22" ht="19.5" customHeight="1">
      <c r="A151" s="555"/>
      <c r="B151" s="387" t="s">
        <v>750</v>
      </c>
      <c r="C151" s="456">
        <v>25</v>
      </c>
      <c r="D151" s="455" t="s">
        <v>2442</v>
      </c>
      <c r="E151" s="455">
        <v>25</v>
      </c>
      <c r="F151" s="455"/>
      <c r="G151" s="439"/>
      <c r="H151" s="279" t="s">
        <v>1714</v>
      </c>
      <c r="I151" s="387">
        <v>4.546</v>
      </c>
      <c r="J151" s="387">
        <v>4.546</v>
      </c>
      <c r="K151" s="387">
        <v>120</v>
      </c>
      <c r="L151" s="387">
        <f>I151-J151</f>
        <v>0</v>
      </c>
      <c r="M151" s="387">
        <v>0</v>
      </c>
      <c r="N151" s="387">
        <f t="shared" si="26"/>
        <v>26.25</v>
      </c>
      <c r="O151" s="387">
        <f>N151-L151-M151</f>
        <v>26.25</v>
      </c>
      <c r="P151" s="563"/>
      <c r="Q151" s="555" t="str">
        <f t="shared" si="28"/>
        <v> </v>
      </c>
      <c r="R151" s="440" t="str">
        <f>IF(P150&lt;0,"ЦП закрыт"," ")</f>
        <v> </v>
      </c>
      <c r="S151" s="553"/>
      <c r="T151" s="440" t="e">
        <f>IF(#REF!&lt;0,"ЦП закрыт"," ")</f>
        <v>#REF!</v>
      </c>
      <c r="U151" s="547"/>
      <c r="V151" s="542"/>
    </row>
    <row r="152" spans="1:22" ht="19.5" customHeight="1">
      <c r="A152" s="556"/>
      <c r="B152" s="387" t="s">
        <v>751</v>
      </c>
      <c r="C152" s="456">
        <v>25</v>
      </c>
      <c r="D152" s="455" t="s">
        <v>2442</v>
      </c>
      <c r="E152" s="455">
        <v>25</v>
      </c>
      <c r="F152" s="455"/>
      <c r="G152" s="439"/>
      <c r="H152" s="279" t="s">
        <v>1714</v>
      </c>
      <c r="I152" s="387">
        <v>0.122</v>
      </c>
      <c r="J152" s="387">
        <v>0</v>
      </c>
      <c r="K152" s="387"/>
      <c r="L152" s="387">
        <f>I152-J152</f>
        <v>0.122</v>
      </c>
      <c r="M152" s="387">
        <v>0</v>
      </c>
      <c r="N152" s="387">
        <f t="shared" si="26"/>
        <v>26.25</v>
      </c>
      <c r="O152" s="387">
        <f>N152-L152-M152</f>
        <v>26.128</v>
      </c>
      <c r="P152" s="564"/>
      <c r="Q152" s="556" t="str">
        <f t="shared" si="28"/>
        <v> </v>
      </c>
      <c r="R152" s="444" t="str">
        <f>IF(P150&lt;0,"ЦП закрыт"," ")</f>
        <v> </v>
      </c>
      <c r="S152" s="553"/>
      <c r="T152" s="444" t="e">
        <f>IF(#REF!&lt;0,"ЦП закрыт"," ")</f>
        <v>#REF!</v>
      </c>
      <c r="U152" s="547"/>
      <c r="V152" s="542"/>
    </row>
    <row r="153" spans="1:22" ht="19.5" customHeight="1">
      <c r="A153" s="124">
        <v>111</v>
      </c>
      <c r="B153" s="693" t="s">
        <v>830</v>
      </c>
      <c r="C153" s="456">
        <v>6.3</v>
      </c>
      <c r="D153" s="455"/>
      <c r="E153" s="455"/>
      <c r="F153" s="455"/>
      <c r="G153" s="439"/>
      <c r="H153" s="421">
        <v>6.3</v>
      </c>
      <c r="I153" s="36">
        <v>2.701568</v>
      </c>
      <c r="J153" s="36">
        <v>2.701568</v>
      </c>
      <c r="K153" s="387" t="s">
        <v>39</v>
      </c>
      <c r="L153" s="36">
        <f>J153</f>
        <v>2.701568</v>
      </c>
      <c r="M153" s="131">
        <v>0</v>
      </c>
      <c r="N153" s="36">
        <f>L153-M153</f>
        <v>2.701568</v>
      </c>
      <c r="O153" s="36">
        <f>N153-I153</f>
        <v>0</v>
      </c>
      <c r="P153" s="36">
        <f aca="true" t="shared" si="29" ref="P153:P178">O153</f>
        <v>0</v>
      </c>
      <c r="Q153" s="36" t="str">
        <f t="shared" si="28"/>
        <v> </v>
      </c>
      <c r="R153" s="388" t="str">
        <f aca="true" t="shared" si="30" ref="R153:R216">IF(P153&lt;0,"ЦП закрыт"," ")</f>
        <v> </v>
      </c>
      <c r="S153" s="200">
        <f>(I153*100)/(H153*1.05)</f>
        <v>40.84003023431595</v>
      </c>
      <c r="T153" s="388" t="e">
        <f>IF(#REF!&lt;0,"ЦП закрыт"," ")</f>
        <v>#REF!</v>
      </c>
      <c r="U153" s="420" t="e">
        <f>(#REF!*100)/(#REF!*1.05)</f>
        <v>#REF!</v>
      </c>
      <c r="V153" s="416" t="s">
        <v>2407</v>
      </c>
    </row>
    <row r="154" spans="1:22" ht="19.5" customHeight="1">
      <c r="A154" s="124">
        <v>112</v>
      </c>
      <c r="B154" s="693" t="s">
        <v>831</v>
      </c>
      <c r="C154" s="456">
        <v>2.5</v>
      </c>
      <c r="D154" s="455" t="s">
        <v>2442</v>
      </c>
      <c r="E154" s="455">
        <v>2.5</v>
      </c>
      <c r="F154" s="455"/>
      <c r="G154" s="439"/>
      <c r="H154" s="124" t="s">
        <v>1718</v>
      </c>
      <c r="I154" s="36">
        <v>0.962745</v>
      </c>
      <c r="J154" s="131">
        <v>0</v>
      </c>
      <c r="K154" s="131"/>
      <c r="L154" s="36">
        <f>I154-J154</f>
        <v>0.962745</v>
      </c>
      <c r="M154" s="131">
        <v>0</v>
      </c>
      <c r="N154" s="387">
        <f aca="true" t="shared" si="31" ref="N154:N185">MIN(C154:E154)*1.05</f>
        <v>2.625</v>
      </c>
      <c r="O154" s="36">
        <f>N154-L154-M154</f>
        <v>1.662255</v>
      </c>
      <c r="P154" s="36">
        <f t="shared" si="29"/>
        <v>1.662255</v>
      </c>
      <c r="Q154" s="36" t="str">
        <f t="shared" si="28"/>
        <v> </v>
      </c>
      <c r="R154" s="388" t="str">
        <f t="shared" si="30"/>
        <v> </v>
      </c>
      <c r="S154" s="200">
        <f aca="true" t="shared" si="32" ref="S154:S178">(I154*100)/N154</f>
        <v>36.675999999999995</v>
      </c>
      <c r="T154" s="388" t="e">
        <f>IF(#REF!&lt;0,"ЦП закрыт"," ")</f>
        <v>#REF!</v>
      </c>
      <c r="U154" s="420" t="e">
        <f>(#REF!*100)/#REF!</f>
        <v>#REF!</v>
      </c>
      <c r="V154" s="416" t="s">
        <v>2407</v>
      </c>
    </row>
    <row r="155" spans="1:22" ht="19.5" customHeight="1">
      <c r="A155" s="124">
        <v>113</v>
      </c>
      <c r="B155" s="693" t="s">
        <v>832</v>
      </c>
      <c r="C155" s="456">
        <v>5.6</v>
      </c>
      <c r="D155" s="455" t="s">
        <v>2442</v>
      </c>
      <c r="E155" s="455">
        <v>6.3</v>
      </c>
      <c r="F155" s="455"/>
      <c r="G155" s="439"/>
      <c r="H155" s="124" t="s">
        <v>1462</v>
      </c>
      <c r="I155" s="36">
        <v>3.7776972</v>
      </c>
      <c r="J155" s="131">
        <v>0</v>
      </c>
      <c r="K155" s="131"/>
      <c r="L155" s="36">
        <f aca="true" t="shared" si="33" ref="L155:L202">I155-J155</f>
        <v>3.7776972</v>
      </c>
      <c r="M155" s="131">
        <v>0</v>
      </c>
      <c r="N155" s="387">
        <f t="shared" si="31"/>
        <v>5.88</v>
      </c>
      <c r="O155" s="36">
        <f aca="true" t="shared" si="34" ref="O155:O202">N155-L155-M155</f>
        <v>2.1023028</v>
      </c>
      <c r="P155" s="36">
        <f t="shared" si="29"/>
        <v>2.1023028</v>
      </c>
      <c r="Q155" s="36" t="str">
        <f t="shared" si="28"/>
        <v> </v>
      </c>
      <c r="R155" s="388" t="str">
        <f t="shared" si="30"/>
        <v> </v>
      </c>
      <c r="S155" s="200">
        <f t="shared" si="32"/>
        <v>64.24655102040816</v>
      </c>
      <c r="T155" s="388" t="e">
        <f>IF(#REF!&lt;0,"ЦП закрыт"," ")</f>
        <v>#REF!</v>
      </c>
      <c r="U155" s="420" t="e">
        <f>(#REF!*100)/#REF!</f>
        <v>#REF!</v>
      </c>
      <c r="V155" s="416" t="s">
        <v>2407</v>
      </c>
    </row>
    <row r="156" spans="1:22" ht="19.5" customHeight="1">
      <c r="A156" s="124">
        <v>114</v>
      </c>
      <c r="B156" s="693" t="s">
        <v>833</v>
      </c>
      <c r="C156" s="456">
        <v>2.5</v>
      </c>
      <c r="D156" s="455" t="s">
        <v>2442</v>
      </c>
      <c r="E156" s="455">
        <v>2.5</v>
      </c>
      <c r="F156" s="455"/>
      <c r="G156" s="439"/>
      <c r="H156" s="124" t="s">
        <v>1718</v>
      </c>
      <c r="I156" s="36">
        <v>0.76293</v>
      </c>
      <c r="J156" s="131">
        <v>0</v>
      </c>
      <c r="K156" s="131"/>
      <c r="L156" s="36">
        <f t="shared" si="33"/>
        <v>0.76293</v>
      </c>
      <c r="M156" s="131">
        <v>0</v>
      </c>
      <c r="N156" s="387">
        <f t="shared" si="31"/>
        <v>2.625</v>
      </c>
      <c r="O156" s="36">
        <f t="shared" si="34"/>
        <v>1.8620700000000001</v>
      </c>
      <c r="P156" s="36">
        <f t="shared" si="29"/>
        <v>1.8620700000000001</v>
      </c>
      <c r="Q156" s="36" t="str">
        <f t="shared" si="28"/>
        <v> </v>
      </c>
      <c r="R156" s="388" t="str">
        <f t="shared" si="30"/>
        <v> </v>
      </c>
      <c r="S156" s="200">
        <f t="shared" si="32"/>
        <v>29.064000000000004</v>
      </c>
      <c r="T156" s="388" t="e">
        <f>IF(#REF!&lt;0,"ЦП закрыт"," ")</f>
        <v>#REF!</v>
      </c>
      <c r="U156" s="420" t="e">
        <f>(#REF!*100)/#REF!</f>
        <v>#REF!</v>
      </c>
      <c r="V156" s="416" t="s">
        <v>2407</v>
      </c>
    </row>
    <row r="157" spans="1:22" ht="19.5" customHeight="1">
      <c r="A157" s="124">
        <v>115</v>
      </c>
      <c r="B157" s="693" t="s">
        <v>834</v>
      </c>
      <c r="C157" s="456">
        <v>6.3</v>
      </c>
      <c r="D157" s="455" t="s">
        <v>2442</v>
      </c>
      <c r="E157" s="455">
        <v>6.3</v>
      </c>
      <c r="F157" s="455"/>
      <c r="G157" s="439"/>
      <c r="H157" s="124" t="s">
        <v>1598</v>
      </c>
      <c r="I157" s="36">
        <v>5.971067301944972</v>
      </c>
      <c r="J157" s="131">
        <v>0</v>
      </c>
      <c r="K157" s="131"/>
      <c r="L157" s="36">
        <f t="shared" si="33"/>
        <v>5.971067301944972</v>
      </c>
      <c r="M157" s="131">
        <v>0</v>
      </c>
      <c r="N157" s="387">
        <f t="shared" si="31"/>
        <v>6.615</v>
      </c>
      <c r="O157" s="36">
        <f t="shared" si="34"/>
        <v>0.6439326980550284</v>
      </c>
      <c r="P157" s="36">
        <f t="shared" si="29"/>
        <v>0.6439326980550284</v>
      </c>
      <c r="Q157" s="36" t="str">
        <f t="shared" si="28"/>
        <v> </v>
      </c>
      <c r="R157" s="388" t="str">
        <f t="shared" si="30"/>
        <v> </v>
      </c>
      <c r="S157" s="200">
        <f t="shared" si="32"/>
        <v>90.26556767868439</v>
      </c>
      <c r="T157" s="388" t="e">
        <f>IF(#REF!&lt;0,"ЦП закрыт"," ")</f>
        <v>#REF!</v>
      </c>
      <c r="U157" s="420" t="e">
        <f>(#REF!*100)/#REF!</f>
        <v>#REF!</v>
      </c>
      <c r="V157" s="416" t="s">
        <v>2407</v>
      </c>
    </row>
    <row r="158" spans="1:22" ht="19.5" customHeight="1">
      <c r="A158" s="124">
        <v>116</v>
      </c>
      <c r="B158" s="124" t="s">
        <v>835</v>
      </c>
      <c r="C158" s="456">
        <v>4</v>
      </c>
      <c r="D158" s="455" t="s">
        <v>2442</v>
      </c>
      <c r="E158" s="455">
        <v>2.5</v>
      </c>
      <c r="F158" s="455"/>
      <c r="G158" s="439"/>
      <c r="H158" s="124" t="s">
        <v>1724</v>
      </c>
      <c r="I158" s="36">
        <v>2.354184</v>
      </c>
      <c r="J158" s="131">
        <v>0</v>
      </c>
      <c r="K158" s="131"/>
      <c r="L158" s="36">
        <f>I158-J158</f>
        <v>2.354184</v>
      </c>
      <c r="M158" s="131">
        <v>0</v>
      </c>
      <c r="N158" s="387">
        <f t="shared" si="31"/>
        <v>2.625</v>
      </c>
      <c r="O158" s="36">
        <f t="shared" si="34"/>
        <v>0.27081599999999995</v>
      </c>
      <c r="P158" s="36">
        <f t="shared" si="29"/>
        <v>0.27081599999999995</v>
      </c>
      <c r="Q158" s="36" t="str">
        <f t="shared" si="28"/>
        <v> </v>
      </c>
      <c r="R158" s="388" t="str">
        <f t="shared" si="30"/>
        <v> </v>
      </c>
      <c r="S158" s="200">
        <f t="shared" si="32"/>
        <v>89.68320000000001</v>
      </c>
      <c r="T158" s="388" t="e">
        <f>IF(#REF!&lt;0,"ЦП закрыт"," ")</f>
        <v>#REF!</v>
      </c>
      <c r="U158" s="420" t="e">
        <f>(#REF!*100)/#REF!</f>
        <v>#REF!</v>
      </c>
      <c r="V158" s="416" t="s">
        <v>2407</v>
      </c>
    </row>
    <row r="159" spans="1:22" ht="19.5" customHeight="1">
      <c r="A159" s="124">
        <v>117</v>
      </c>
      <c r="B159" s="694" t="s">
        <v>836</v>
      </c>
      <c r="C159" s="456">
        <v>6.3</v>
      </c>
      <c r="D159" s="455" t="s">
        <v>2442</v>
      </c>
      <c r="E159" s="455">
        <v>6.3</v>
      </c>
      <c r="F159" s="455"/>
      <c r="G159" s="439"/>
      <c r="H159" s="124" t="s">
        <v>1726</v>
      </c>
      <c r="I159" s="36">
        <v>7.775311999999999</v>
      </c>
      <c r="J159" s="131">
        <v>0</v>
      </c>
      <c r="K159" s="131"/>
      <c r="L159" s="36">
        <f t="shared" si="33"/>
        <v>7.775311999999999</v>
      </c>
      <c r="M159" s="131">
        <v>0</v>
      </c>
      <c r="N159" s="387">
        <f t="shared" si="31"/>
        <v>6.615</v>
      </c>
      <c r="O159" s="36">
        <f t="shared" si="34"/>
        <v>-1.1603119999999985</v>
      </c>
      <c r="P159" s="36">
        <f t="shared" si="29"/>
        <v>-1.1603119999999985</v>
      </c>
      <c r="Q159" s="36" t="str">
        <f t="shared" si="28"/>
        <v>ЦП закрыт</v>
      </c>
      <c r="R159" s="388" t="str">
        <f t="shared" si="30"/>
        <v>ЦП закрыт</v>
      </c>
      <c r="S159" s="200">
        <f t="shared" si="32"/>
        <v>117.54061980347693</v>
      </c>
      <c r="T159" s="388" t="e">
        <f>IF(#REF!&lt;0,"ЦП закрыт"," ")</f>
        <v>#REF!</v>
      </c>
      <c r="U159" s="420" t="e">
        <f>(#REF!*100)/#REF!</f>
        <v>#REF!</v>
      </c>
      <c r="V159" s="416" t="s">
        <v>2407</v>
      </c>
    </row>
    <row r="160" spans="1:22" ht="19.5" customHeight="1">
      <c r="A160" s="124">
        <v>118</v>
      </c>
      <c r="B160" s="124" t="s">
        <v>837</v>
      </c>
      <c r="C160" s="456">
        <v>16</v>
      </c>
      <c r="D160" s="455" t="s">
        <v>2442</v>
      </c>
      <c r="E160" s="455">
        <v>16</v>
      </c>
      <c r="F160" s="455"/>
      <c r="G160" s="439"/>
      <c r="H160" s="124" t="s">
        <v>1728</v>
      </c>
      <c r="I160" s="36">
        <v>8.484266000000002</v>
      </c>
      <c r="J160" s="131">
        <v>0</v>
      </c>
      <c r="K160" s="131"/>
      <c r="L160" s="36">
        <f t="shared" si="33"/>
        <v>8.484266000000002</v>
      </c>
      <c r="M160" s="131">
        <v>0</v>
      </c>
      <c r="N160" s="387">
        <f t="shared" si="31"/>
        <v>16.8</v>
      </c>
      <c r="O160" s="36">
        <f t="shared" si="34"/>
        <v>8.315733999999999</v>
      </c>
      <c r="P160" s="36">
        <f t="shared" si="29"/>
        <v>8.315733999999999</v>
      </c>
      <c r="Q160" s="36" t="str">
        <f t="shared" si="28"/>
        <v> </v>
      </c>
      <c r="R160" s="388" t="str">
        <f t="shared" si="30"/>
        <v> </v>
      </c>
      <c r="S160" s="200">
        <f t="shared" si="32"/>
        <v>50.501583333333336</v>
      </c>
      <c r="T160" s="388" t="e">
        <f>IF(#REF!&lt;0,"ЦП закрыт"," ")</f>
        <v>#REF!</v>
      </c>
      <c r="U160" s="420" t="e">
        <f>(#REF!*100)/#REF!</f>
        <v>#REF!</v>
      </c>
      <c r="V160" s="416" t="s">
        <v>2407</v>
      </c>
    </row>
    <row r="161" spans="1:22" ht="19.5" customHeight="1">
      <c r="A161" s="124">
        <v>119</v>
      </c>
      <c r="B161" s="124" t="s">
        <v>838</v>
      </c>
      <c r="C161" s="456">
        <v>2.5</v>
      </c>
      <c r="D161" s="455" t="s">
        <v>2442</v>
      </c>
      <c r="E161" s="455">
        <v>2.5</v>
      </c>
      <c r="F161" s="455"/>
      <c r="G161" s="439"/>
      <c r="H161" s="124" t="s">
        <v>1718</v>
      </c>
      <c r="I161" s="36">
        <v>0.7810950000000001</v>
      </c>
      <c r="J161" s="131">
        <v>0</v>
      </c>
      <c r="K161" s="131"/>
      <c r="L161" s="36">
        <f t="shared" si="33"/>
        <v>0.7810950000000001</v>
      </c>
      <c r="M161" s="131">
        <v>0</v>
      </c>
      <c r="N161" s="387">
        <f t="shared" si="31"/>
        <v>2.625</v>
      </c>
      <c r="O161" s="36">
        <f t="shared" si="34"/>
        <v>1.843905</v>
      </c>
      <c r="P161" s="36">
        <f t="shared" si="29"/>
        <v>1.843905</v>
      </c>
      <c r="Q161" s="36" t="str">
        <f t="shared" si="28"/>
        <v> </v>
      </c>
      <c r="R161" s="388" t="str">
        <f t="shared" si="30"/>
        <v> </v>
      </c>
      <c r="S161" s="200">
        <f t="shared" si="32"/>
        <v>29.756000000000004</v>
      </c>
      <c r="T161" s="388" t="e">
        <f>IF(#REF!&lt;0,"ЦП закрыт"," ")</f>
        <v>#REF!</v>
      </c>
      <c r="U161" s="420" t="e">
        <f>(#REF!*100)/#REF!</f>
        <v>#REF!</v>
      </c>
      <c r="V161" s="416" t="s">
        <v>2407</v>
      </c>
    </row>
    <row r="162" spans="1:22" ht="19.5" customHeight="1">
      <c r="A162" s="124">
        <v>120</v>
      </c>
      <c r="B162" s="693" t="s">
        <v>839</v>
      </c>
      <c r="C162" s="456">
        <v>4</v>
      </c>
      <c r="D162" s="455" t="s">
        <v>2442</v>
      </c>
      <c r="E162" s="455">
        <v>4</v>
      </c>
      <c r="F162" s="455"/>
      <c r="G162" s="439"/>
      <c r="H162" s="124" t="s">
        <v>1731</v>
      </c>
      <c r="I162" s="36">
        <v>2.452275</v>
      </c>
      <c r="J162" s="131">
        <v>0</v>
      </c>
      <c r="K162" s="131"/>
      <c r="L162" s="36">
        <f t="shared" si="33"/>
        <v>2.452275</v>
      </c>
      <c r="M162" s="131">
        <v>0</v>
      </c>
      <c r="N162" s="387">
        <f t="shared" si="31"/>
        <v>4.2</v>
      </c>
      <c r="O162" s="36">
        <f t="shared" si="34"/>
        <v>1.747725</v>
      </c>
      <c r="P162" s="36">
        <f t="shared" si="29"/>
        <v>1.747725</v>
      </c>
      <c r="Q162" s="36" t="str">
        <f t="shared" si="28"/>
        <v> </v>
      </c>
      <c r="R162" s="388" t="str">
        <f t="shared" si="30"/>
        <v> </v>
      </c>
      <c r="S162" s="200">
        <f t="shared" si="32"/>
        <v>58.3875</v>
      </c>
      <c r="T162" s="388" t="e">
        <f>IF(#REF!&lt;0,"ЦП закрыт"," ")</f>
        <v>#REF!</v>
      </c>
      <c r="U162" s="420" t="e">
        <f>(#REF!*100)/#REF!</f>
        <v>#REF!</v>
      </c>
      <c r="V162" s="416" t="s">
        <v>2407</v>
      </c>
    </row>
    <row r="163" spans="1:22" ht="19.5" customHeight="1">
      <c r="A163" s="124">
        <v>121</v>
      </c>
      <c r="B163" s="693" t="s">
        <v>840</v>
      </c>
      <c r="C163" s="456">
        <v>6.3</v>
      </c>
      <c r="D163" s="455" t="s">
        <v>2442</v>
      </c>
      <c r="E163" s="455">
        <v>6.3</v>
      </c>
      <c r="F163" s="455"/>
      <c r="G163" s="439"/>
      <c r="H163" s="124" t="s">
        <v>1726</v>
      </c>
      <c r="I163" s="36">
        <v>3.943167375</v>
      </c>
      <c r="J163" s="131">
        <v>0</v>
      </c>
      <c r="K163" s="131"/>
      <c r="L163" s="36">
        <f>I163-J163</f>
        <v>3.943167375</v>
      </c>
      <c r="M163" s="131">
        <v>0</v>
      </c>
      <c r="N163" s="387">
        <f>MIN(C163:E163)*1.05</f>
        <v>6.615</v>
      </c>
      <c r="O163" s="36">
        <f>N163-L163-M163</f>
        <v>2.6718326250000004</v>
      </c>
      <c r="P163" s="36">
        <f t="shared" si="29"/>
        <v>2.6718326250000004</v>
      </c>
      <c r="Q163" s="36" t="str">
        <f t="shared" si="28"/>
        <v> </v>
      </c>
      <c r="R163" s="388" t="str">
        <f t="shared" si="30"/>
        <v> </v>
      </c>
      <c r="S163" s="200">
        <f t="shared" si="32"/>
        <v>59.60948412698412</v>
      </c>
      <c r="T163" s="388" t="e">
        <f>IF(#REF!&lt;0,"ЦП закрыт"," ")</f>
        <v>#REF!</v>
      </c>
      <c r="U163" s="420" t="e">
        <f>(#REF!*100)/#REF!</f>
        <v>#REF!</v>
      </c>
      <c r="V163" s="416" t="s">
        <v>2407</v>
      </c>
    </row>
    <row r="164" spans="1:22" ht="19.5" customHeight="1">
      <c r="A164" s="124">
        <v>122</v>
      </c>
      <c r="B164" s="693" t="s">
        <v>841</v>
      </c>
      <c r="C164" s="456">
        <v>4</v>
      </c>
      <c r="D164" s="455" t="s">
        <v>2442</v>
      </c>
      <c r="E164" s="455">
        <v>4</v>
      </c>
      <c r="F164" s="455"/>
      <c r="G164" s="439"/>
      <c r="H164" s="421" t="s">
        <v>1734</v>
      </c>
      <c r="I164" s="36">
        <v>3.0698849999999998</v>
      </c>
      <c r="J164" s="131">
        <v>0</v>
      </c>
      <c r="K164" s="131"/>
      <c r="L164" s="36">
        <f t="shared" si="33"/>
        <v>3.0698849999999998</v>
      </c>
      <c r="M164" s="131">
        <v>0</v>
      </c>
      <c r="N164" s="387">
        <f t="shared" si="31"/>
        <v>4.2</v>
      </c>
      <c r="O164" s="36">
        <f t="shared" si="34"/>
        <v>1.1301150000000004</v>
      </c>
      <c r="P164" s="36">
        <f t="shared" si="29"/>
        <v>1.1301150000000004</v>
      </c>
      <c r="Q164" s="36" t="str">
        <f t="shared" si="28"/>
        <v> </v>
      </c>
      <c r="R164" s="388" t="str">
        <f t="shared" si="30"/>
        <v> </v>
      </c>
      <c r="S164" s="200">
        <f t="shared" si="32"/>
        <v>73.09249999999999</v>
      </c>
      <c r="T164" s="388" t="e">
        <f>IF(#REF!&lt;0,"ЦП закрыт"," ")</f>
        <v>#REF!</v>
      </c>
      <c r="U164" s="420" t="e">
        <f>(#REF!*100)/#REF!</f>
        <v>#REF!</v>
      </c>
      <c r="V164" s="416" t="s">
        <v>2407</v>
      </c>
    </row>
    <row r="165" spans="1:22" ht="19.5" customHeight="1">
      <c r="A165" s="124">
        <v>123</v>
      </c>
      <c r="B165" s="693" t="s">
        <v>842</v>
      </c>
      <c r="C165" s="456">
        <v>2.5</v>
      </c>
      <c r="D165" s="455" t="s">
        <v>2442</v>
      </c>
      <c r="E165" s="455">
        <v>1.8</v>
      </c>
      <c r="F165" s="455"/>
      <c r="G165" s="439"/>
      <c r="H165" s="124" t="s">
        <v>1735</v>
      </c>
      <c r="I165" s="36">
        <v>0.6836960000000001</v>
      </c>
      <c r="J165" s="131">
        <v>0</v>
      </c>
      <c r="K165" s="131"/>
      <c r="L165" s="36">
        <f t="shared" si="33"/>
        <v>0.6836960000000001</v>
      </c>
      <c r="M165" s="131">
        <v>0</v>
      </c>
      <c r="N165" s="387">
        <f t="shared" si="31"/>
        <v>1.8900000000000001</v>
      </c>
      <c r="O165" s="36">
        <f t="shared" si="34"/>
        <v>1.206304</v>
      </c>
      <c r="P165" s="36">
        <f t="shared" si="29"/>
        <v>1.206304</v>
      </c>
      <c r="Q165" s="36" t="str">
        <f t="shared" si="28"/>
        <v> </v>
      </c>
      <c r="R165" s="388" t="str">
        <f t="shared" si="30"/>
        <v> </v>
      </c>
      <c r="S165" s="200">
        <f t="shared" si="32"/>
        <v>36.17439153439153</v>
      </c>
      <c r="T165" s="388" t="e">
        <f>IF(#REF!&lt;0,"ЦП закрыт"," ")</f>
        <v>#REF!</v>
      </c>
      <c r="U165" s="420" t="e">
        <f>(#REF!*100)/#REF!</f>
        <v>#REF!</v>
      </c>
      <c r="V165" s="416" t="s">
        <v>2407</v>
      </c>
    </row>
    <row r="166" spans="1:22" ht="19.5" customHeight="1">
      <c r="A166" s="124">
        <v>124</v>
      </c>
      <c r="B166" s="694" t="s">
        <v>843</v>
      </c>
      <c r="C166" s="456">
        <v>1.6</v>
      </c>
      <c r="D166" s="455" t="s">
        <v>2442</v>
      </c>
      <c r="E166" s="455">
        <v>1.6</v>
      </c>
      <c r="F166" s="455"/>
      <c r="G166" s="439"/>
      <c r="H166" s="124" t="s">
        <v>1737</v>
      </c>
      <c r="I166" s="36">
        <v>1.7256749999999998</v>
      </c>
      <c r="J166" s="131">
        <v>0</v>
      </c>
      <c r="K166" s="131"/>
      <c r="L166" s="36">
        <f t="shared" si="33"/>
        <v>1.7256749999999998</v>
      </c>
      <c r="M166" s="131">
        <v>0</v>
      </c>
      <c r="N166" s="387">
        <f t="shared" si="31"/>
        <v>1.6800000000000002</v>
      </c>
      <c r="O166" s="36">
        <f t="shared" si="34"/>
        <v>-0.04567499999999969</v>
      </c>
      <c r="P166" s="36">
        <f t="shared" si="29"/>
        <v>-0.04567499999999969</v>
      </c>
      <c r="Q166" s="36" t="str">
        <f t="shared" si="28"/>
        <v>ЦП закрыт</v>
      </c>
      <c r="R166" s="388" t="str">
        <f t="shared" si="30"/>
        <v>ЦП закрыт</v>
      </c>
      <c r="S166" s="200">
        <f t="shared" si="32"/>
        <v>102.71874999999999</v>
      </c>
      <c r="T166" s="388" t="e">
        <f>IF(#REF!&lt;0,"ЦП закрыт"," ")</f>
        <v>#REF!</v>
      </c>
      <c r="U166" s="420" t="e">
        <f>(#REF!*100)/#REF!</f>
        <v>#REF!</v>
      </c>
      <c r="V166" s="416" t="s">
        <v>2407</v>
      </c>
    </row>
    <row r="167" spans="1:22" ht="19.5" customHeight="1">
      <c r="A167" s="124">
        <v>125</v>
      </c>
      <c r="B167" s="693" t="s">
        <v>844</v>
      </c>
      <c r="C167" s="456">
        <v>4</v>
      </c>
      <c r="D167" s="455" t="s">
        <v>2442</v>
      </c>
      <c r="E167" s="455">
        <v>2.5</v>
      </c>
      <c r="F167" s="455"/>
      <c r="G167" s="439"/>
      <c r="H167" s="124" t="s">
        <v>1724</v>
      </c>
      <c r="I167" s="36">
        <v>1.8346650000000002</v>
      </c>
      <c r="J167" s="131">
        <v>0</v>
      </c>
      <c r="K167" s="131"/>
      <c r="L167" s="36">
        <f>I167-J167</f>
        <v>1.8346650000000002</v>
      </c>
      <c r="M167" s="131">
        <v>0</v>
      </c>
      <c r="N167" s="387">
        <f t="shared" si="31"/>
        <v>2.625</v>
      </c>
      <c r="O167" s="36">
        <f t="shared" si="34"/>
        <v>0.7903349999999998</v>
      </c>
      <c r="P167" s="36">
        <f t="shared" si="29"/>
        <v>0.7903349999999998</v>
      </c>
      <c r="Q167" s="36" t="str">
        <f t="shared" si="28"/>
        <v> </v>
      </c>
      <c r="R167" s="388" t="str">
        <f t="shared" si="30"/>
        <v> </v>
      </c>
      <c r="S167" s="200">
        <f t="shared" si="32"/>
        <v>69.89200000000001</v>
      </c>
      <c r="T167" s="388" t="e">
        <f>IF(#REF!&lt;0,"ЦП закрыт"," ")</f>
        <v>#REF!</v>
      </c>
      <c r="U167" s="420" t="e">
        <f>(#REF!*100)/#REF!</f>
        <v>#REF!</v>
      </c>
      <c r="V167" s="416" t="s">
        <v>2407</v>
      </c>
    </row>
    <row r="168" spans="1:22" ht="19.5" customHeight="1">
      <c r="A168" s="124">
        <v>126</v>
      </c>
      <c r="B168" s="693" t="s">
        <v>845</v>
      </c>
      <c r="C168" s="456">
        <v>2.5</v>
      </c>
      <c r="D168" s="455" t="s">
        <v>2442</v>
      </c>
      <c r="E168" s="455">
        <v>2.5</v>
      </c>
      <c r="F168" s="455"/>
      <c r="G168" s="439"/>
      <c r="H168" s="124" t="s">
        <v>1718</v>
      </c>
      <c r="I168" s="36">
        <v>1.3623750000000001</v>
      </c>
      <c r="J168" s="131">
        <v>0</v>
      </c>
      <c r="K168" s="131"/>
      <c r="L168" s="36">
        <f t="shared" si="33"/>
        <v>1.3623750000000001</v>
      </c>
      <c r="M168" s="131">
        <v>0</v>
      </c>
      <c r="N168" s="387">
        <f t="shared" si="31"/>
        <v>2.625</v>
      </c>
      <c r="O168" s="36">
        <f t="shared" si="34"/>
        <v>1.2626249999999999</v>
      </c>
      <c r="P168" s="36">
        <f t="shared" si="29"/>
        <v>1.2626249999999999</v>
      </c>
      <c r="Q168" s="36" t="str">
        <f t="shared" si="28"/>
        <v> </v>
      </c>
      <c r="R168" s="388" t="str">
        <f t="shared" si="30"/>
        <v> </v>
      </c>
      <c r="S168" s="200">
        <f t="shared" si="32"/>
        <v>51.900000000000006</v>
      </c>
      <c r="T168" s="388" t="e">
        <f>IF(#REF!&lt;0,"ЦП закрыт"," ")</f>
        <v>#REF!</v>
      </c>
      <c r="U168" s="420" t="e">
        <f>(#REF!*100)/#REF!</f>
        <v>#REF!</v>
      </c>
      <c r="V168" s="416" t="s">
        <v>2407</v>
      </c>
    </row>
    <row r="169" spans="1:22" ht="19.5" customHeight="1">
      <c r="A169" s="124">
        <v>127</v>
      </c>
      <c r="B169" s="693" t="s">
        <v>846</v>
      </c>
      <c r="C169" s="456">
        <v>2.5</v>
      </c>
      <c r="D169" s="455" t="s">
        <v>2442</v>
      </c>
      <c r="E169" s="455">
        <v>2.5</v>
      </c>
      <c r="F169" s="455"/>
      <c r="G169" s="439"/>
      <c r="H169" s="124" t="s">
        <v>1718</v>
      </c>
      <c r="I169" s="36">
        <v>0.23614500000000002</v>
      </c>
      <c r="J169" s="131">
        <v>0</v>
      </c>
      <c r="K169" s="131"/>
      <c r="L169" s="36">
        <f t="shared" si="33"/>
        <v>0.23614500000000002</v>
      </c>
      <c r="M169" s="131">
        <v>0</v>
      </c>
      <c r="N169" s="387">
        <f t="shared" si="31"/>
        <v>2.625</v>
      </c>
      <c r="O169" s="36">
        <f t="shared" si="34"/>
        <v>2.388855</v>
      </c>
      <c r="P169" s="36">
        <f t="shared" si="29"/>
        <v>2.388855</v>
      </c>
      <c r="Q169" s="36" t="str">
        <f t="shared" si="28"/>
        <v> </v>
      </c>
      <c r="R169" s="388" t="str">
        <f t="shared" si="30"/>
        <v> </v>
      </c>
      <c r="S169" s="200">
        <f t="shared" si="32"/>
        <v>8.996</v>
      </c>
      <c r="T169" s="388" t="e">
        <f>IF(#REF!&lt;0,"ЦП закрыт"," ")</f>
        <v>#REF!</v>
      </c>
      <c r="U169" s="420" t="e">
        <f>(#REF!*100)/#REF!</f>
        <v>#REF!</v>
      </c>
      <c r="V169" s="416" t="s">
        <v>2407</v>
      </c>
    </row>
    <row r="170" spans="1:22" ht="19.5" customHeight="1">
      <c r="A170" s="124">
        <v>128</v>
      </c>
      <c r="B170" s="693" t="s">
        <v>847</v>
      </c>
      <c r="C170" s="456">
        <v>1.6</v>
      </c>
      <c r="D170" s="455" t="s">
        <v>2442</v>
      </c>
      <c r="E170" s="455">
        <v>2.5</v>
      </c>
      <c r="F170" s="455"/>
      <c r="G170" s="439"/>
      <c r="H170" s="124" t="s">
        <v>1742</v>
      </c>
      <c r="I170" s="36">
        <v>0.454125</v>
      </c>
      <c r="J170" s="131">
        <v>0</v>
      </c>
      <c r="K170" s="131"/>
      <c r="L170" s="36">
        <f t="shared" si="33"/>
        <v>0.454125</v>
      </c>
      <c r="M170" s="131">
        <v>0</v>
      </c>
      <c r="N170" s="387">
        <f t="shared" si="31"/>
        <v>1.6800000000000002</v>
      </c>
      <c r="O170" s="36">
        <f t="shared" si="34"/>
        <v>1.2258750000000003</v>
      </c>
      <c r="P170" s="36">
        <f t="shared" si="29"/>
        <v>1.2258750000000003</v>
      </c>
      <c r="Q170" s="36" t="str">
        <f t="shared" si="28"/>
        <v> </v>
      </c>
      <c r="R170" s="388" t="str">
        <f t="shared" si="30"/>
        <v> </v>
      </c>
      <c r="S170" s="200">
        <f t="shared" si="32"/>
        <v>27.03125</v>
      </c>
      <c r="T170" s="388" t="e">
        <f>IF(#REF!&lt;0,"ЦП закрыт"," ")</f>
        <v>#REF!</v>
      </c>
      <c r="U170" s="420" t="e">
        <f>(#REF!*100)/#REF!</f>
        <v>#REF!</v>
      </c>
      <c r="V170" s="416" t="s">
        <v>2407</v>
      </c>
    </row>
    <row r="171" spans="1:22" ht="19.5" customHeight="1">
      <c r="A171" s="124">
        <v>129</v>
      </c>
      <c r="B171" s="693" t="s">
        <v>848</v>
      </c>
      <c r="C171" s="456">
        <v>2.5</v>
      </c>
      <c r="D171" s="455" t="s">
        <v>2442</v>
      </c>
      <c r="E171" s="455">
        <v>2.5</v>
      </c>
      <c r="F171" s="455"/>
      <c r="G171" s="439"/>
      <c r="H171" s="124" t="s">
        <v>1718</v>
      </c>
      <c r="I171" s="36">
        <v>0.27247499999999997</v>
      </c>
      <c r="J171" s="131">
        <v>0</v>
      </c>
      <c r="K171" s="131"/>
      <c r="L171" s="36">
        <f t="shared" si="33"/>
        <v>0.27247499999999997</v>
      </c>
      <c r="M171" s="131">
        <v>0</v>
      </c>
      <c r="N171" s="387">
        <f t="shared" si="31"/>
        <v>2.625</v>
      </c>
      <c r="O171" s="36">
        <f t="shared" si="34"/>
        <v>2.352525</v>
      </c>
      <c r="P171" s="36">
        <f t="shared" si="29"/>
        <v>2.352525</v>
      </c>
      <c r="Q171" s="36" t="str">
        <f t="shared" si="28"/>
        <v> </v>
      </c>
      <c r="R171" s="388" t="str">
        <f t="shared" si="30"/>
        <v> </v>
      </c>
      <c r="S171" s="200">
        <f t="shared" si="32"/>
        <v>10.379999999999999</v>
      </c>
      <c r="T171" s="388" t="e">
        <f>IF(#REF!&lt;0,"ЦП закрыт"," ")</f>
        <v>#REF!</v>
      </c>
      <c r="U171" s="420" t="e">
        <f>(#REF!*100)/#REF!</f>
        <v>#REF!</v>
      </c>
      <c r="V171" s="416" t="s">
        <v>2407</v>
      </c>
    </row>
    <row r="172" spans="1:22" ht="19.5" customHeight="1">
      <c r="A172" s="124">
        <v>130</v>
      </c>
      <c r="B172" s="694" t="s">
        <v>849</v>
      </c>
      <c r="C172" s="456">
        <v>1.6</v>
      </c>
      <c r="D172" s="455" t="s">
        <v>2442</v>
      </c>
      <c r="E172" s="455">
        <v>1.6</v>
      </c>
      <c r="F172" s="455"/>
      <c r="G172" s="439"/>
      <c r="H172" s="124" t="s">
        <v>1737</v>
      </c>
      <c r="I172" s="36">
        <v>1.7092399999999999</v>
      </c>
      <c r="J172" s="131">
        <v>0</v>
      </c>
      <c r="K172" s="131"/>
      <c r="L172" s="36">
        <f t="shared" si="33"/>
        <v>1.7092399999999999</v>
      </c>
      <c r="M172" s="131">
        <v>0</v>
      </c>
      <c r="N172" s="387">
        <f t="shared" si="31"/>
        <v>1.6800000000000002</v>
      </c>
      <c r="O172" s="36">
        <f t="shared" si="34"/>
        <v>-0.02923999999999971</v>
      </c>
      <c r="P172" s="36">
        <f t="shared" si="29"/>
        <v>-0.02923999999999971</v>
      </c>
      <c r="Q172" s="36" t="str">
        <f t="shared" si="28"/>
        <v>ЦП закрыт</v>
      </c>
      <c r="R172" s="388" t="str">
        <f t="shared" si="30"/>
        <v>ЦП закрыт</v>
      </c>
      <c r="S172" s="200">
        <f t="shared" si="32"/>
        <v>101.74047619047617</v>
      </c>
      <c r="T172" s="388" t="e">
        <f>IF(#REF!&lt;0,"ЦП закрыт"," ")</f>
        <v>#REF!</v>
      </c>
      <c r="U172" s="420" t="e">
        <f>(#REF!*100)/#REF!</f>
        <v>#REF!</v>
      </c>
      <c r="V172" s="416" t="s">
        <v>2407</v>
      </c>
    </row>
    <row r="173" spans="1:22" ht="19.5" customHeight="1">
      <c r="A173" s="124">
        <v>131</v>
      </c>
      <c r="B173" s="693" t="s">
        <v>850</v>
      </c>
      <c r="C173" s="456">
        <v>4</v>
      </c>
      <c r="D173" s="455" t="s">
        <v>2442</v>
      </c>
      <c r="E173" s="455">
        <v>4</v>
      </c>
      <c r="F173" s="455"/>
      <c r="G173" s="439"/>
      <c r="H173" s="124" t="s">
        <v>1731</v>
      </c>
      <c r="I173" s="36">
        <v>0.233896</v>
      </c>
      <c r="J173" s="131">
        <v>0</v>
      </c>
      <c r="K173" s="131"/>
      <c r="L173" s="36">
        <f t="shared" si="33"/>
        <v>0.233896</v>
      </c>
      <c r="M173" s="131">
        <v>0</v>
      </c>
      <c r="N173" s="387">
        <f t="shared" si="31"/>
        <v>4.2</v>
      </c>
      <c r="O173" s="36">
        <f t="shared" si="34"/>
        <v>3.966104</v>
      </c>
      <c r="P173" s="36">
        <f t="shared" si="29"/>
        <v>3.966104</v>
      </c>
      <c r="Q173" s="36" t="str">
        <f t="shared" si="28"/>
        <v> </v>
      </c>
      <c r="R173" s="388" t="str">
        <f t="shared" si="30"/>
        <v> </v>
      </c>
      <c r="S173" s="200">
        <f t="shared" si="32"/>
        <v>5.56895238095238</v>
      </c>
      <c r="T173" s="388" t="e">
        <f>IF(#REF!&lt;0,"ЦП закрыт"," ")</f>
        <v>#REF!</v>
      </c>
      <c r="U173" s="420" t="e">
        <f>(#REF!*100)/#REF!</f>
        <v>#REF!</v>
      </c>
      <c r="V173" s="416" t="s">
        <v>2407</v>
      </c>
    </row>
    <row r="174" spans="1:22" ht="19.5" customHeight="1">
      <c r="A174" s="124">
        <v>132</v>
      </c>
      <c r="B174" s="693" t="s">
        <v>851</v>
      </c>
      <c r="C174" s="456">
        <v>2.5</v>
      </c>
      <c r="D174" s="455" t="s">
        <v>2442</v>
      </c>
      <c r="E174" s="455">
        <v>2.5</v>
      </c>
      <c r="F174" s="455"/>
      <c r="G174" s="439"/>
      <c r="H174" s="124" t="s">
        <v>1718</v>
      </c>
      <c r="I174" s="36">
        <v>0.25725099999999995</v>
      </c>
      <c r="J174" s="131">
        <v>0</v>
      </c>
      <c r="K174" s="131"/>
      <c r="L174" s="36">
        <f t="shared" si="33"/>
        <v>0.25725099999999995</v>
      </c>
      <c r="M174" s="131">
        <v>0</v>
      </c>
      <c r="N174" s="387">
        <f t="shared" si="31"/>
        <v>2.625</v>
      </c>
      <c r="O174" s="36">
        <f t="shared" si="34"/>
        <v>2.367749</v>
      </c>
      <c r="P174" s="36">
        <f t="shared" si="29"/>
        <v>2.367749</v>
      </c>
      <c r="Q174" s="36" t="str">
        <f t="shared" si="28"/>
        <v> </v>
      </c>
      <c r="R174" s="388" t="str">
        <f t="shared" si="30"/>
        <v> </v>
      </c>
      <c r="S174" s="200">
        <f t="shared" si="32"/>
        <v>9.800038095238094</v>
      </c>
      <c r="T174" s="388" t="e">
        <f>IF(#REF!&lt;0,"ЦП закрыт"," ")</f>
        <v>#REF!</v>
      </c>
      <c r="U174" s="420" t="e">
        <f>(#REF!*100)/#REF!</f>
        <v>#REF!</v>
      </c>
      <c r="V174" s="416" t="s">
        <v>2407</v>
      </c>
    </row>
    <row r="175" spans="1:22" ht="19.5" customHeight="1">
      <c r="A175" s="124">
        <v>133</v>
      </c>
      <c r="B175" s="693" t="s">
        <v>852</v>
      </c>
      <c r="C175" s="456">
        <v>2.5</v>
      </c>
      <c r="D175" s="455" t="s">
        <v>2442</v>
      </c>
      <c r="E175" s="455">
        <v>2.5</v>
      </c>
      <c r="F175" s="455"/>
      <c r="G175" s="439"/>
      <c r="H175" s="124" t="s">
        <v>1718</v>
      </c>
      <c r="I175" s="36">
        <v>0.8996000000000001</v>
      </c>
      <c r="J175" s="131">
        <v>0</v>
      </c>
      <c r="K175" s="131"/>
      <c r="L175" s="36">
        <f t="shared" si="33"/>
        <v>0.8996000000000001</v>
      </c>
      <c r="M175" s="131">
        <v>0</v>
      </c>
      <c r="N175" s="387">
        <f t="shared" si="31"/>
        <v>2.625</v>
      </c>
      <c r="O175" s="36">
        <f t="shared" si="34"/>
        <v>1.7254</v>
      </c>
      <c r="P175" s="36">
        <f t="shared" si="29"/>
        <v>1.7254</v>
      </c>
      <c r="Q175" s="36" t="str">
        <f t="shared" si="28"/>
        <v> </v>
      </c>
      <c r="R175" s="388" t="str">
        <f t="shared" si="30"/>
        <v> </v>
      </c>
      <c r="S175" s="200">
        <f t="shared" si="32"/>
        <v>34.270476190476195</v>
      </c>
      <c r="T175" s="388" t="e">
        <f>IF(#REF!&lt;0,"ЦП закрыт"," ")</f>
        <v>#REF!</v>
      </c>
      <c r="U175" s="420" t="e">
        <f>(#REF!*100)/#REF!</f>
        <v>#REF!</v>
      </c>
      <c r="V175" s="416" t="s">
        <v>2407</v>
      </c>
    </row>
    <row r="176" spans="1:22" ht="19.5" customHeight="1">
      <c r="A176" s="124">
        <v>134</v>
      </c>
      <c r="B176" s="693" t="s">
        <v>853</v>
      </c>
      <c r="C176" s="456">
        <v>10</v>
      </c>
      <c r="D176" s="455" t="s">
        <v>2442</v>
      </c>
      <c r="E176" s="455">
        <v>10</v>
      </c>
      <c r="F176" s="455"/>
      <c r="G176" s="439"/>
      <c r="H176" s="124" t="s">
        <v>1613</v>
      </c>
      <c r="I176" s="36">
        <v>0.10898999999999999</v>
      </c>
      <c r="J176" s="131">
        <v>0</v>
      </c>
      <c r="K176" s="131"/>
      <c r="L176" s="36">
        <f t="shared" si="33"/>
        <v>0.10898999999999999</v>
      </c>
      <c r="M176" s="131">
        <v>0</v>
      </c>
      <c r="N176" s="387">
        <f t="shared" si="31"/>
        <v>10.5</v>
      </c>
      <c r="O176" s="36">
        <f t="shared" si="34"/>
        <v>10.39101</v>
      </c>
      <c r="P176" s="36">
        <f t="shared" si="29"/>
        <v>10.39101</v>
      </c>
      <c r="Q176" s="36" t="str">
        <f t="shared" si="28"/>
        <v> </v>
      </c>
      <c r="R176" s="388" t="str">
        <f t="shared" si="30"/>
        <v> </v>
      </c>
      <c r="S176" s="200">
        <f t="shared" si="32"/>
        <v>1.0379999999999998</v>
      </c>
      <c r="T176" s="388" t="e">
        <f>IF(#REF!&lt;0,"ЦП закрыт"," ")</f>
        <v>#REF!</v>
      </c>
      <c r="U176" s="420" t="e">
        <f>(#REF!*100)/#REF!</f>
        <v>#REF!</v>
      </c>
      <c r="V176" s="416" t="s">
        <v>2407</v>
      </c>
    </row>
    <row r="177" spans="1:22" ht="19.5" customHeight="1">
      <c r="A177" s="124">
        <v>135</v>
      </c>
      <c r="B177" s="693" t="s">
        <v>854</v>
      </c>
      <c r="C177" s="456">
        <v>2.5</v>
      </c>
      <c r="D177" s="455" t="s">
        <v>2442</v>
      </c>
      <c r="E177" s="455">
        <v>2.5</v>
      </c>
      <c r="F177" s="455"/>
      <c r="G177" s="439"/>
      <c r="H177" s="124" t="s">
        <v>1718</v>
      </c>
      <c r="I177" s="36">
        <v>0.8323618199999999</v>
      </c>
      <c r="J177" s="131">
        <v>0</v>
      </c>
      <c r="K177" s="131"/>
      <c r="L177" s="36">
        <f t="shared" si="33"/>
        <v>0.8323618199999999</v>
      </c>
      <c r="M177" s="131">
        <v>0</v>
      </c>
      <c r="N177" s="387">
        <f t="shared" si="31"/>
        <v>2.625</v>
      </c>
      <c r="O177" s="36">
        <f t="shared" si="34"/>
        <v>1.79263818</v>
      </c>
      <c r="P177" s="36">
        <f t="shared" si="29"/>
        <v>1.79263818</v>
      </c>
      <c r="Q177" s="36" t="str">
        <f t="shared" si="28"/>
        <v> </v>
      </c>
      <c r="R177" s="388" t="str">
        <f t="shared" si="30"/>
        <v> </v>
      </c>
      <c r="S177" s="200">
        <f t="shared" si="32"/>
        <v>31.709021714285708</v>
      </c>
      <c r="T177" s="388" t="e">
        <f>IF(#REF!&lt;0,"ЦП закрыт"," ")</f>
        <v>#REF!</v>
      </c>
      <c r="U177" s="420" t="e">
        <f>(#REF!*100)/#REF!</f>
        <v>#REF!</v>
      </c>
      <c r="V177" s="416" t="s">
        <v>2407</v>
      </c>
    </row>
    <row r="178" spans="1:22" ht="19.5" customHeight="1">
      <c r="A178" s="124">
        <v>136</v>
      </c>
      <c r="B178" s="693" t="s">
        <v>855</v>
      </c>
      <c r="C178" s="456">
        <v>25</v>
      </c>
      <c r="D178" s="455" t="s">
        <v>2442</v>
      </c>
      <c r="E178" s="455">
        <v>25</v>
      </c>
      <c r="F178" s="455"/>
      <c r="G178" s="439"/>
      <c r="H178" s="124" t="s">
        <v>1596</v>
      </c>
      <c r="I178" s="36">
        <v>0.23268499999999998</v>
      </c>
      <c r="J178" s="131">
        <v>0</v>
      </c>
      <c r="K178" s="131"/>
      <c r="L178" s="36">
        <f t="shared" si="33"/>
        <v>0.23268499999999998</v>
      </c>
      <c r="M178" s="131">
        <v>0</v>
      </c>
      <c r="N178" s="387">
        <f t="shared" si="31"/>
        <v>26.25</v>
      </c>
      <c r="O178" s="36">
        <f t="shared" si="34"/>
        <v>26.017315</v>
      </c>
      <c r="P178" s="36">
        <f t="shared" si="29"/>
        <v>26.017315</v>
      </c>
      <c r="Q178" s="36" t="str">
        <f t="shared" si="28"/>
        <v> </v>
      </c>
      <c r="R178" s="388" t="str">
        <f t="shared" si="30"/>
        <v> </v>
      </c>
      <c r="S178" s="200">
        <f t="shared" si="32"/>
        <v>0.8864190476190474</v>
      </c>
      <c r="T178" s="388" t="e">
        <f>IF(#REF!&lt;0,"ЦП закрыт"," ")</f>
        <v>#REF!</v>
      </c>
      <c r="U178" s="420" t="e">
        <f>(#REF!*100)/#REF!</f>
        <v>#REF!</v>
      </c>
      <c r="V178" s="416" t="s">
        <v>2407</v>
      </c>
    </row>
    <row r="179" spans="1:22" ht="19.5" customHeight="1">
      <c r="A179" s="533">
        <v>137</v>
      </c>
      <c r="B179" s="693" t="s">
        <v>856</v>
      </c>
      <c r="C179" s="456">
        <v>6.3</v>
      </c>
      <c r="D179" s="455" t="s">
        <v>2442</v>
      </c>
      <c r="E179" s="455">
        <v>6.3</v>
      </c>
      <c r="F179" s="455"/>
      <c r="G179" s="439"/>
      <c r="H179" s="36" t="s">
        <v>1726</v>
      </c>
      <c r="I179" s="36">
        <v>0.141168</v>
      </c>
      <c r="J179" s="131">
        <v>0</v>
      </c>
      <c r="K179" s="131"/>
      <c r="L179" s="36">
        <f t="shared" si="33"/>
        <v>0.141168</v>
      </c>
      <c r="M179" s="131">
        <v>0</v>
      </c>
      <c r="N179" s="387">
        <f t="shared" si="31"/>
        <v>6.615</v>
      </c>
      <c r="O179" s="36">
        <f t="shared" si="34"/>
        <v>6.473832</v>
      </c>
      <c r="P179" s="532">
        <f>MIN(O179:O181)</f>
        <v>6.473832</v>
      </c>
      <c r="Q179" s="554" t="str">
        <f t="shared" si="28"/>
        <v> </v>
      </c>
      <c r="R179" s="442" t="str">
        <f>IF(P179&lt;0,"ЦП закрыт"," ")</f>
        <v> </v>
      </c>
      <c r="S179" s="552">
        <f>(I179*100)/N179</f>
        <v>2.1340589569160997</v>
      </c>
      <c r="T179" s="442" t="e">
        <f>IF(#REF!&lt;0,"ЦП закрыт"," ")</f>
        <v>#REF!</v>
      </c>
      <c r="U179" s="546" t="e">
        <f>(#REF!*100)/#REF!</f>
        <v>#REF!</v>
      </c>
      <c r="V179" s="542" t="s">
        <v>2407</v>
      </c>
    </row>
    <row r="180" spans="1:22" ht="19.5" customHeight="1">
      <c r="A180" s="533"/>
      <c r="B180" s="387" t="s">
        <v>750</v>
      </c>
      <c r="C180" s="456">
        <v>6.3</v>
      </c>
      <c r="D180" s="455" t="s">
        <v>2442</v>
      </c>
      <c r="E180" s="455">
        <v>6.3</v>
      </c>
      <c r="F180" s="455"/>
      <c r="G180" s="439"/>
      <c r="H180" s="36" t="s">
        <v>1598</v>
      </c>
      <c r="I180" s="36">
        <v>0</v>
      </c>
      <c r="J180" s="131">
        <v>0</v>
      </c>
      <c r="K180" s="131"/>
      <c r="L180" s="36">
        <f t="shared" si="33"/>
        <v>0</v>
      </c>
      <c r="M180" s="131">
        <v>0</v>
      </c>
      <c r="N180" s="387">
        <f t="shared" si="31"/>
        <v>6.615</v>
      </c>
      <c r="O180" s="36">
        <f t="shared" si="34"/>
        <v>6.615</v>
      </c>
      <c r="P180" s="532"/>
      <c r="Q180" s="555" t="str">
        <f t="shared" si="28"/>
        <v> </v>
      </c>
      <c r="R180" s="440" t="str">
        <f>IF(P179&lt;0,"ЦП закрыт"," ")</f>
        <v> </v>
      </c>
      <c r="S180" s="553"/>
      <c r="T180" s="440" t="e">
        <f>IF(#REF!&lt;0,"ЦП закрыт"," ")</f>
        <v>#REF!</v>
      </c>
      <c r="U180" s="547"/>
      <c r="V180" s="542"/>
    </row>
    <row r="181" spans="1:22" ht="19.5" customHeight="1">
      <c r="A181" s="533"/>
      <c r="B181" s="387" t="s">
        <v>751</v>
      </c>
      <c r="C181" s="456">
        <v>6.3</v>
      </c>
      <c r="D181" s="455" t="s">
        <v>2442</v>
      </c>
      <c r="E181" s="455">
        <v>6.3</v>
      </c>
      <c r="F181" s="455"/>
      <c r="G181" s="439"/>
      <c r="H181" s="36" t="s">
        <v>1598</v>
      </c>
      <c r="I181" s="36">
        <v>0.141168</v>
      </c>
      <c r="J181" s="131">
        <v>0</v>
      </c>
      <c r="K181" s="131"/>
      <c r="L181" s="36">
        <f t="shared" si="33"/>
        <v>0.141168</v>
      </c>
      <c r="M181" s="131">
        <v>0</v>
      </c>
      <c r="N181" s="387">
        <f t="shared" si="31"/>
        <v>6.615</v>
      </c>
      <c r="O181" s="36">
        <f t="shared" si="34"/>
        <v>6.473832</v>
      </c>
      <c r="P181" s="532"/>
      <c r="Q181" s="556" t="str">
        <f t="shared" si="28"/>
        <v> </v>
      </c>
      <c r="R181" s="444" t="str">
        <f>IF(P179&lt;0,"ЦП закрыт"," ")</f>
        <v> </v>
      </c>
      <c r="S181" s="553"/>
      <c r="T181" s="444" t="e">
        <f>IF(#REF!&lt;0,"ЦП закрыт"," ")</f>
        <v>#REF!</v>
      </c>
      <c r="U181" s="547"/>
      <c r="V181" s="542"/>
    </row>
    <row r="182" spans="1:22" ht="19.5" customHeight="1">
      <c r="A182" s="533">
        <v>138</v>
      </c>
      <c r="B182" s="693" t="s">
        <v>857</v>
      </c>
      <c r="C182" s="456">
        <v>40</v>
      </c>
      <c r="D182" s="455" t="s">
        <v>2442</v>
      </c>
      <c r="E182" s="455">
        <v>25</v>
      </c>
      <c r="F182" s="455"/>
      <c r="G182" s="439"/>
      <c r="H182" s="36" t="s">
        <v>1753</v>
      </c>
      <c r="I182" s="36">
        <v>25.082856693967255</v>
      </c>
      <c r="J182" s="131">
        <v>0</v>
      </c>
      <c r="K182" s="131"/>
      <c r="L182" s="36">
        <f t="shared" si="33"/>
        <v>25.082856693967255</v>
      </c>
      <c r="M182" s="193">
        <v>0</v>
      </c>
      <c r="N182" s="387">
        <f>MIN(C182:E182)*1.05</f>
        <v>26.25</v>
      </c>
      <c r="O182" s="36">
        <f>N182-L182-M182</f>
        <v>1.1671433060327452</v>
      </c>
      <c r="P182" s="532">
        <f>MIN(O182:O184)</f>
        <v>1.1671433060327452</v>
      </c>
      <c r="Q182" s="554" t="str">
        <f t="shared" si="28"/>
        <v> </v>
      </c>
      <c r="R182" s="442" t="str">
        <f>IF(P182&lt;0,"ЦП закрыт"," ")</f>
        <v> </v>
      </c>
      <c r="S182" s="552">
        <f>(I182*100)/N182</f>
        <v>95.55373978654193</v>
      </c>
      <c r="T182" s="442" t="e">
        <f>IF(#REF!&lt;0,"ЦП закрыт"," ")</f>
        <v>#REF!</v>
      </c>
      <c r="U182" s="546" t="e">
        <f>(#REF!*100)/#REF!</f>
        <v>#REF!</v>
      </c>
      <c r="V182" s="542" t="s">
        <v>2407</v>
      </c>
    </row>
    <row r="183" spans="1:22" ht="19.5" customHeight="1">
      <c r="A183" s="533"/>
      <c r="B183" s="387" t="s">
        <v>750</v>
      </c>
      <c r="C183" s="456">
        <v>40</v>
      </c>
      <c r="D183" s="455" t="s">
        <v>2442</v>
      </c>
      <c r="E183" s="455">
        <v>25</v>
      </c>
      <c r="F183" s="455"/>
      <c r="G183" s="439"/>
      <c r="H183" s="36" t="str">
        <f>+H182</f>
        <v>40,0+25,0</v>
      </c>
      <c r="I183" s="36">
        <v>21.464551698417985</v>
      </c>
      <c r="J183" s="131">
        <v>0</v>
      </c>
      <c r="K183" s="131"/>
      <c r="L183" s="36">
        <f t="shared" si="33"/>
        <v>21.464551698417985</v>
      </c>
      <c r="M183" s="193">
        <v>0</v>
      </c>
      <c r="N183" s="387">
        <f t="shared" si="31"/>
        <v>26.25</v>
      </c>
      <c r="O183" s="36">
        <f t="shared" si="34"/>
        <v>4.785448301582015</v>
      </c>
      <c r="P183" s="532"/>
      <c r="Q183" s="555" t="str">
        <f t="shared" si="28"/>
        <v> </v>
      </c>
      <c r="R183" s="442" t="str">
        <f>IF(P182&lt;0,"ЦП закрыт"," ")</f>
        <v> </v>
      </c>
      <c r="S183" s="553"/>
      <c r="T183" s="442" t="e">
        <f>IF(#REF!&lt;0,"ЦП закрыт"," ")</f>
        <v>#REF!</v>
      </c>
      <c r="U183" s="547"/>
      <c r="V183" s="542"/>
    </row>
    <row r="184" spans="1:22" ht="19.5" customHeight="1">
      <c r="A184" s="533"/>
      <c r="B184" s="387" t="s">
        <v>751</v>
      </c>
      <c r="C184" s="456">
        <v>40</v>
      </c>
      <c r="D184" s="455" t="s">
        <v>2442</v>
      </c>
      <c r="E184" s="455">
        <v>25</v>
      </c>
      <c r="F184" s="455"/>
      <c r="G184" s="439"/>
      <c r="H184" s="36" t="str">
        <f>+H182</f>
        <v>40,0+25,0</v>
      </c>
      <c r="I184" s="36">
        <v>3.61830499554927</v>
      </c>
      <c r="J184" s="131">
        <v>0</v>
      </c>
      <c r="K184" s="131"/>
      <c r="L184" s="36">
        <f t="shared" si="33"/>
        <v>3.61830499554927</v>
      </c>
      <c r="M184" s="193">
        <v>0</v>
      </c>
      <c r="N184" s="387">
        <f t="shared" si="31"/>
        <v>26.25</v>
      </c>
      <c r="O184" s="36">
        <f t="shared" si="34"/>
        <v>22.63169500445073</v>
      </c>
      <c r="P184" s="532"/>
      <c r="Q184" s="556" t="str">
        <f t="shared" si="28"/>
        <v> </v>
      </c>
      <c r="R184" s="442" t="str">
        <f>IF(P182&lt;0,"ЦП закрыт"," ")</f>
        <v> </v>
      </c>
      <c r="S184" s="553"/>
      <c r="T184" s="442" t="e">
        <f>IF(#REF!&lt;0,"ЦП закрыт"," ")</f>
        <v>#REF!</v>
      </c>
      <c r="U184" s="547"/>
      <c r="V184" s="542"/>
    </row>
    <row r="185" spans="1:22" ht="19.5" customHeight="1">
      <c r="A185" s="533">
        <v>139</v>
      </c>
      <c r="B185" s="693" t="s">
        <v>858</v>
      </c>
      <c r="C185" s="456">
        <v>6.3</v>
      </c>
      <c r="D185" s="455" t="s">
        <v>2442</v>
      </c>
      <c r="E185" s="455">
        <v>6.3</v>
      </c>
      <c r="F185" s="455"/>
      <c r="G185" s="439"/>
      <c r="H185" s="36" t="s">
        <v>1726</v>
      </c>
      <c r="I185" s="36">
        <v>5.08274</v>
      </c>
      <c r="J185" s="186">
        <v>3.0106838640303706</v>
      </c>
      <c r="K185" s="387" t="s">
        <v>39</v>
      </c>
      <c r="L185" s="36">
        <f t="shared" si="33"/>
        <v>2.0720561359696297</v>
      </c>
      <c r="M185" s="193">
        <v>0</v>
      </c>
      <c r="N185" s="387">
        <f t="shared" si="31"/>
        <v>6.615</v>
      </c>
      <c r="O185" s="36">
        <f t="shared" si="34"/>
        <v>4.54294386403037</v>
      </c>
      <c r="P185" s="532">
        <f>MIN(O185:O187)</f>
        <v>4.54294386403037</v>
      </c>
      <c r="Q185" s="554" t="str">
        <f t="shared" si="28"/>
        <v> </v>
      </c>
      <c r="R185" s="442" t="str">
        <f>IF(P185&lt;0,"ЦП закрыт"," ")</f>
        <v> </v>
      </c>
      <c r="S185" s="552">
        <f>(I185*100)/N185</f>
        <v>76.8365835222978</v>
      </c>
      <c r="T185" s="442" t="e">
        <f>IF(#REF!&lt;0,"ЦП закрыт"," ")</f>
        <v>#REF!</v>
      </c>
      <c r="U185" s="546" t="e">
        <f>(#REF!*100)/#REF!</f>
        <v>#REF!</v>
      </c>
      <c r="V185" s="542" t="s">
        <v>2407</v>
      </c>
    </row>
    <row r="186" spans="1:22" ht="19.5" customHeight="1">
      <c r="A186" s="533"/>
      <c r="B186" s="387" t="s">
        <v>750</v>
      </c>
      <c r="C186" s="456">
        <v>6.3</v>
      </c>
      <c r="D186" s="455" t="s">
        <v>2442</v>
      </c>
      <c r="E186" s="455">
        <v>6.3</v>
      </c>
      <c r="F186" s="455"/>
      <c r="G186" s="439"/>
      <c r="H186" s="36" t="str">
        <f>+H185</f>
        <v>6,3 +6,3</v>
      </c>
      <c r="I186" s="36">
        <v>3.0106838640303706</v>
      </c>
      <c r="J186" s="186">
        <v>3.0106838640303706</v>
      </c>
      <c r="K186" s="387" t="s">
        <v>39</v>
      </c>
      <c r="L186" s="36">
        <f t="shared" si="33"/>
        <v>0</v>
      </c>
      <c r="M186" s="193">
        <v>0</v>
      </c>
      <c r="N186" s="387">
        <f aca="true" t="shared" si="35" ref="N186:N202">MIN(C186:E186)*1.05</f>
        <v>6.615</v>
      </c>
      <c r="O186" s="36">
        <f t="shared" si="34"/>
        <v>6.615</v>
      </c>
      <c r="P186" s="532"/>
      <c r="Q186" s="555" t="str">
        <f t="shared" si="28"/>
        <v> </v>
      </c>
      <c r="R186" s="442" t="str">
        <f>IF(P185&lt;0,"ЦП закрыт"," ")</f>
        <v> </v>
      </c>
      <c r="S186" s="553"/>
      <c r="T186" s="442" t="e">
        <f>IF(#REF!&lt;0,"ЦП закрыт"," ")</f>
        <v>#REF!</v>
      </c>
      <c r="U186" s="547"/>
      <c r="V186" s="542"/>
    </row>
    <row r="187" spans="1:22" ht="19.5" customHeight="1">
      <c r="A187" s="533"/>
      <c r="B187" s="387" t="s">
        <v>751</v>
      </c>
      <c r="C187" s="456">
        <v>6.3</v>
      </c>
      <c r="D187" s="455" t="s">
        <v>2442</v>
      </c>
      <c r="E187" s="455">
        <v>6.3</v>
      </c>
      <c r="F187" s="455"/>
      <c r="G187" s="439"/>
      <c r="H187" s="36" t="str">
        <f>+H185</f>
        <v>6,3 +6,3</v>
      </c>
      <c r="I187" s="36">
        <v>2.0720561359696297</v>
      </c>
      <c r="J187" s="131">
        <v>0</v>
      </c>
      <c r="K187" s="131"/>
      <c r="L187" s="36">
        <f t="shared" si="33"/>
        <v>2.0720561359696297</v>
      </c>
      <c r="M187" s="193">
        <v>0</v>
      </c>
      <c r="N187" s="387">
        <f t="shared" si="35"/>
        <v>6.615</v>
      </c>
      <c r="O187" s="36">
        <f t="shared" si="34"/>
        <v>4.54294386403037</v>
      </c>
      <c r="P187" s="532"/>
      <c r="Q187" s="556" t="str">
        <f t="shared" si="28"/>
        <v> </v>
      </c>
      <c r="R187" s="442" t="str">
        <f>IF(P185&lt;0,"ЦП закрыт"," ")</f>
        <v> </v>
      </c>
      <c r="S187" s="553"/>
      <c r="T187" s="442" t="e">
        <f>IF(#REF!&lt;0,"ЦП закрыт"," ")</f>
        <v>#REF!</v>
      </c>
      <c r="U187" s="547"/>
      <c r="V187" s="542"/>
    </row>
    <row r="188" spans="1:22" ht="19.5" customHeight="1">
      <c r="A188" s="533">
        <v>140</v>
      </c>
      <c r="B188" s="693" t="s">
        <v>859</v>
      </c>
      <c r="C188" s="456">
        <v>6.3</v>
      </c>
      <c r="D188" s="455" t="s">
        <v>2442</v>
      </c>
      <c r="E188" s="455">
        <v>6.3</v>
      </c>
      <c r="F188" s="455"/>
      <c r="G188" s="439"/>
      <c r="H188" s="36" t="s">
        <v>1726</v>
      </c>
      <c r="I188" s="36">
        <v>2.8396182795698928</v>
      </c>
      <c r="J188" s="186">
        <v>0.14066775903614462</v>
      </c>
      <c r="K188" s="387" t="s">
        <v>39</v>
      </c>
      <c r="L188" s="36">
        <f t="shared" si="33"/>
        <v>2.698950520533748</v>
      </c>
      <c r="M188" s="193">
        <v>0</v>
      </c>
      <c r="N188" s="387">
        <f t="shared" si="35"/>
        <v>6.615</v>
      </c>
      <c r="O188" s="36">
        <f t="shared" si="34"/>
        <v>3.916049479466252</v>
      </c>
      <c r="P188" s="532">
        <f>MIN(O188:O190)</f>
        <v>3.916049479466252</v>
      </c>
      <c r="Q188" s="554" t="str">
        <f t="shared" si="28"/>
        <v> </v>
      </c>
      <c r="R188" s="442" t="str">
        <f>IF(P188&lt;0,"ЦП закрыт"," ")</f>
        <v> </v>
      </c>
      <c r="S188" s="552">
        <f>(I188*100)/N188</f>
        <v>42.92695811897041</v>
      </c>
      <c r="T188" s="442" t="e">
        <f>IF(#REF!&lt;0,"ЦП закрыт"," ")</f>
        <v>#REF!</v>
      </c>
      <c r="U188" s="546" t="e">
        <f>(#REF!*100)/#REF!</f>
        <v>#REF!</v>
      </c>
      <c r="V188" s="542" t="s">
        <v>2407</v>
      </c>
    </row>
    <row r="189" spans="1:22" ht="19.5" customHeight="1">
      <c r="A189" s="533"/>
      <c r="B189" s="387" t="s">
        <v>750</v>
      </c>
      <c r="C189" s="456">
        <v>6.3</v>
      </c>
      <c r="D189" s="455" t="s">
        <v>2442</v>
      </c>
      <c r="E189" s="455">
        <v>6.3</v>
      </c>
      <c r="F189" s="455"/>
      <c r="G189" s="439"/>
      <c r="H189" s="36" t="str">
        <f>+H188</f>
        <v>6,3 +6,3</v>
      </c>
      <c r="I189" s="36">
        <v>0.14066775903614462</v>
      </c>
      <c r="J189" s="186">
        <v>0.14066775903614462</v>
      </c>
      <c r="K189" s="387" t="s">
        <v>39</v>
      </c>
      <c r="L189" s="36">
        <f t="shared" si="33"/>
        <v>0</v>
      </c>
      <c r="M189" s="193">
        <v>0</v>
      </c>
      <c r="N189" s="387">
        <f t="shared" si="35"/>
        <v>6.615</v>
      </c>
      <c r="O189" s="36">
        <f t="shared" si="34"/>
        <v>6.615</v>
      </c>
      <c r="P189" s="532"/>
      <c r="Q189" s="555" t="str">
        <f t="shared" si="28"/>
        <v> </v>
      </c>
      <c r="R189" s="442" t="str">
        <f>IF(P188&lt;0,"ЦП закрыт"," ")</f>
        <v> </v>
      </c>
      <c r="S189" s="553"/>
      <c r="T189" s="442" t="e">
        <f>IF(#REF!&lt;0,"ЦП закрыт"," ")</f>
        <v>#REF!</v>
      </c>
      <c r="U189" s="547"/>
      <c r="V189" s="542"/>
    </row>
    <row r="190" spans="1:22" ht="19.5" customHeight="1">
      <c r="A190" s="533"/>
      <c r="B190" s="387" t="s">
        <v>751</v>
      </c>
      <c r="C190" s="456">
        <v>6.3</v>
      </c>
      <c r="D190" s="455" t="s">
        <v>2442</v>
      </c>
      <c r="E190" s="455">
        <v>6.3</v>
      </c>
      <c r="F190" s="455"/>
      <c r="G190" s="439"/>
      <c r="H190" s="36" t="str">
        <f>+H188</f>
        <v>6,3 +6,3</v>
      </c>
      <c r="I190" s="36">
        <v>2.698950520533748</v>
      </c>
      <c r="J190" s="131">
        <v>0</v>
      </c>
      <c r="K190" s="131"/>
      <c r="L190" s="36">
        <f t="shared" si="33"/>
        <v>2.698950520533748</v>
      </c>
      <c r="M190" s="193">
        <v>0</v>
      </c>
      <c r="N190" s="387">
        <f t="shared" si="35"/>
        <v>6.615</v>
      </c>
      <c r="O190" s="36">
        <f t="shared" si="34"/>
        <v>3.916049479466252</v>
      </c>
      <c r="P190" s="532"/>
      <c r="Q190" s="556" t="str">
        <f t="shared" si="28"/>
        <v> </v>
      </c>
      <c r="R190" s="442" t="str">
        <f>IF(P188&lt;0,"ЦП закрыт"," ")</f>
        <v> </v>
      </c>
      <c r="S190" s="553"/>
      <c r="T190" s="442" t="e">
        <f>IF(#REF!&lt;0,"ЦП закрыт"," ")</f>
        <v>#REF!</v>
      </c>
      <c r="U190" s="547"/>
      <c r="V190" s="542"/>
    </row>
    <row r="191" spans="1:22" ht="19.5" customHeight="1">
      <c r="A191" s="533">
        <v>141</v>
      </c>
      <c r="B191" s="694" t="s">
        <v>860</v>
      </c>
      <c r="C191" s="456">
        <v>16</v>
      </c>
      <c r="D191" s="455" t="s">
        <v>2442</v>
      </c>
      <c r="E191" s="455">
        <v>16</v>
      </c>
      <c r="F191" s="455"/>
      <c r="G191" s="439"/>
      <c r="H191" s="36" t="s">
        <v>1728</v>
      </c>
      <c r="I191" s="36">
        <v>21.050324503260022</v>
      </c>
      <c r="J191" s="132">
        <v>0</v>
      </c>
      <c r="K191" s="131"/>
      <c r="L191" s="36">
        <f t="shared" si="33"/>
        <v>21.050324503260022</v>
      </c>
      <c r="M191" s="193">
        <v>0</v>
      </c>
      <c r="N191" s="387">
        <f t="shared" si="35"/>
        <v>16.8</v>
      </c>
      <c r="O191" s="36">
        <f t="shared" si="34"/>
        <v>-4.250324503260021</v>
      </c>
      <c r="P191" s="570">
        <f>MIN(O191:O193)</f>
        <v>-4.250324503260021</v>
      </c>
      <c r="Q191" s="570" t="str">
        <f>R191</f>
        <v>ЦП закрыт</v>
      </c>
      <c r="R191" s="448" t="str">
        <f>IF(P191&lt;0,"ЦП закрыт"," ")</f>
        <v>ЦП закрыт</v>
      </c>
      <c r="S191" s="557">
        <f>(I191*100)/N191</f>
        <v>125.29955061464298</v>
      </c>
      <c r="T191" s="448" t="e">
        <f>IF(#REF!&lt;0,"ЦП закрыт"," ")</f>
        <v>#REF!</v>
      </c>
      <c r="U191" s="557" t="e">
        <f>(#REF!*100)/#REF!</f>
        <v>#REF!</v>
      </c>
      <c r="V191" s="525" t="s">
        <v>2407</v>
      </c>
    </row>
    <row r="192" spans="1:22" ht="19.5" customHeight="1">
      <c r="A192" s="533"/>
      <c r="B192" s="690" t="s">
        <v>750</v>
      </c>
      <c r="C192" s="456">
        <v>16</v>
      </c>
      <c r="D192" s="455" t="s">
        <v>2442</v>
      </c>
      <c r="E192" s="455">
        <v>16</v>
      </c>
      <c r="F192" s="455"/>
      <c r="G192" s="439"/>
      <c r="H192" s="36" t="str">
        <f>+H191</f>
        <v>16,0+16,0</v>
      </c>
      <c r="I192" s="36">
        <v>16.471788488178937</v>
      </c>
      <c r="J192" s="131">
        <v>0</v>
      </c>
      <c r="K192" s="131"/>
      <c r="L192" s="36">
        <f t="shared" si="33"/>
        <v>16.471788488178937</v>
      </c>
      <c r="M192" s="193">
        <v>0</v>
      </c>
      <c r="N192" s="387">
        <f t="shared" si="35"/>
        <v>16.8</v>
      </c>
      <c r="O192" s="36">
        <f t="shared" si="34"/>
        <v>0.32821151182106334</v>
      </c>
      <c r="P192" s="571"/>
      <c r="Q192" s="571"/>
      <c r="R192" s="440" t="str">
        <f>IF(P191&lt;0,"ЦП закрыт"," ")</f>
        <v>ЦП закрыт</v>
      </c>
      <c r="S192" s="558"/>
      <c r="T192" s="440" t="e">
        <f>IF(#REF!&lt;0,"ЦП закрыт"," ")</f>
        <v>#REF!</v>
      </c>
      <c r="U192" s="558"/>
      <c r="V192" s="526"/>
    </row>
    <row r="193" spans="1:22" ht="19.5" customHeight="1">
      <c r="A193" s="533"/>
      <c r="B193" s="690" t="s">
        <v>751</v>
      </c>
      <c r="C193" s="456">
        <v>16</v>
      </c>
      <c r="D193" s="455" t="s">
        <v>2442</v>
      </c>
      <c r="E193" s="455">
        <v>16</v>
      </c>
      <c r="F193" s="455"/>
      <c r="G193" s="439"/>
      <c r="H193" s="36" t="str">
        <f>+H191</f>
        <v>16,0+16,0</v>
      </c>
      <c r="I193" s="36">
        <v>4.578536015081083</v>
      </c>
      <c r="J193" s="131">
        <v>0</v>
      </c>
      <c r="K193" s="131"/>
      <c r="L193" s="36">
        <f t="shared" si="33"/>
        <v>4.578536015081083</v>
      </c>
      <c r="M193" s="193">
        <v>0</v>
      </c>
      <c r="N193" s="387">
        <f t="shared" si="35"/>
        <v>16.8</v>
      </c>
      <c r="O193" s="36">
        <f t="shared" si="34"/>
        <v>12.221463984918918</v>
      </c>
      <c r="P193" s="572"/>
      <c r="Q193" s="572"/>
      <c r="R193" s="447" t="str">
        <f>IF(P191&lt;0,"ЦП закрыт"," ")</f>
        <v>ЦП закрыт</v>
      </c>
      <c r="S193" s="559"/>
      <c r="T193" s="447" t="e">
        <f>IF(#REF!&lt;0,"ЦП закрыт"," ")</f>
        <v>#REF!</v>
      </c>
      <c r="U193" s="559"/>
      <c r="V193" s="527"/>
    </row>
    <row r="194" spans="1:22" ht="19.5" customHeight="1">
      <c r="A194" s="533">
        <v>142</v>
      </c>
      <c r="B194" s="693" t="s">
        <v>861</v>
      </c>
      <c r="C194" s="456">
        <v>25</v>
      </c>
      <c r="D194" s="455" t="s">
        <v>2442</v>
      </c>
      <c r="E194" s="455">
        <v>16</v>
      </c>
      <c r="F194" s="455"/>
      <c r="G194" s="439"/>
      <c r="H194" s="36" t="s">
        <v>1758</v>
      </c>
      <c r="I194" s="36">
        <v>13.204071454749105</v>
      </c>
      <c r="J194" s="186">
        <v>0.417795</v>
      </c>
      <c r="K194" s="387" t="s">
        <v>39</v>
      </c>
      <c r="L194" s="36">
        <f t="shared" si="33"/>
        <v>12.786276454749105</v>
      </c>
      <c r="M194" s="193">
        <v>0</v>
      </c>
      <c r="N194" s="387">
        <f t="shared" si="35"/>
        <v>16.8</v>
      </c>
      <c r="O194" s="36">
        <f t="shared" si="34"/>
        <v>4.013723545250896</v>
      </c>
      <c r="P194" s="532">
        <f>MIN(O194:O196)</f>
        <v>4.013723545250896</v>
      </c>
      <c r="Q194" s="554" t="str">
        <f t="shared" si="28"/>
        <v> </v>
      </c>
      <c r="R194" s="442" t="str">
        <f>IF(P194&lt;0,"ЦП закрыт"," ")</f>
        <v> </v>
      </c>
      <c r="S194" s="552">
        <f>(I194*100)/N194</f>
        <v>78.59566342112562</v>
      </c>
      <c r="T194" s="442" t="e">
        <f>IF(#REF!&lt;0,"ЦП закрыт"," ")</f>
        <v>#REF!</v>
      </c>
      <c r="U194" s="546" t="e">
        <f>(#REF!*100)/#REF!</f>
        <v>#REF!</v>
      </c>
      <c r="V194" s="542" t="s">
        <v>2407</v>
      </c>
    </row>
    <row r="195" spans="1:22" ht="19.5" customHeight="1">
      <c r="A195" s="533"/>
      <c r="B195" s="387" t="s">
        <v>750</v>
      </c>
      <c r="C195" s="456">
        <v>25</v>
      </c>
      <c r="D195" s="455" t="s">
        <v>2442</v>
      </c>
      <c r="E195" s="455">
        <v>16</v>
      </c>
      <c r="F195" s="455"/>
      <c r="G195" s="439"/>
      <c r="H195" s="36" t="str">
        <f>+H194</f>
        <v>25,0+16,0</v>
      </c>
      <c r="I195" s="36">
        <v>5.126520035696199</v>
      </c>
      <c r="J195" s="36">
        <v>0.417795</v>
      </c>
      <c r="K195" s="387" t="s">
        <v>39</v>
      </c>
      <c r="L195" s="36">
        <f t="shared" si="33"/>
        <v>4.708725035696199</v>
      </c>
      <c r="M195" s="193">
        <v>0</v>
      </c>
      <c r="N195" s="387">
        <f t="shared" si="35"/>
        <v>16.8</v>
      </c>
      <c r="O195" s="36">
        <f t="shared" si="34"/>
        <v>12.091274964303802</v>
      </c>
      <c r="P195" s="532"/>
      <c r="Q195" s="555" t="str">
        <f t="shared" si="28"/>
        <v> </v>
      </c>
      <c r="R195" s="442" t="str">
        <f>IF(P194&lt;0,"ЦП закрыт"," ")</f>
        <v> </v>
      </c>
      <c r="S195" s="553"/>
      <c r="T195" s="442" t="e">
        <f>IF(#REF!&lt;0,"ЦП закрыт"," ")</f>
        <v>#REF!</v>
      </c>
      <c r="U195" s="547"/>
      <c r="V195" s="542"/>
    </row>
    <row r="196" spans="1:22" ht="19.5" customHeight="1">
      <c r="A196" s="533"/>
      <c r="B196" s="387" t="s">
        <v>751</v>
      </c>
      <c r="C196" s="456">
        <v>25</v>
      </c>
      <c r="D196" s="455" t="s">
        <v>2442</v>
      </c>
      <c r="E196" s="455">
        <v>16</v>
      </c>
      <c r="F196" s="455"/>
      <c r="G196" s="439"/>
      <c r="H196" s="36" t="str">
        <f>+H194</f>
        <v>25,0+16,0</v>
      </c>
      <c r="I196" s="36">
        <v>8.077551419052906</v>
      </c>
      <c r="J196" s="131">
        <v>0</v>
      </c>
      <c r="K196" s="131"/>
      <c r="L196" s="36">
        <f t="shared" si="33"/>
        <v>8.077551419052906</v>
      </c>
      <c r="M196" s="193">
        <v>0</v>
      </c>
      <c r="N196" s="387">
        <f t="shared" si="35"/>
        <v>16.8</v>
      </c>
      <c r="O196" s="36">
        <f t="shared" si="34"/>
        <v>8.722448580947095</v>
      </c>
      <c r="P196" s="532"/>
      <c r="Q196" s="556" t="str">
        <f t="shared" si="28"/>
        <v> </v>
      </c>
      <c r="R196" s="442" t="str">
        <f>IF(P194&lt;0,"ЦП закрыт"," ")</f>
        <v> </v>
      </c>
      <c r="S196" s="553"/>
      <c r="T196" s="442" t="e">
        <f>IF(#REF!&lt;0,"ЦП закрыт"," ")</f>
        <v>#REF!</v>
      </c>
      <c r="U196" s="547"/>
      <c r="V196" s="542"/>
    </row>
    <row r="197" spans="1:22" ht="19.5" customHeight="1">
      <c r="A197" s="533">
        <v>143</v>
      </c>
      <c r="B197" s="694" t="s">
        <v>862</v>
      </c>
      <c r="C197" s="456">
        <v>40</v>
      </c>
      <c r="D197" s="455" t="s">
        <v>2442</v>
      </c>
      <c r="E197" s="455">
        <v>25</v>
      </c>
      <c r="F197" s="455"/>
      <c r="G197" s="439"/>
      <c r="H197" s="36" t="s">
        <v>1753</v>
      </c>
      <c r="I197" s="36">
        <v>31.25185217234562</v>
      </c>
      <c r="J197" s="186">
        <v>0.163485</v>
      </c>
      <c r="K197" s="387" t="s">
        <v>39</v>
      </c>
      <c r="L197" s="36">
        <f t="shared" si="33"/>
        <v>31.08836717234562</v>
      </c>
      <c r="M197" s="193">
        <v>0</v>
      </c>
      <c r="N197" s="387">
        <f t="shared" si="35"/>
        <v>26.25</v>
      </c>
      <c r="O197" s="36">
        <f t="shared" si="34"/>
        <v>-4.83836717234562</v>
      </c>
      <c r="P197" s="570">
        <f>MIN(O197:O199)</f>
        <v>-4.83836717234562</v>
      </c>
      <c r="Q197" s="570" t="str">
        <f>R197</f>
        <v>ЦП закрыт</v>
      </c>
      <c r="R197" s="448" t="str">
        <f>IF(P197&lt;0,"ЦП закрыт"," ")</f>
        <v>ЦП закрыт</v>
      </c>
      <c r="S197" s="557">
        <f>(I197*100)/N197</f>
        <v>119.05467494226903</v>
      </c>
      <c r="T197" s="448" t="e">
        <f>IF(#REF!&lt;0,"ЦП закрыт"," ")</f>
        <v>#REF!</v>
      </c>
      <c r="U197" s="557" t="e">
        <f>(#REF!*100)/#REF!</f>
        <v>#REF!</v>
      </c>
      <c r="V197" s="525" t="s">
        <v>2407</v>
      </c>
    </row>
    <row r="198" spans="1:22" ht="19.5" customHeight="1">
      <c r="A198" s="533"/>
      <c r="B198" s="690" t="s">
        <v>750</v>
      </c>
      <c r="C198" s="456">
        <v>40</v>
      </c>
      <c r="D198" s="455" t="s">
        <v>2442</v>
      </c>
      <c r="E198" s="455">
        <v>25</v>
      </c>
      <c r="F198" s="455"/>
      <c r="G198" s="439"/>
      <c r="H198" s="36" t="str">
        <f>+H197</f>
        <v>40,0+25,0</v>
      </c>
      <c r="I198" s="36">
        <v>21.34041878580919</v>
      </c>
      <c r="J198" s="36">
        <v>0.163485</v>
      </c>
      <c r="K198" s="387" t="s">
        <v>39</v>
      </c>
      <c r="L198" s="36">
        <f t="shared" si="33"/>
        <v>21.17693378580919</v>
      </c>
      <c r="M198" s="193">
        <v>0</v>
      </c>
      <c r="N198" s="387">
        <f t="shared" si="35"/>
        <v>26.25</v>
      </c>
      <c r="O198" s="36">
        <f t="shared" si="34"/>
        <v>5.07306621419081</v>
      </c>
      <c r="P198" s="571"/>
      <c r="Q198" s="571"/>
      <c r="R198" s="445" t="str">
        <f>IF(P197&lt;0,"ЦП закрыт"," ")</f>
        <v>ЦП закрыт</v>
      </c>
      <c r="S198" s="558"/>
      <c r="T198" s="445" t="e">
        <f>IF(#REF!&lt;0,"ЦП закрыт"," ")</f>
        <v>#REF!</v>
      </c>
      <c r="U198" s="558"/>
      <c r="V198" s="526"/>
    </row>
    <row r="199" spans="1:22" ht="19.5" customHeight="1">
      <c r="A199" s="533"/>
      <c r="B199" s="690" t="s">
        <v>751</v>
      </c>
      <c r="C199" s="456">
        <v>40</v>
      </c>
      <c r="D199" s="455" t="s">
        <v>2442</v>
      </c>
      <c r="E199" s="455">
        <v>25</v>
      </c>
      <c r="F199" s="455"/>
      <c r="G199" s="439"/>
      <c r="H199" s="36" t="str">
        <f>+H197</f>
        <v>40,0+25,0</v>
      </c>
      <c r="I199" s="36">
        <v>9.911433386536428</v>
      </c>
      <c r="J199" s="131">
        <v>0</v>
      </c>
      <c r="K199" s="131"/>
      <c r="L199" s="36">
        <f t="shared" si="33"/>
        <v>9.911433386536428</v>
      </c>
      <c r="M199" s="193">
        <v>0</v>
      </c>
      <c r="N199" s="387">
        <f t="shared" si="35"/>
        <v>26.25</v>
      </c>
      <c r="O199" s="36">
        <f t="shared" si="34"/>
        <v>16.33856661346357</v>
      </c>
      <c r="P199" s="572"/>
      <c r="Q199" s="572"/>
      <c r="R199" s="447" t="str">
        <f>IF(P197&lt;0,"ЦП закрыт"," ")</f>
        <v>ЦП закрыт</v>
      </c>
      <c r="S199" s="559"/>
      <c r="T199" s="447" t="e">
        <f>IF(#REF!&lt;0,"ЦП закрыт"," ")</f>
        <v>#REF!</v>
      </c>
      <c r="U199" s="559"/>
      <c r="V199" s="527"/>
    </row>
    <row r="200" spans="1:22" ht="19.5" customHeight="1">
      <c r="A200" s="533">
        <v>144</v>
      </c>
      <c r="B200" s="124" t="s">
        <v>863</v>
      </c>
      <c r="C200" s="456">
        <v>10</v>
      </c>
      <c r="D200" s="455" t="s">
        <v>2442</v>
      </c>
      <c r="E200" s="455">
        <v>10</v>
      </c>
      <c r="F200" s="455"/>
      <c r="G200" s="439"/>
      <c r="H200" s="36" t="s">
        <v>1613</v>
      </c>
      <c r="I200" s="36">
        <v>4.469520018945213</v>
      </c>
      <c r="J200" s="186">
        <v>0.3633</v>
      </c>
      <c r="K200" s="387" t="s">
        <v>39</v>
      </c>
      <c r="L200" s="36">
        <f t="shared" si="33"/>
        <v>4.106220018945213</v>
      </c>
      <c r="M200" s="193">
        <v>0</v>
      </c>
      <c r="N200" s="387">
        <f t="shared" si="35"/>
        <v>10.5</v>
      </c>
      <c r="O200" s="36">
        <f>N200-L200-M200</f>
        <v>6.393779981054787</v>
      </c>
      <c r="P200" s="532">
        <f>MIN(O200:O202)</f>
        <v>6.393779981054787</v>
      </c>
      <c r="Q200" s="554" t="str">
        <f aca="true" t="shared" si="36" ref="Q200:Q260">R200</f>
        <v> </v>
      </c>
      <c r="R200" s="442" t="str">
        <f>IF(P200&lt;0,"ЦП закрыт"," ")</f>
        <v> </v>
      </c>
      <c r="S200" s="552">
        <f>(I200*100)/N200</f>
        <v>42.56685732328774</v>
      </c>
      <c r="T200" s="442" t="e">
        <f>IF(#REF!&lt;0,"ЦП закрыт"," ")</f>
        <v>#REF!</v>
      </c>
      <c r="U200" s="546" t="e">
        <f>(#REF!*100)/#REF!</f>
        <v>#REF!</v>
      </c>
      <c r="V200" s="542" t="s">
        <v>2407</v>
      </c>
    </row>
    <row r="201" spans="1:22" ht="19.5" customHeight="1">
      <c r="A201" s="533"/>
      <c r="B201" s="387" t="s">
        <v>750</v>
      </c>
      <c r="C201" s="456">
        <v>10</v>
      </c>
      <c r="D201" s="455" t="s">
        <v>2442</v>
      </c>
      <c r="E201" s="455">
        <v>10</v>
      </c>
      <c r="F201" s="455"/>
      <c r="G201" s="439"/>
      <c r="H201" s="36" t="str">
        <f>+H200</f>
        <v>10,0+10,0</v>
      </c>
      <c r="I201" s="36">
        <v>0.8893744177960708</v>
      </c>
      <c r="J201" s="36">
        <v>0.3633</v>
      </c>
      <c r="K201" s="387" t="s">
        <v>39</v>
      </c>
      <c r="L201" s="36">
        <f t="shared" si="33"/>
        <v>0.5260744177960708</v>
      </c>
      <c r="M201" s="193">
        <v>0</v>
      </c>
      <c r="N201" s="387">
        <f t="shared" si="35"/>
        <v>10.5</v>
      </c>
      <c r="O201" s="36">
        <f t="shared" si="34"/>
        <v>9.973925582203929</v>
      </c>
      <c r="P201" s="532"/>
      <c r="Q201" s="555" t="str">
        <f t="shared" si="36"/>
        <v> </v>
      </c>
      <c r="R201" s="442" t="str">
        <f>IF(P200&lt;0,"ЦП закрыт"," ")</f>
        <v> </v>
      </c>
      <c r="S201" s="553"/>
      <c r="T201" s="442" t="e">
        <f>IF(#REF!&lt;0,"ЦП закрыт"," ")</f>
        <v>#REF!</v>
      </c>
      <c r="U201" s="547"/>
      <c r="V201" s="542"/>
    </row>
    <row r="202" spans="1:22" ht="19.5" customHeight="1">
      <c r="A202" s="533"/>
      <c r="B202" s="387" t="s">
        <v>751</v>
      </c>
      <c r="C202" s="456">
        <v>10</v>
      </c>
      <c r="D202" s="455" t="s">
        <v>2442</v>
      </c>
      <c r="E202" s="455">
        <v>10</v>
      </c>
      <c r="F202" s="455"/>
      <c r="G202" s="439"/>
      <c r="H202" s="36" t="str">
        <f>+H200</f>
        <v>10,0+10,0</v>
      </c>
      <c r="I202" s="36">
        <v>3.580145601149142</v>
      </c>
      <c r="J202" s="131">
        <v>0</v>
      </c>
      <c r="K202" s="131"/>
      <c r="L202" s="36">
        <f t="shared" si="33"/>
        <v>3.580145601149142</v>
      </c>
      <c r="M202" s="193">
        <v>0</v>
      </c>
      <c r="N202" s="387">
        <f t="shared" si="35"/>
        <v>10.5</v>
      </c>
      <c r="O202" s="36">
        <f t="shared" si="34"/>
        <v>6.919854398850858</v>
      </c>
      <c r="P202" s="532"/>
      <c r="Q202" s="556" t="str">
        <f t="shared" si="36"/>
        <v> </v>
      </c>
      <c r="R202" s="442" t="str">
        <f>IF(P200&lt;0,"ЦП закрыт"," ")</f>
        <v> </v>
      </c>
      <c r="S202" s="553"/>
      <c r="T202" s="442" t="e">
        <f>IF(#REF!&lt;0,"ЦП закрыт"," ")</f>
        <v>#REF!</v>
      </c>
      <c r="U202" s="547"/>
      <c r="V202" s="542"/>
    </row>
    <row r="203" spans="1:22" ht="19.5" customHeight="1">
      <c r="A203" s="419">
        <v>145</v>
      </c>
      <c r="B203" s="387" t="s">
        <v>864</v>
      </c>
      <c r="C203" s="456">
        <v>2.5</v>
      </c>
      <c r="D203" s="455"/>
      <c r="E203" s="455"/>
      <c r="F203" s="455"/>
      <c r="G203" s="439"/>
      <c r="H203" s="387">
        <v>2.5</v>
      </c>
      <c r="I203" s="387">
        <v>0.1</v>
      </c>
      <c r="J203" s="387">
        <v>0.7</v>
      </c>
      <c r="K203" s="387" t="s">
        <v>39</v>
      </c>
      <c r="L203" s="387">
        <f>J203</f>
        <v>0.7</v>
      </c>
      <c r="M203" s="387">
        <v>0</v>
      </c>
      <c r="N203" s="387">
        <f aca="true" t="shared" si="37" ref="N203:N217">L203-M203</f>
        <v>0.7</v>
      </c>
      <c r="O203" s="387">
        <f aca="true" t="shared" si="38" ref="O203:O218">N203-I203</f>
        <v>0.6</v>
      </c>
      <c r="P203" s="387">
        <f aca="true" t="shared" si="39" ref="P203:P226">O203</f>
        <v>0.6</v>
      </c>
      <c r="Q203" s="387" t="str">
        <f t="shared" si="36"/>
        <v> </v>
      </c>
      <c r="R203" s="388" t="str">
        <f>IF(P203&lt;0,"ЦП закрыт"," ")</f>
        <v> </v>
      </c>
      <c r="S203" s="200">
        <f aca="true" t="shared" si="40" ref="S203:S218">(I203*100)/(H203*1.05)</f>
        <v>3.8095238095238093</v>
      </c>
      <c r="T203" s="388" t="e">
        <f>IF(#REF!&lt;0,"ЦП закрыт"," ")</f>
        <v>#REF!</v>
      </c>
      <c r="U203" s="420" t="e">
        <f>(#REF!*100)/(#REF!*1.05)</f>
        <v>#REF!</v>
      </c>
      <c r="V203" s="416" t="s">
        <v>1459</v>
      </c>
    </row>
    <row r="204" spans="1:22" ht="19.5" customHeight="1">
      <c r="A204" s="419">
        <v>146</v>
      </c>
      <c r="B204" s="387" t="s">
        <v>865</v>
      </c>
      <c r="C204" s="456">
        <v>1.6</v>
      </c>
      <c r="D204" s="455"/>
      <c r="E204" s="455"/>
      <c r="F204" s="455"/>
      <c r="G204" s="439"/>
      <c r="H204" s="387">
        <v>1.6</v>
      </c>
      <c r="I204" s="387">
        <v>0.3</v>
      </c>
      <c r="J204" s="387">
        <v>0.3</v>
      </c>
      <c r="K204" s="387" t="s">
        <v>39</v>
      </c>
      <c r="L204" s="387">
        <f aca="true" t="shared" si="41" ref="L204:L218">J204</f>
        <v>0.3</v>
      </c>
      <c r="M204" s="387">
        <v>0</v>
      </c>
      <c r="N204" s="387">
        <f t="shared" si="37"/>
        <v>0.3</v>
      </c>
      <c r="O204" s="387">
        <f t="shared" si="38"/>
        <v>0</v>
      </c>
      <c r="P204" s="387">
        <f t="shared" si="39"/>
        <v>0</v>
      </c>
      <c r="Q204" s="387" t="str">
        <f t="shared" si="36"/>
        <v> </v>
      </c>
      <c r="R204" s="388" t="str">
        <f t="shared" si="30"/>
        <v> </v>
      </c>
      <c r="S204" s="200">
        <f t="shared" si="40"/>
        <v>17.857142857142854</v>
      </c>
      <c r="T204" s="388" t="e">
        <f>IF(#REF!&lt;0,"ЦП закрыт"," ")</f>
        <v>#REF!</v>
      </c>
      <c r="U204" s="420" t="e">
        <f>(#REF!*100)/(#REF!*1.05)</f>
        <v>#REF!</v>
      </c>
      <c r="V204" s="416" t="s">
        <v>1459</v>
      </c>
    </row>
    <row r="205" spans="1:22" ht="19.5" customHeight="1">
      <c r="A205" s="419">
        <v>147</v>
      </c>
      <c r="B205" s="387" t="s">
        <v>866</v>
      </c>
      <c r="C205" s="456">
        <v>2.5</v>
      </c>
      <c r="D205" s="455"/>
      <c r="E205" s="455"/>
      <c r="F205" s="455"/>
      <c r="G205" s="439"/>
      <c r="H205" s="387">
        <v>2.5</v>
      </c>
      <c r="I205" s="387">
        <v>0.3</v>
      </c>
      <c r="J205" s="387">
        <v>0.3</v>
      </c>
      <c r="K205" s="387" t="s">
        <v>39</v>
      </c>
      <c r="L205" s="387">
        <f t="shared" si="41"/>
        <v>0.3</v>
      </c>
      <c r="M205" s="387">
        <v>0</v>
      </c>
      <c r="N205" s="387">
        <f t="shared" si="37"/>
        <v>0.3</v>
      </c>
      <c r="O205" s="387">
        <f t="shared" si="38"/>
        <v>0</v>
      </c>
      <c r="P205" s="387">
        <f t="shared" si="39"/>
        <v>0</v>
      </c>
      <c r="Q205" s="387" t="str">
        <f t="shared" si="36"/>
        <v> </v>
      </c>
      <c r="R205" s="388" t="str">
        <f>IF(P205&lt;0,"ЦП закрыт"," ")</f>
        <v> </v>
      </c>
      <c r="S205" s="200">
        <f t="shared" si="40"/>
        <v>11.428571428571429</v>
      </c>
      <c r="T205" s="388" t="e">
        <f>IF(#REF!&lt;0,"ЦП закрыт"," ")</f>
        <v>#REF!</v>
      </c>
      <c r="U205" s="420" t="e">
        <f>(#REF!*100)/(#REF!*1.05)</f>
        <v>#REF!</v>
      </c>
      <c r="V205" s="416" t="s">
        <v>1459</v>
      </c>
    </row>
    <row r="206" spans="1:22" ht="19.5" customHeight="1">
      <c r="A206" s="419">
        <v>148</v>
      </c>
      <c r="B206" s="690" t="s">
        <v>867</v>
      </c>
      <c r="C206" s="456">
        <v>2.5</v>
      </c>
      <c r="D206" s="455"/>
      <c r="E206" s="455"/>
      <c r="F206" s="455"/>
      <c r="G206" s="439"/>
      <c r="H206" s="387">
        <v>2.5</v>
      </c>
      <c r="I206" s="387">
        <v>0.1</v>
      </c>
      <c r="J206" s="387">
        <v>0</v>
      </c>
      <c r="K206" s="387"/>
      <c r="L206" s="387">
        <f t="shared" si="41"/>
        <v>0</v>
      </c>
      <c r="M206" s="387">
        <v>0</v>
      </c>
      <c r="N206" s="387">
        <f t="shared" si="37"/>
        <v>0</v>
      </c>
      <c r="O206" s="387">
        <f t="shared" si="38"/>
        <v>-0.1</v>
      </c>
      <c r="P206" s="387">
        <f t="shared" si="39"/>
        <v>-0.1</v>
      </c>
      <c r="Q206" s="387" t="str">
        <f t="shared" si="36"/>
        <v>ЦП закрыт</v>
      </c>
      <c r="R206" s="388" t="str">
        <f t="shared" si="30"/>
        <v>ЦП закрыт</v>
      </c>
      <c r="S206" s="200">
        <f t="shared" si="40"/>
        <v>3.8095238095238093</v>
      </c>
      <c r="T206" s="388" t="e">
        <f>IF(#REF!&lt;0,"ЦП закрыт"," ")</f>
        <v>#REF!</v>
      </c>
      <c r="U206" s="420" t="e">
        <f>(#REF!*100)/(#REF!*1.05)</f>
        <v>#REF!</v>
      </c>
      <c r="V206" s="525" t="s">
        <v>1459</v>
      </c>
    </row>
    <row r="207" spans="1:22" ht="19.5" customHeight="1">
      <c r="A207" s="419">
        <v>149</v>
      </c>
      <c r="B207" s="690" t="s">
        <v>868</v>
      </c>
      <c r="C207" s="456">
        <v>10</v>
      </c>
      <c r="D207" s="455"/>
      <c r="E207" s="455"/>
      <c r="F207" s="455"/>
      <c r="G207" s="439"/>
      <c r="H207" s="387">
        <v>10</v>
      </c>
      <c r="I207" s="387">
        <v>2.2</v>
      </c>
      <c r="J207" s="387">
        <v>0</v>
      </c>
      <c r="K207" s="387"/>
      <c r="L207" s="387">
        <f t="shared" si="41"/>
        <v>0</v>
      </c>
      <c r="M207" s="387">
        <v>0</v>
      </c>
      <c r="N207" s="387">
        <f t="shared" si="37"/>
        <v>0</v>
      </c>
      <c r="O207" s="387">
        <f t="shared" si="38"/>
        <v>-2.2</v>
      </c>
      <c r="P207" s="387">
        <f t="shared" si="39"/>
        <v>-2.2</v>
      </c>
      <c r="Q207" s="387" t="str">
        <f t="shared" si="36"/>
        <v>ЦП закрыт</v>
      </c>
      <c r="R207" s="388" t="str">
        <f t="shared" si="30"/>
        <v>ЦП закрыт</v>
      </c>
      <c r="S207" s="200">
        <f t="shared" si="40"/>
        <v>20.952380952380956</v>
      </c>
      <c r="T207" s="388" t="e">
        <f>IF(#REF!&lt;0,"ЦП закрыт"," ")</f>
        <v>#REF!</v>
      </c>
      <c r="U207" s="420" t="e">
        <f>(#REF!*100)/(#REF!*1.05)</f>
        <v>#REF!</v>
      </c>
      <c r="V207" s="526"/>
    </row>
    <row r="208" spans="1:22" ht="19.5" customHeight="1">
      <c r="A208" s="419">
        <v>150</v>
      </c>
      <c r="B208" s="387" t="s">
        <v>869</v>
      </c>
      <c r="C208" s="456">
        <v>2.5</v>
      </c>
      <c r="D208" s="455"/>
      <c r="E208" s="455"/>
      <c r="F208" s="455"/>
      <c r="G208" s="439"/>
      <c r="H208" s="387">
        <v>2.5</v>
      </c>
      <c r="I208" s="387">
        <v>0.5</v>
      </c>
      <c r="J208" s="387">
        <v>0.6</v>
      </c>
      <c r="K208" s="387" t="s">
        <v>39</v>
      </c>
      <c r="L208" s="387">
        <f>J208</f>
        <v>0.6</v>
      </c>
      <c r="M208" s="387">
        <v>0</v>
      </c>
      <c r="N208" s="387">
        <f>L208-M208</f>
        <v>0.6</v>
      </c>
      <c r="O208" s="387">
        <f t="shared" si="38"/>
        <v>0.09999999999999998</v>
      </c>
      <c r="P208" s="387">
        <f t="shared" si="39"/>
        <v>0.09999999999999998</v>
      </c>
      <c r="Q208" s="387" t="str">
        <f t="shared" si="36"/>
        <v> </v>
      </c>
      <c r="R208" s="388" t="str">
        <f t="shared" si="30"/>
        <v> </v>
      </c>
      <c r="S208" s="200">
        <f t="shared" si="40"/>
        <v>19.047619047619047</v>
      </c>
      <c r="T208" s="388" t="e">
        <f>IF(#REF!&lt;0,"ЦП закрыт"," ")</f>
        <v>#REF!</v>
      </c>
      <c r="U208" s="420" t="e">
        <f>(#REF!*100)/(#REF!*1.05)</f>
        <v>#REF!</v>
      </c>
      <c r="V208" s="527"/>
    </row>
    <row r="209" spans="1:22" ht="19.5" customHeight="1">
      <c r="A209" s="419">
        <v>151</v>
      </c>
      <c r="B209" s="387" t="s">
        <v>870</v>
      </c>
      <c r="C209" s="456">
        <v>2.5</v>
      </c>
      <c r="D209" s="455"/>
      <c r="E209" s="455"/>
      <c r="F209" s="455"/>
      <c r="G209" s="439"/>
      <c r="H209" s="387">
        <v>2.5</v>
      </c>
      <c r="I209" s="387">
        <v>0.2</v>
      </c>
      <c r="J209" s="387">
        <v>0.7</v>
      </c>
      <c r="K209" s="387" t="s">
        <v>39</v>
      </c>
      <c r="L209" s="387">
        <f>J209</f>
        <v>0.7</v>
      </c>
      <c r="M209" s="387">
        <v>0</v>
      </c>
      <c r="N209" s="387">
        <f>L209-M209</f>
        <v>0.7</v>
      </c>
      <c r="O209" s="387">
        <f t="shared" si="38"/>
        <v>0.49999999999999994</v>
      </c>
      <c r="P209" s="387">
        <f t="shared" si="39"/>
        <v>0.49999999999999994</v>
      </c>
      <c r="Q209" s="387" t="str">
        <f t="shared" si="36"/>
        <v> </v>
      </c>
      <c r="R209" s="388" t="str">
        <f t="shared" si="30"/>
        <v> </v>
      </c>
      <c r="S209" s="200">
        <f t="shared" si="40"/>
        <v>7.619047619047619</v>
      </c>
      <c r="T209" s="388" t="e">
        <f>IF(#REF!&lt;0,"ЦП закрыт"," ")</f>
        <v>#REF!</v>
      </c>
      <c r="U209" s="420" t="e">
        <f>(#REF!*100)/(#REF!*1.05)</f>
        <v>#REF!</v>
      </c>
      <c r="V209" s="416" t="s">
        <v>1459</v>
      </c>
    </row>
    <row r="210" spans="1:22" ht="19.5" customHeight="1">
      <c r="A210" s="419">
        <v>152</v>
      </c>
      <c r="B210" s="387" t="s">
        <v>871</v>
      </c>
      <c r="C210" s="456">
        <v>1.6</v>
      </c>
      <c r="D210" s="455"/>
      <c r="E210" s="455"/>
      <c r="F210" s="455"/>
      <c r="G210" s="439"/>
      <c r="H210" s="387">
        <v>1.6</v>
      </c>
      <c r="I210" s="387">
        <v>0.3</v>
      </c>
      <c r="J210" s="387">
        <v>0.6</v>
      </c>
      <c r="K210" s="387" t="s">
        <v>39</v>
      </c>
      <c r="L210" s="387">
        <f>J210</f>
        <v>0.6</v>
      </c>
      <c r="M210" s="387">
        <v>0</v>
      </c>
      <c r="N210" s="387">
        <f>L210-M210</f>
        <v>0.6</v>
      </c>
      <c r="O210" s="387">
        <f t="shared" si="38"/>
        <v>0.3</v>
      </c>
      <c r="P210" s="387">
        <f t="shared" si="39"/>
        <v>0.3</v>
      </c>
      <c r="Q210" s="387" t="str">
        <f t="shared" si="36"/>
        <v> </v>
      </c>
      <c r="R210" s="388" t="str">
        <f t="shared" si="30"/>
        <v> </v>
      </c>
      <c r="S210" s="200">
        <f t="shared" si="40"/>
        <v>17.857142857142854</v>
      </c>
      <c r="T210" s="388" t="e">
        <f>IF(#REF!&lt;0,"ЦП закрыт"," ")</f>
        <v>#REF!</v>
      </c>
      <c r="U210" s="420" t="e">
        <f>(#REF!*100)/(#REF!*1.05)</f>
        <v>#REF!</v>
      </c>
      <c r="V210" s="416" t="s">
        <v>1459</v>
      </c>
    </row>
    <row r="211" spans="1:22" ht="19.5" customHeight="1">
      <c r="A211" s="419">
        <v>153</v>
      </c>
      <c r="B211" s="690" t="s">
        <v>872</v>
      </c>
      <c r="C211" s="456">
        <v>6.3</v>
      </c>
      <c r="D211" s="455"/>
      <c r="E211" s="455"/>
      <c r="F211" s="455"/>
      <c r="G211" s="439"/>
      <c r="H211" s="387">
        <v>6.3</v>
      </c>
      <c r="I211" s="387">
        <v>1.3</v>
      </c>
      <c r="J211" s="387">
        <v>0.7</v>
      </c>
      <c r="K211" s="387" t="s">
        <v>39</v>
      </c>
      <c r="L211" s="387">
        <f t="shared" si="41"/>
        <v>0.7</v>
      </c>
      <c r="M211" s="387">
        <v>0</v>
      </c>
      <c r="N211" s="387">
        <f t="shared" si="37"/>
        <v>0.7</v>
      </c>
      <c r="O211" s="387">
        <f t="shared" si="38"/>
        <v>-0.6000000000000001</v>
      </c>
      <c r="P211" s="387">
        <f t="shared" si="39"/>
        <v>-0.6000000000000001</v>
      </c>
      <c r="Q211" s="387" t="str">
        <f t="shared" si="36"/>
        <v>ЦП закрыт</v>
      </c>
      <c r="R211" s="388" t="str">
        <f t="shared" si="30"/>
        <v>ЦП закрыт</v>
      </c>
      <c r="S211" s="200">
        <f t="shared" si="40"/>
        <v>19.65230536659108</v>
      </c>
      <c r="T211" s="388" t="e">
        <f>IF(#REF!&lt;0,"ЦП закрыт"," ")</f>
        <v>#REF!</v>
      </c>
      <c r="U211" s="420" t="e">
        <f>(#REF!*100)/(#REF!*1.05)</f>
        <v>#REF!</v>
      </c>
      <c r="V211" s="416" t="s">
        <v>1459</v>
      </c>
    </row>
    <row r="212" spans="1:22" ht="19.5" customHeight="1">
      <c r="A212" s="419">
        <v>154</v>
      </c>
      <c r="B212" s="690" t="s">
        <v>873</v>
      </c>
      <c r="C212" s="456">
        <v>1.6</v>
      </c>
      <c r="D212" s="455"/>
      <c r="E212" s="455"/>
      <c r="F212" s="455"/>
      <c r="G212" s="439"/>
      <c r="H212" s="387">
        <v>1.6</v>
      </c>
      <c r="I212" s="387">
        <v>0.2</v>
      </c>
      <c r="J212" s="387">
        <v>0</v>
      </c>
      <c r="K212" s="387"/>
      <c r="L212" s="387">
        <f t="shared" si="41"/>
        <v>0</v>
      </c>
      <c r="M212" s="387">
        <v>0</v>
      </c>
      <c r="N212" s="387">
        <f t="shared" si="37"/>
        <v>0</v>
      </c>
      <c r="O212" s="387">
        <f t="shared" si="38"/>
        <v>-0.2</v>
      </c>
      <c r="P212" s="387">
        <f t="shared" si="39"/>
        <v>-0.2</v>
      </c>
      <c r="Q212" s="387" t="str">
        <f t="shared" si="36"/>
        <v>ЦП закрыт</v>
      </c>
      <c r="R212" s="388" t="str">
        <f t="shared" si="30"/>
        <v>ЦП закрыт</v>
      </c>
      <c r="S212" s="200">
        <f t="shared" si="40"/>
        <v>11.904761904761903</v>
      </c>
      <c r="T212" s="388" t="e">
        <f>IF(#REF!&lt;0,"ЦП закрыт"," ")</f>
        <v>#REF!</v>
      </c>
      <c r="U212" s="420" t="e">
        <f>(#REF!*100)/(#REF!*1.05)</f>
        <v>#REF!</v>
      </c>
      <c r="V212" s="416" t="s">
        <v>1459</v>
      </c>
    </row>
    <row r="213" spans="1:22" ht="19.5" customHeight="1">
      <c r="A213" s="419">
        <v>155</v>
      </c>
      <c r="B213" s="387" t="s">
        <v>874</v>
      </c>
      <c r="C213" s="456">
        <v>1.6</v>
      </c>
      <c r="D213" s="455"/>
      <c r="E213" s="455"/>
      <c r="F213" s="455"/>
      <c r="G213" s="439"/>
      <c r="H213" s="387">
        <v>1.6</v>
      </c>
      <c r="I213" s="387">
        <v>0.2</v>
      </c>
      <c r="J213" s="387">
        <v>0.8</v>
      </c>
      <c r="K213" s="387" t="s">
        <v>39</v>
      </c>
      <c r="L213" s="387">
        <f t="shared" si="41"/>
        <v>0.8</v>
      </c>
      <c r="M213" s="387">
        <v>0</v>
      </c>
      <c r="N213" s="387">
        <f t="shared" si="37"/>
        <v>0.8</v>
      </c>
      <c r="O213" s="387">
        <f t="shared" si="38"/>
        <v>0.6000000000000001</v>
      </c>
      <c r="P213" s="387">
        <f t="shared" si="39"/>
        <v>0.6000000000000001</v>
      </c>
      <c r="Q213" s="387" t="str">
        <f t="shared" si="36"/>
        <v> </v>
      </c>
      <c r="R213" s="388" t="str">
        <f t="shared" si="30"/>
        <v> </v>
      </c>
      <c r="S213" s="200">
        <f t="shared" si="40"/>
        <v>11.904761904761903</v>
      </c>
      <c r="T213" s="388" t="e">
        <f>IF(#REF!&lt;0,"ЦП закрыт"," ")</f>
        <v>#REF!</v>
      </c>
      <c r="U213" s="420" t="e">
        <f>(#REF!*100)/(#REF!*1.05)</f>
        <v>#REF!</v>
      </c>
      <c r="V213" s="416" t="s">
        <v>1459</v>
      </c>
    </row>
    <row r="214" spans="1:22" ht="19.5" customHeight="1">
      <c r="A214" s="419">
        <v>156</v>
      </c>
      <c r="B214" s="387" t="s">
        <v>875</v>
      </c>
      <c r="C214" s="456">
        <v>1.6</v>
      </c>
      <c r="D214" s="455"/>
      <c r="E214" s="455"/>
      <c r="F214" s="455"/>
      <c r="G214" s="439"/>
      <c r="H214" s="387">
        <v>1.6</v>
      </c>
      <c r="I214" s="387">
        <v>0.3</v>
      </c>
      <c r="J214" s="387">
        <v>0.7</v>
      </c>
      <c r="K214" s="387" t="s">
        <v>39</v>
      </c>
      <c r="L214" s="387">
        <f t="shared" si="41"/>
        <v>0.7</v>
      </c>
      <c r="M214" s="387">
        <v>0</v>
      </c>
      <c r="N214" s="387">
        <f t="shared" si="37"/>
        <v>0.7</v>
      </c>
      <c r="O214" s="387">
        <f t="shared" si="38"/>
        <v>0.39999999999999997</v>
      </c>
      <c r="P214" s="387">
        <f t="shared" si="39"/>
        <v>0.39999999999999997</v>
      </c>
      <c r="Q214" s="387" t="str">
        <f t="shared" si="36"/>
        <v> </v>
      </c>
      <c r="R214" s="388" t="str">
        <f t="shared" si="30"/>
        <v> </v>
      </c>
      <c r="S214" s="200">
        <f t="shared" si="40"/>
        <v>17.857142857142854</v>
      </c>
      <c r="T214" s="388" t="e">
        <f>IF(#REF!&lt;0,"ЦП закрыт"," ")</f>
        <v>#REF!</v>
      </c>
      <c r="U214" s="420" t="e">
        <f>(#REF!*100)/(#REF!*1.05)</f>
        <v>#REF!</v>
      </c>
      <c r="V214" s="416" t="s">
        <v>1459</v>
      </c>
    </row>
    <row r="215" spans="1:22" ht="19.5" customHeight="1">
      <c r="A215" s="419">
        <v>157</v>
      </c>
      <c r="B215" s="690" t="s">
        <v>876</v>
      </c>
      <c r="C215" s="456">
        <v>2.5</v>
      </c>
      <c r="D215" s="455"/>
      <c r="E215" s="455"/>
      <c r="F215" s="455"/>
      <c r="G215" s="439"/>
      <c r="H215" s="387">
        <v>2.5</v>
      </c>
      <c r="I215" s="387">
        <v>0.4</v>
      </c>
      <c r="J215" s="387">
        <v>0.2</v>
      </c>
      <c r="K215" s="387" t="s">
        <v>39</v>
      </c>
      <c r="L215" s="387">
        <f t="shared" si="41"/>
        <v>0.2</v>
      </c>
      <c r="M215" s="387">
        <v>0</v>
      </c>
      <c r="N215" s="387">
        <f t="shared" si="37"/>
        <v>0.2</v>
      </c>
      <c r="O215" s="387">
        <f t="shared" si="38"/>
        <v>-0.2</v>
      </c>
      <c r="P215" s="387">
        <f t="shared" si="39"/>
        <v>-0.2</v>
      </c>
      <c r="Q215" s="387" t="str">
        <f t="shared" si="36"/>
        <v>ЦП закрыт</v>
      </c>
      <c r="R215" s="388" t="str">
        <f t="shared" si="30"/>
        <v>ЦП закрыт</v>
      </c>
      <c r="S215" s="200">
        <f t="shared" si="40"/>
        <v>15.238095238095237</v>
      </c>
      <c r="T215" s="388" t="e">
        <f>IF(#REF!&lt;0,"ЦП закрыт"," ")</f>
        <v>#REF!</v>
      </c>
      <c r="U215" s="420" t="e">
        <f>(#REF!*100)/(#REF!*1.05)</f>
        <v>#REF!</v>
      </c>
      <c r="V215" s="416" t="s">
        <v>1459</v>
      </c>
    </row>
    <row r="216" spans="1:22" ht="19.5" customHeight="1">
      <c r="A216" s="419">
        <v>158</v>
      </c>
      <c r="B216" s="387" t="s">
        <v>877</v>
      </c>
      <c r="C216" s="456">
        <v>1</v>
      </c>
      <c r="D216" s="455"/>
      <c r="E216" s="455"/>
      <c r="F216" s="455"/>
      <c r="G216" s="439"/>
      <c r="H216" s="387">
        <v>1</v>
      </c>
      <c r="I216" s="387">
        <v>0.2</v>
      </c>
      <c r="J216" s="387">
        <v>0.4</v>
      </c>
      <c r="K216" s="387" t="s">
        <v>39</v>
      </c>
      <c r="L216" s="387">
        <f t="shared" si="41"/>
        <v>0.4</v>
      </c>
      <c r="M216" s="387">
        <v>0</v>
      </c>
      <c r="N216" s="387">
        <f t="shared" si="37"/>
        <v>0.4</v>
      </c>
      <c r="O216" s="387">
        <f t="shared" si="38"/>
        <v>0.2</v>
      </c>
      <c r="P216" s="387">
        <f t="shared" si="39"/>
        <v>0.2</v>
      </c>
      <c r="Q216" s="387" t="str">
        <f t="shared" si="36"/>
        <v> </v>
      </c>
      <c r="R216" s="388" t="str">
        <f t="shared" si="30"/>
        <v> </v>
      </c>
      <c r="S216" s="200">
        <f t="shared" si="40"/>
        <v>19.047619047619047</v>
      </c>
      <c r="T216" s="388" t="e">
        <f>IF(#REF!&lt;0,"ЦП закрыт"," ")</f>
        <v>#REF!</v>
      </c>
      <c r="U216" s="420" t="e">
        <f>(#REF!*100)/(#REF!*1.05)</f>
        <v>#REF!</v>
      </c>
      <c r="V216" s="416" t="s">
        <v>1459</v>
      </c>
    </row>
    <row r="217" spans="1:22" ht="19.5" customHeight="1">
      <c r="A217" s="419">
        <v>159</v>
      </c>
      <c r="B217" s="690" t="s">
        <v>878</v>
      </c>
      <c r="C217" s="456">
        <v>1.6</v>
      </c>
      <c r="D217" s="455"/>
      <c r="E217" s="455"/>
      <c r="F217" s="455"/>
      <c r="G217" s="439"/>
      <c r="H217" s="387">
        <v>1.6</v>
      </c>
      <c r="I217" s="387">
        <v>0.3</v>
      </c>
      <c r="J217" s="387">
        <v>0</v>
      </c>
      <c r="K217" s="387"/>
      <c r="L217" s="387">
        <f t="shared" si="41"/>
        <v>0</v>
      </c>
      <c r="M217" s="387">
        <v>0</v>
      </c>
      <c r="N217" s="387">
        <f t="shared" si="37"/>
        <v>0</v>
      </c>
      <c r="O217" s="387">
        <f t="shared" si="38"/>
        <v>-0.3</v>
      </c>
      <c r="P217" s="387">
        <f t="shared" si="39"/>
        <v>-0.3</v>
      </c>
      <c r="Q217" s="387" t="str">
        <f>R217</f>
        <v>ЦП закрыт</v>
      </c>
      <c r="R217" s="388" t="str">
        <f aca="true" t="shared" si="42" ref="R217:R260">IF(P217&lt;0,"ЦП закрыт"," ")</f>
        <v>ЦП закрыт</v>
      </c>
      <c r="S217" s="200">
        <f t="shared" si="40"/>
        <v>17.857142857142854</v>
      </c>
      <c r="T217" s="388" t="e">
        <f>IF(#REF!&lt;0,"ЦП закрыт"," ")</f>
        <v>#REF!</v>
      </c>
      <c r="U217" s="420" t="e">
        <f>(#REF!*100)/(#REF!*1.05)</f>
        <v>#REF!</v>
      </c>
      <c r="V217" s="416" t="s">
        <v>1459</v>
      </c>
    </row>
    <row r="218" spans="1:22" ht="19.5" customHeight="1">
      <c r="A218" s="419">
        <v>160</v>
      </c>
      <c r="B218" s="387" t="s">
        <v>879</v>
      </c>
      <c r="C218" s="456">
        <v>2.5</v>
      </c>
      <c r="D218" s="455"/>
      <c r="E218" s="455"/>
      <c r="F218" s="455"/>
      <c r="G218" s="439"/>
      <c r="H218" s="387">
        <v>2.5</v>
      </c>
      <c r="I218" s="10">
        <v>0.2</v>
      </c>
      <c r="J218" s="10">
        <v>0.9</v>
      </c>
      <c r="K218" s="387" t="s">
        <v>39</v>
      </c>
      <c r="L218" s="10">
        <f t="shared" si="41"/>
        <v>0.9</v>
      </c>
      <c r="M218" s="10">
        <v>0</v>
      </c>
      <c r="N218" s="10">
        <f>L218-M218</f>
        <v>0.9</v>
      </c>
      <c r="O218" s="10">
        <f t="shared" si="38"/>
        <v>0.7</v>
      </c>
      <c r="P218" s="10">
        <f t="shared" si="39"/>
        <v>0.7</v>
      </c>
      <c r="Q218" s="10" t="str">
        <f t="shared" si="36"/>
        <v> </v>
      </c>
      <c r="R218" s="388" t="str">
        <f t="shared" si="42"/>
        <v> </v>
      </c>
      <c r="S218" s="200">
        <f t="shared" si="40"/>
        <v>7.619047619047619</v>
      </c>
      <c r="T218" s="388" t="e">
        <f>IF(#REF!&lt;0,"ЦП закрыт"," ")</f>
        <v>#REF!</v>
      </c>
      <c r="U218" s="420" t="e">
        <f>(#REF!*100)/(#REF!*1.05)</f>
        <v>#REF!</v>
      </c>
      <c r="V218" s="416" t="s">
        <v>1459</v>
      </c>
    </row>
    <row r="219" spans="1:22" ht="19.5" customHeight="1">
      <c r="A219" s="419">
        <v>161</v>
      </c>
      <c r="B219" s="387" t="s">
        <v>880</v>
      </c>
      <c r="C219" s="456">
        <v>1.6</v>
      </c>
      <c r="D219" s="455" t="s">
        <v>2442</v>
      </c>
      <c r="E219" s="455">
        <v>2.5</v>
      </c>
      <c r="F219" s="455"/>
      <c r="G219" s="439"/>
      <c r="H219" s="387" t="s">
        <v>1601</v>
      </c>
      <c r="I219" s="387">
        <v>0.4</v>
      </c>
      <c r="J219" s="387">
        <v>0.4</v>
      </c>
      <c r="K219" s="387">
        <v>120</v>
      </c>
      <c r="L219" s="387">
        <f aca="true" t="shared" si="43" ref="L219:L235">I219-J219</f>
        <v>0</v>
      </c>
      <c r="M219" s="387">
        <v>0</v>
      </c>
      <c r="N219" s="387">
        <f aca="true" t="shared" si="44" ref="N219:N238">MIN(C219:E219)*1.05</f>
        <v>1.6800000000000002</v>
      </c>
      <c r="O219" s="387">
        <f>N219-L219-M219</f>
        <v>1.6800000000000002</v>
      </c>
      <c r="P219" s="387">
        <f t="shared" si="39"/>
        <v>1.6800000000000002</v>
      </c>
      <c r="Q219" s="387" t="str">
        <f t="shared" si="36"/>
        <v> </v>
      </c>
      <c r="R219" s="388" t="str">
        <f t="shared" si="42"/>
        <v> </v>
      </c>
      <c r="S219" s="200">
        <f aca="true" t="shared" si="45" ref="S219:S226">(I219*100)/N219</f>
        <v>23.809523809523807</v>
      </c>
      <c r="T219" s="388" t="e">
        <f>IF(#REF!&lt;0,"ЦП закрыт"," ")</f>
        <v>#REF!</v>
      </c>
      <c r="U219" s="420" t="e">
        <f>(#REF!*100)/#REF!</f>
        <v>#REF!</v>
      </c>
      <c r="V219" s="416" t="s">
        <v>1459</v>
      </c>
    </row>
    <row r="220" spans="1:22" ht="19.5" customHeight="1">
      <c r="A220" s="419">
        <v>162</v>
      </c>
      <c r="B220" s="387" t="s">
        <v>881</v>
      </c>
      <c r="C220" s="456">
        <v>1</v>
      </c>
      <c r="D220" s="455" t="s">
        <v>2442</v>
      </c>
      <c r="E220" s="455">
        <v>2.5</v>
      </c>
      <c r="F220" s="455"/>
      <c r="G220" s="439"/>
      <c r="H220" s="387" t="s">
        <v>1778</v>
      </c>
      <c r="I220" s="387">
        <v>0.2</v>
      </c>
      <c r="J220" s="387">
        <v>0.8</v>
      </c>
      <c r="K220" s="387">
        <v>120</v>
      </c>
      <c r="L220" s="387">
        <f t="shared" si="43"/>
        <v>-0.6000000000000001</v>
      </c>
      <c r="M220" s="387">
        <v>0</v>
      </c>
      <c r="N220" s="387">
        <f t="shared" si="44"/>
        <v>1.05</v>
      </c>
      <c r="O220" s="387">
        <f>N220-L220-M220</f>
        <v>1.6500000000000001</v>
      </c>
      <c r="P220" s="387">
        <f t="shared" si="39"/>
        <v>1.6500000000000001</v>
      </c>
      <c r="Q220" s="387" t="str">
        <f t="shared" si="36"/>
        <v> </v>
      </c>
      <c r="R220" s="388" t="str">
        <f t="shared" si="42"/>
        <v> </v>
      </c>
      <c r="S220" s="200">
        <f t="shared" si="45"/>
        <v>19.047619047619047</v>
      </c>
      <c r="T220" s="388" t="e">
        <f>IF(#REF!&lt;0,"ЦП закрыт"," ")</f>
        <v>#REF!</v>
      </c>
      <c r="U220" s="420" t="e">
        <f>(#REF!*100)/#REF!</f>
        <v>#REF!</v>
      </c>
      <c r="V220" s="416" t="s">
        <v>1459</v>
      </c>
    </row>
    <row r="221" spans="1:22" ht="19.5" customHeight="1">
      <c r="A221" s="419">
        <v>163</v>
      </c>
      <c r="B221" s="387" t="s">
        <v>882</v>
      </c>
      <c r="C221" s="456">
        <v>1.6</v>
      </c>
      <c r="D221" s="455" t="s">
        <v>2442</v>
      </c>
      <c r="E221" s="455">
        <v>1.6</v>
      </c>
      <c r="F221" s="455"/>
      <c r="G221" s="439"/>
      <c r="H221" s="387" t="s">
        <v>1780</v>
      </c>
      <c r="I221" s="387">
        <v>0.4</v>
      </c>
      <c r="J221" s="387">
        <v>0.4</v>
      </c>
      <c r="K221" s="387">
        <v>120</v>
      </c>
      <c r="L221" s="387">
        <f t="shared" si="43"/>
        <v>0</v>
      </c>
      <c r="M221" s="387">
        <v>0</v>
      </c>
      <c r="N221" s="387">
        <f t="shared" si="44"/>
        <v>1.6800000000000002</v>
      </c>
      <c r="O221" s="387">
        <f>N221-L221-M221</f>
        <v>1.6800000000000002</v>
      </c>
      <c r="P221" s="387">
        <f t="shared" si="39"/>
        <v>1.6800000000000002</v>
      </c>
      <c r="Q221" s="387" t="str">
        <f t="shared" si="36"/>
        <v> </v>
      </c>
      <c r="R221" s="388" t="str">
        <f t="shared" si="42"/>
        <v> </v>
      </c>
      <c r="S221" s="200">
        <f t="shared" si="45"/>
        <v>23.809523809523807</v>
      </c>
      <c r="T221" s="388" t="e">
        <f>IF(#REF!&lt;0,"ЦП закрыт"," ")</f>
        <v>#REF!</v>
      </c>
      <c r="U221" s="420" t="e">
        <f>(#REF!*100)/#REF!</f>
        <v>#REF!</v>
      </c>
      <c r="V221" s="416" t="s">
        <v>1459</v>
      </c>
    </row>
    <row r="222" spans="1:22" ht="19.5" customHeight="1">
      <c r="A222" s="419">
        <v>164</v>
      </c>
      <c r="B222" s="692" t="s">
        <v>883</v>
      </c>
      <c r="C222" s="456">
        <v>2.5</v>
      </c>
      <c r="D222" s="455" t="s">
        <v>2442</v>
      </c>
      <c r="E222" s="455">
        <v>2.5</v>
      </c>
      <c r="F222" s="455"/>
      <c r="G222" s="439"/>
      <c r="H222" s="387" t="s">
        <v>1619</v>
      </c>
      <c r="I222" s="387">
        <v>0.3</v>
      </c>
      <c r="J222" s="387">
        <v>0.3</v>
      </c>
      <c r="K222" s="387">
        <v>120</v>
      </c>
      <c r="L222" s="387">
        <f t="shared" si="43"/>
        <v>0</v>
      </c>
      <c r="M222" s="387">
        <v>0</v>
      </c>
      <c r="N222" s="387">
        <f t="shared" si="44"/>
        <v>2.625</v>
      </c>
      <c r="O222" s="387">
        <f aca="true" t="shared" si="46" ref="O222:O238">N222-L222-M222</f>
        <v>2.625</v>
      </c>
      <c r="P222" s="387">
        <f t="shared" si="39"/>
        <v>2.625</v>
      </c>
      <c r="Q222" s="387" t="str">
        <f t="shared" si="36"/>
        <v> </v>
      </c>
      <c r="R222" s="388" t="str">
        <f t="shared" si="42"/>
        <v> </v>
      </c>
      <c r="S222" s="200">
        <f t="shared" si="45"/>
        <v>11.428571428571429</v>
      </c>
      <c r="T222" s="388" t="e">
        <f>IF(#REF!&lt;0,"ЦП закрыт"," ")</f>
        <v>#REF!</v>
      </c>
      <c r="U222" s="420" t="e">
        <f>(#REF!*100)/#REF!</f>
        <v>#REF!</v>
      </c>
      <c r="V222" s="416" t="s">
        <v>1459</v>
      </c>
    </row>
    <row r="223" spans="1:22" ht="19.5" customHeight="1">
      <c r="A223" s="419">
        <v>165</v>
      </c>
      <c r="B223" s="692" t="s">
        <v>884</v>
      </c>
      <c r="C223" s="456">
        <v>1.6</v>
      </c>
      <c r="D223" s="455" t="s">
        <v>2442</v>
      </c>
      <c r="E223" s="455">
        <v>1.6</v>
      </c>
      <c r="F223" s="455"/>
      <c r="G223" s="439"/>
      <c r="H223" s="387" t="s">
        <v>1780</v>
      </c>
      <c r="I223" s="387">
        <v>0.8</v>
      </c>
      <c r="J223" s="387">
        <v>0.3</v>
      </c>
      <c r="K223" s="387">
        <v>120</v>
      </c>
      <c r="L223" s="387">
        <f t="shared" si="43"/>
        <v>0.5</v>
      </c>
      <c r="M223" s="387">
        <v>0</v>
      </c>
      <c r="N223" s="387">
        <f t="shared" si="44"/>
        <v>1.6800000000000002</v>
      </c>
      <c r="O223" s="387">
        <f t="shared" si="46"/>
        <v>1.1800000000000002</v>
      </c>
      <c r="P223" s="387">
        <f t="shared" si="39"/>
        <v>1.1800000000000002</v>
      </c>
      <c r="Q223" s="387" t="str">
        <f t="shared" si="36"/>
        <v> </v>
      </c>
      <c r="R223" s="388" t="str">
        <f t="shared" si="42"/>
        <v> </v>
      </c>
      <c r="S223" s="200">
        <f t="shared" si="45"/>
        <v>47.61904761904761</v>
      </c>
      <c r="T223" s="388" t="e">
        <f>IF(#REF!&lt;0,"ЦП закрыт"," ")</f>
        <v>#REF!</v>
      </c>
      <c r="U223" s="420" t="e">
        <f>(#REF!*100)/#REF!</f>
        <v>#REF!</v>
      </c>
      <c r="V223" s="416" t="s">
        <v>1459</v>
      </c>
    </row>
    <row r="224" spans="1:22" ht="19.5" customHeight="1">
      <c r="A224" s="419">
        <v>166</v>
      </c>
      <c r="B224" s="692" t="s">
        <v>885</v>
      </c>
      <c r="C224" s="456">
        <v>1.6</v>
      </c>
      <c r="D224" s="455" t="s">
        <v>2442</v>
      </c>
      <c r="E224" s="455">
        <v>1.6</v>
      </c>
      <c r="F224" s="455"/>
      <c r="G224" s="439"/>
      <c r="H224" s="387" t="s">
        <v>1780</v>
      </c>
      <c r="I224" s="387">
        <v>0.8</v>
      </c>
      <c r="J224" s="387">
        <v>0.1</v>
      </c>
      <c r="K224" s="387">
        <v>120</v>
      </c>
      <c r="L224" s="387">
        <f t="shared" si="43"/>
        <v>0.7000000000000001</v>
      </c>
      <c r="M224" s="387">
        <v>0</v>
      </c>
      <c r="N224" s="387">
        <f t="shared" si="44"/>
        <v>1.6800000000000002</v>
      </c>
      <c r="O224" s="387">
        <f t="shared" si="46"/>
        <v>0.9800000000000001</v>
      </c>
      <c r="P224" s="387">
        <f t="shared" si="39"/>
        <v>0.9800000000000001</v>
      </c>
      <c r="Q224" s="387" t="str">
        <f t="shared" si="36"/>
        <v> </v>
      </c>
      <c r="R224" s="388" t="str">
        <f t="shared" si="42"/>
        <v> </v>
      </c>
      <c r="S224" s="200">
        <f t="shared" si="45"/>
        <v>47.61904761904761</v>
      </c>
      <c r="T224" s="388" t="e">
        <f>IF(#REF!&lt;0,"ЦП закрыт"," ")</f>
        <v>#REF!</v>
      </c>
      <c r="U224" s="420" t="e">
        <f>(#REF!*100)/#REF!</f>
        <v>#REF!</v>
      </c>
      <c r="V224" s="416" t="s">
        <v>1459</v>
      </c>
    </row>
    <row r="225" spans="1:22" ht="19.5" customHeight="1">
      <c r="A225" s="419">
        <v>167</v>
      </c>
      <c r="B225" s="692" t="s">
        <v>886</v>
      </c>
      <c r="C225" s="456">
        <v>5.6</v>
      </c>
      <c r="D225" s="455" t="s">
        <v>2442</v>
      </c>
      <c r="E225" s="455">
        <v>5.6</v>
      </c>
      <c r="F225" s="455"/>
      <c r="G225" s="439"/>
      <c r="H225" s="387" t="s">
        <v>1785</v>
      </c>
      <c r="I225" s="387">
        <v>4.5</v>
      </c>
      <c r="J225" s="387">
        <v>1.5</v>
      </c>
      <c r="K225" s="387">
        <v>120</v>
      </c>
      <c r="L225" s="387">
        <f t="shared" si="43"/>
        <v>3</v>
      </c>
      <c r="M225" s="387">
        <v>0</v>
      </c>
      <c r="N225" s="387">
        <f t="shared" si="44"/>
        <v>5.88</v>
      </c>
      <c r="O225" s="387">
        <f t="shared" si="46"/>
        <v>2.88</v>
      </c>
      <c r="P225" s="387">
        <f t="shared" si="39"/>
        <v>2.88</v>
      </c>
      <c r="Q225" s="387" t="str">
        <f t="shared" si="36"/>
        <v> </v>
      </c>
      <c r="R225" s="388" t="str">
        <f t="shared" si="42"/>
        <v> </v>
      </c>
      <c r="S225" s="200">
        <f t="shared" si="45"/>
        <v>76.53061224489797</v>
      </c>
      <c r="T225" s="388" t="e">
        <f>IF(#REF!&lt;0,"ЦП закрыт"," ")</f>
        <v>#REF!</v>
      </c>
      <c r="U225" s="420" t="e">
        <f>(#REF!*100)/#REF!</f>
        <v>#REF!</v>
      </c>
      <c r="V225" s="416" t="s">
        <v>1459</v>
      </c>
    </row>
    <row r="226" spans="1:22" ht="19.5" customHeight="1">
      <c r="A226" s="419">
        <v>168</v>
      </c>
      <c r="B226" s="692" t="s">
        <v>887</v>
      </c>
      <c r="C226" s="456">
        <v>4</v>
      </c>
      <c r="D226" s="455" t="s">
        <v>2442</v>
      </c>
      <c r="E226" s="455">
        <v>4</v>
      </c>
      <c r="F226" s="455"/>
      <c r="G226" s="439"/>
      <c r="H226" s="387" t="s">
        <v>1668</v>
      </c>
      <c r="I226" s="387">
        <v>2.6</v>
      </c>
      <c r="J226" s="387">
        <v>0</v>
      </c>
      <c r="K226" s="387"/>
      <c r="L226" s="387">
        <f t="shared" si="43"/>
        <v>2.6</v>
      </c>
      <c r="M226" s="387">
        <v>0</v>
      </c>
      <c r="N226" s="387">
        <f t="shared" si="44"/>
        <v>4.2</v>
      </c>
      <c r="O226" s="387">
        <f t="shared" si="46"/>
        <v>1.6</v>
      </c>
      <c r="P226" s="387">
        <f t="shared" si="39"/>
        <v>1.6</v>
      </c>
      <c r="Q226" s="387" t="str">
        <f t="shared" si="36"/>
        <v> </v>
      </c>
      <c r="R226" s="388" t="str">
        <f t="shared" si="42"/>
        <v> </v>
      </c>
      <c r="S226" s="200">
        <f t="shared" si="45"/>
        <v>61.904761904761905</v>
      </c>
      <c r="T226" s="388" t="e">
        <f>IF(#REF!&lt;0,"ЦП закрыт"," ")</f>
        <v>#REF!</v>
      </c>
      <c r="U226" s="420" t="e">
        <f>(#REF!*100)/#REF!</f>
        <v>#REF!</v>
      </c>
      <c r="V226" s="416" t="s">
        <v>1459</v>
      </c>
    </row>
    <row r="227" spans="1:22" ht="19.5" customHeight="1">
      <c r="A227" s="565">
        <v>169</v>
      </c>
      <c r="B227" s="387" t="s">
        <v>888</v>
      </c>
      <c r="C227" s="456">
        <v>10</v>
      </c>
      <c r="D227" s="455" t="s">
        <v>2442</v>
      </c>
      <c r="E227" s="455">
        <v>10</v>
      </c>
      <c r="F227" s="455"/>
      <c r="G227" s="439"/>
      <c r="H227" s="387" t="s">
        <v>1680</v>
      </c>
      <c r="I227" s="387">
        <f>+I228+I229</f>
        <v>7.800000000000001</v>
      </c>
      <c r="J227" s="387">
        <f>+J228+J229</f>
        <v>0.4</v>
      </c>
      <c r="K227" s="387">
        <v>120</v>
      </c>
      <c r="L227" s="8">
        <f t="shared" si="43"/>
        <v>7.4</v>
      </c>
      <c r="M227" s="387">
        <v>0</v>
      </c>
      <c r="N227" s="387">
        <f t="shared" si="44"/>
        <v>10.5</v>
      </c>
      <c r="O227" s="387">
        <f t="shared" si="46"/>
        <v>3.0999999999999996</v>
      </c>
      <c r="P227" s="565">
        <f>MIN(O227:O229)</f>
        <v>3.0999999999999996</v>
      </c>
      <c r="Q227" s="554" t="str">
        <f t="shared" si="36"/>
        <v> </v>
      </c>
      <c r="R227" s="442" t="str">
        <f>IF(P227&lt;0,"ЦП закрыт"," ")</f>
        <v> </v>
      </c>
      <c r="S227" s="552">
        <f>(I227*100)/N227</f>
        <v>74.28571428571429</v>
      </c>
      <c r="T227" s="442" t="e">
        <f>IF(#REF!&lt;0,"ЦП закрыт"," ")</f>
        <v>#REF!</v>
      </c>
      <c r="U227" s="546" t="e">
        <f>(#REF!*100)/#REF!</f>
        <v>#REF!</v>
      </c>
      <c r="V227" s="542" t="s">
        <v>1459</v>
      </c>
    </row>
    <row r="228" spans="1:22" ht="19.5" customHeight="1">
      <c r="A228" s="565"/>
      <c r="B228" s="695" t="s">
        <v>750</v>
      </c>
      <c r="C228" s="456">
        <v>10</v>
      </c>
      <c r="D228" s="455" t="s">
        <v>2442</v>
      </c>
      <c r="E228" s="455">
        <v>10</v>
      </c>
      <c r="F228" s="455"/>
      <c r="G228" s="439"/>
      <c r="H228" s="387" t="s">
        <v>1680</v>
      </c>
      <c r="I228" s="8">
        <v>0.9</v>
      </c>
      <c r="J228" s="8">
        <v>0</v>
      </c>
      <c r="K228" s="8"/>
      <c r="L228" s="8">
        <f t="shared" si="43"/>
        <v>0.9</v>
      </c>
      <c r="M228" s="8">
        <v>0</v>
      </c>
      <c r="N228" s="387">
        <f t="shared" si="44"/>
        <v>10.5</v>
      </c>
      <c r="O228" s="387">
        <f t="shared" si="46"/>
        <v>9.6</v>
      </c>
      <c r="P228" s="565"/>
      <c r="Q228" s="555" t="str">
        <f t="shared" si="36"/>
        <v> </v>
      </c>
      <c r="R228" s="442" t="str">
        <f>IF(P227&lt;0,"ЦП закрыт"," ")</f>
        <v> </v>
      </c>
      <c r="S228" s="553"/>
      <c r="T228" s="442" t="e">
        <f>IF(#REF!&lt;0,"ЦП закрыт"," ")</f>
        <v>#REF!</v>
      </c>
      <c r="U228" s="547"/>
      <c r="V228" s="542"/>
    </row>
    <row r="229" spans="1:22" ht="19.5" customHeight="1">
      <c r="A229" s="565"/>
      <c r="B229" s="695" t="s">
        <v>751</v>
      </c>
      <c r="C229" s="456">
        <v>10</v>
      </c>
      <c r="D229" s="455" t="s">
        <v>2442</v>
      </c>
      <c r="E229" s="455">
        <v>10</v>
      </c>
      <c r="F229" s="455"/>
      <c r="G229" s="439"/>
      <c r="H229" s="387" t="s">
        <v>1680</v>
      </c>
      <c r="I229" s="8">
        <v>6.9</v>
      </c>
      <c r="J229" s="8">
        <v>0.4</v>
      </c>
      <c r="K229" s="387">
        <v>120</v>
      </c>
      <c r="L229" s="8">
        <f t="shared" si="43"/>
        <v>6.5</v>
      </c>
      <c r="M229" s="8">
        <v>0</v>
      </c>
      <c r="N229" s="387">
        <f t="shared" si="44"/>
        <v>10.5</v>
      </c>
      <c r="O229" s="387">
        <f t="shared" si="46"/>
        <v>4</v>
      </c>
      <c r="P229" s="565"/>
      <c r="Q229" s="556" t="str">
        <f t="shared" si="36"/>
        <v> </v>
      </c>
      <c r="R229" s="442" t="str">
        <f>IF(P227&lt;0,"ЦП закрыт"," ")</f>
        <v> </v>
      </c>
      <c r="S229" s="553"/>
      <c r="T229" s="442" t="e">
        <f>IF(#REF!&lt;0,"ЦП закрыт"," ")</f>
        <v>#REF!</v>
      </c>
      <c r="U229" s="547"/>
      <c r="V229" s="542"/>
    </row>
    <row r="230" spans="1:22" ht="19.5" customHeight="1">
      <c r="A230" s="565">
        <v>170</v>
      </c>
      <c r="B230" s="387" t="s">
        <v>889</v>
      </c>
      <c r="C230" s="456">
        <v>16</v>
      </c>
      <c r="D230" s="455" t="s">
        <v>2442</v>
      </c>
      <c r="E230" s="455">
        <v>10</v>
      </c>
      <c r="F230" s="455"/>
      <c r="G230" s="439"/>
      <c r="H230" s="387" t="s">
        <v>1789</v>
      </c>
      <c r="I230" s="387">
        <f>I231+I232</f>
        <v>5.199999999999999</v>
      </c>
      <c r="J230" s="387">
        <f>SUM(J231:J232)</f>
        <v>0.3</v>
      </c>
      <c r="K230" s="387">
        <v>120</v>
      </c>
      <c r="L230" s="8">
        <f t="shared" si="43"/>
        <v>4.8999999999999995</v>
      </c>
      <c r="M230" s="387">
        <v>0</v>
      </c>
      <c r="N230" s="387">
        <f t="shared" si="44"/>
        <v>10.5</v>
      </c>
      <c r="O230" s="387">
        <f t="shared" si="46"/>
        <v>5.6000000000000005</v>
      </c>
      <c r="P230" s="565">
        <f>MIN(O230:O232)</f>
        <v>5.6000000000000005</v>
      </c>
      <c r="Q230" s="554" t="str">
        <f t="shared" si="36"/>
        <v> </v>
      </c>
      <c r="R230" s="442" t="str">
        <f>IF(P230&lt;0,"ЦП закрыт"," ")</f>
        <v> </v>
      </c>
      <c r="S230" s="552">
        <f>(I230*100)/N230</f>
        <v>49.52380952380951</v>
      </c>
      <c r="T230" s="442" t="e">
        <f>IF(#REF!&lt;0,"ЦП закрыт"," ")</f>
        <v>#REF!</v>
      </c>
      <c r="U230" s="546" t="e">
        <f>(#REF!*100)/#REF!</f>
        <v>#REF!</v>
      </c>
      <c r="V230" s="542" t="s">
        <v>1459</v>
      </c>
    </row>
    <row r="231" spans="1:22" ht="19.5" customHeight="1">
      <c r="A231" s="565"/>
      <c r="B231" s="695" t="s">
        <v>750</v>
      </c>
      <c r="C231" s="456">
        <v>16</v>
      </c>
      <c r="D231" s="455" t="s">
        <v>2442</v>
      </c>
      <c r="E231" s="455">
        <v>10</v>
      </c>
      <c r="F231" s="455"/>
      <c r="G231" s="439"/>
      <c r="H231" s="387" t="s">
        <v>1789</v>
      </c>
      <c r="I231" s="8">
        <v>2.9</v>
      </c>
      <c r="J231" s="8">
        <v>0</v>
      </c>
      <c r="K231" s="8"/>
      <c r="L231" s="8">
        <f t="shared" si="43"/>
        <v>2.9</v>
      </c>
      <c r="M231" s="8">
        <v>0</v>
      </c>
      <c r="N231" s="387">
        <f t="shared" si="44"/>
        <v>10.5</v>
      </c>
      <c r="O231" s="387">
        <f t="shared" si="46"/>
        <v>7.6</v>
      </c>
      <c r="P231" s="565"/>
      <c r="Q231" s="555" t="str">
        <f t="shared" si="36"/>
        <v> </v>
      </c>
      <c r="R231" s="442" t="str">
        <f>IF(P230&lt;0,"ЦП закрыт"," ")</f>
        <v> </v>
      </c>
      <c r="S231" s="553"/>
      <c r="T231" s="442" t="e">
        <f>IF(#REF!&lt;0,"ЦП закрыт"," ")</f>
        <v>#REF!</v>
      </c>
      <c r="U231" s="547"/>
      <c r="V231" s="542"/>
    </row>
    <row r="232" spans="1:22" ht="19.5" customHeight="1">
      <c r="A232" s="565"/>
      <c r="B232" s="695" t="s">
        <v>751</v>
      </c>
      <c r="C232" s="456">
        <v>16</v>
      </c>
      <c r="D232" s="455" t="s">
        <v>2442</v>
      </c>
      <c r="E232" s="455">
        <v>10</v>
      </c>
      <c r="F232" s="455"/>
      <c r="G232" s="439"/>
      <c r="H232" s="387" t="s">
        <v>1789</v>
      </c>
      <c r="I232" s="8">
        <v>2.3</v>
      </c>
      <c r="J232" s="8">
        <v>0.3</v>
      </c>
      <c r="K232" s="387">
        <v>120</v>
      </c>
      <c r="L232" s="8">
        <f t="shared" si="43"/>
        <v>1.9999999999999998</v>
      </c>
      <c r="M232" s="8">
        <v>0</v>
      </c>
      <c r="N232" s="387">
        <f t="shared" si="44"/>
        <v>10.5</v>
      </c>
      <c r="O232" s="387">
        <f t="shared" si="46"/>
        <v>8.5</v>
      </c>
      <c r="P232" s="565"/>
      <c r="Q232" s="556" t="str">
        <f t="shared" si="36"/>
        <v> </v>
      </c>
      <c r="R232" s="442" t="str">
        <f>IF(P230&lt;0,"ЦП закрыт"," ")</f>
        <v> </v>
      </c>
      <c r="S232" s="553"/>
      <c r="T232" s="442" t="e">
        <f>IF(#REF!&lt;0,"ЦП закрыт"," ")</f>
        <v>#REF!</v>
      </c>
      <c r="U232" s="547"/>
      <c r="V232" s="542"/>
    </row>
    <row r="233" spans="1:22" ht="19.5" customHeight="1">
      <c r="A233" s="565">
        <v>171</v>
      </c>
      <c r="B233" s="387" t="s">
        <v>890</v>
      </c>
      <c r="C233" s="456">
        <v>10</v>
      </c>
      <c r="D233" s="455" t="s">
        <v>2442</v>
      </c>
      <c r="E233" s="455">
        <v>10</v>
      </c>
      <c r="F233" s="455"/>
      <c r="G233" s="439"/>
      <c r="H233" s="387" t="s">
        <v>1680</v>
      </c>
      <c r="I233" s="387">
        <f>I234+I235</f>
        <v>11.2</v>
      </c>
      <c r="J233" s="387">
        <f>SUM(J234:J235)</f>
        <v>2.1</v>
      </c>
      <c r="K233" s="387">
        <v>120</v>
      </c>
      <c r="L233" s="8">
        <f t="shared" si="43"/>
        <v>9.1</v>
      </c>
      <c r="M233" s="387">
        <v>0</v>
      </c>
      <c r="N233" s="387">
        <f t="shared" si="44"/>
        <v>10.5</v>
      </c>
      <c r="O233" s="387">
        <f t="shared" si="46"/>
        <v>1.4000000000000004</v>
      </c>
      <c r="P233" s="565">
        <f>MIN(O233:O235)</f>
        <v>1.4000000000000004</v>
      </c>
      <c r="Q233" s="554" t="str">
        <f t="shared" si="36"/>
        <v> </v>
      </c>
      <c r="R233" s="442" t="str">
        <f>IF(P233&lt;0,"ЦП закрыт"," ")</f>
        <v> </v>
      </c>
      <c r="S233" s="552">
        <f>(I233*100)/N233</f>
        <v>106.66666666666667</v>
      </c>
      <c r="T233" s="442" t="e">
        <f>IF(#REF!&lt;0,"ЦП закрыт"," ")</f>
        <v>#REF!</v>
      </c>
      <c r="U233" s="546" t="e">
        <f>(#REF!*100)/#REF!</f>
        <v>#REF!</v>
      </c>
      <c r="V233" s="542" t="s">
        <v>1459</v>
      </c>
    </row>
    <row r="234" spans="1:22" ht="19.5" customHeight="1">
      <c r="A234" s="565"/>
      <c r="B234" s="695" t="s">
        <v>750</v>
      </c>
      <c r="C234" s="456">
        <v>10</v>
      </c>
      <c r="D234" s="455" t="s">
        <v>2442</v>
      </c>
      <c r="E234" s="455">
        <v>10</v>
      </c>
      <c r="F234" s="455"/>
      <c r="G234" s="439"/>
      <c r="H234" s="387" t="s">
        <v>1680</v>
      </c>
      <c r="I234" s="8">
        <v>3.1</v>
      </c>
      <c r="J234" s="8">
        <v>1.6</v>
      </c>
      <c r="K234" s="8">
        <v>120</v>
      </c>
      <c r="L234" s="8">
        <f t="shared" si="43"/>
        <v>1.5</v>
      </c>
      <c r="M234" s="8">
        <v>0</v>
      </c>
      <c r="N234" s="387">
        <f t="shared" si="44"/>
        <v>10.5</v>
      </c>
      <c r="O234" s="387">
        <f t="shared" si="46"/>
        <v>9</v>
      </c>
      <c r="P234" s="565"/>
      <c r="Q234" s="555" t="str">
        <f t="shared" si="36"/>
        <v> </v>
      </c>
      <c r="R234" s="442" t="str">
        <f>IF(P233&lt;0,"ЦП закрыт"," ")</f>
        <v> </v>
      </c>
      <c r="S234" s="553"/>
      <c r="T234" s="442" t="e">
        <f>IF(#REF!&lt;0,"ЦП закрыт"," ")</f>
        <v>#REF!</v>
      </c>
      <c r="U234" s="547"/>
      <c r="V234" s="542"/>
    </row>
    <row r="235" spans="1:22" ht="19.5" customHeight="1">
      <c r="A235" s="565"/>
      <c r="B235" s="695" t="s">
        <v>751</v>
      </c>
      <c r="C235" s="456">
        <v>10</v>
      </c>
      <c r="D235" s="455" t="s">
        <v>2442</v>
      </c>
      <c r="E235" s="455">
        <v>10</v>
      </c>
      <c r="F235" s="455"/>
      <c r="G235" s="439"/>
      <c r="H235" s="387" t="s">
        <v>1680</v>
      </c>
      <c r="I235" s="8">
        <v>8.1</v>
      </c>
      <c r="J235" s="8">
        <v>0.5</v>
      </c>
      <c r="K235" s="387"/>
      <c r="L235" s="8">
        <f t="shared" si="43"/>
        <v>7.6</v>
      </c>
      <c r="M235" s="8">
        <v>0</v>
      </c>
      <c r="N235" s="387">
        <f t="shared" si="44"/>
        <v>10.5</v>
      </c>
      <c r="O235" s="387">
        <f t="shared" si="46"/>
        <v>2.9000000000000004</v>
      </c>
      <c r="P235" s="565"/>
      <c r="Q235" s="556" t="str">
        <f t="shared" si="36"/>
        <v> </v>
      </c>
      <c r="R235" s="442" t="str">
        <f>IF(P233&lt;0,"ЦП закрыт"," ")</f>
        <v> </v>
      </c>
      <c r="S235" s="553"/>
      <c r="T235" s="442" t="e">
        <f>IF(#REF!&lt;0,"ЦП закрыт"," ")</f>
        <v>#REF!</v>
      </c>
      <c r="U235" s="547"/>
      <c r="V235" s="542"/>
    </row>
    <row r="236" spans="1:22" ht="19.5" customHeight="1">
      <c r="A236" s="565">
        <v>172</v>
      </c>
      <c r="B236" s="690" t="s">
        <v>891</v>
      </c>
      <c r="C236" s="456">
        <v>16</v>
      </c>
      <c r="D236" s="455" t="s">
        <v>2442</v>
      </c>
      <c r="E236" s="455">
        <v>25</v>
      </c>
      <c r="F236" s="455"/>
      <c r="G236" s="439"/>
      <c r="H236" s="387" t="s">
        <v>1791</v>
      </c>
      <c r="I236" s="387">
        <f>I237+I238</f>
        <v>18.9</v>
      </c>
      <c r="J236" s="387">
        <f>SUM(J237:J238)</f>
        <v>1.3</v>
      </c>
      <c r="K236" s="387">
        <v>120</v>
      </c>
      <c r="L236" s="8">
        <f>I236-J236</f>
        <v>17.599999999999998</v>
      </c>
      <c r="M236" s="387">
        <v>0</v>
      </c>
      <c r="N236" s="387">
        <f t="shared" si="44"/>
        <v>16.8</v>
      </c>
      <c r="O236" s="387">
        <f t="shared" si="46"/>
        <v>-0.7999999999999972</v>
      </c>
      <c r="P236" s="554">
        <f>MIN(O236:O238)</f>
        <v>-0.7999999999999972</v>
      </c>
      <c r="Q236" s="554" t="str">
        <f>R236</f>
        <v>ЦП закрыт</v>
      </c>
      <c r="R236" s="448" t="str">
        <f>IF(P236&lt;0,"ЦП закрыт"," ")</f>
        <v>ЦП закрыт</v>
      </c>
      <c r="S236" s="557">
        <f>(I236*100)/N236</f>
        <v>112.49999999999999</v>
      </c>
      <c r="T236" s="448" t="e">
        <f>IF(#REF!&lt;0,"ЦП закрыт"," ")</f>
        <v>#REF!</v>
      </c>
      <c r="U236" s="546" t="e">
        <f>(#REF!*100)/#REF!</f>
        <v>#REF!</v>
      </c>
      <c r="V236" s="542" t="s">
        <v>1459</v>
      </c>
    </row>
    <row r="237" spans="1:22" ht="19.5" customHeight="1">
      <c r="A237" s="565"/>
      <c r="B237" s="696" t="s">
        <v>750</v>
      </c>
      <c r="C237" s="456">
        <v>16</v>
      </c>
      <c r="D237" s="455" t="s">
        <v>2442</v>
      </c>
      <c r="E237" s="455">
        <v>25</v>
      </c>
      <c r="F237" s="455"/>
      <c r="G237" s="439"/>
      <c r="H237" s="387" t="s">
        <v>1791</v>
      </c>
      <c r="I237" s="8">
        <v>5.2</v>
      </c>
      <c r="J237" s="8">
        <v>1</v>
      </c>
      <c r="K237" s="8">
        <v>120</v>
      </c>
      <c r="L237" s="8">
        <f>I237-J237</f>
        <v>4.2</v>
      </c>
      <c r="M237" s="8">
        <v>0</v>
      </c>
      <c r="N237" s="387">
        <f t="shared" si="44"/>
        <v>16.8</v>
      </c>
      <c r="O237" s="387">
        <f>N237-L237-M237</f>
        <v>12.600000000000001</v>
      </c>
      <c r="P237" s="563"/>
      <c r="Q237" s="563"/>
      <c r="R237" s="440" t="str">
        <f>IF(P236&lt;0,"ЦП закрыт"," ")</f>
        <v>ЦП закрыт</v>
      </c>
      <c r="S237" s="558"/>
      <c r="T237" s="440" t="e">
        <f>IF(#REF!&lt;0,"ЦП закрыт"," ")</f>
        <v>#REF!</v>
      </c>
      <c r="U237" s="547"/>
      <c r="V237" s="542"/>
    </row>
    <row r="238" spans="1:22" ht="19.5" customHeight="1">
      <c r="A238" s="565"/>
      <c r="B238" s="696" t="s">
        <v>751</v>
      </c>
      <c r="C238" s="456">
        <v>16</v>
      </c>
      <c r="D238" s="455" t="s">
        <v>2442</v>
      </c>
      <c r="E238" s="455">
        <v>25</v>
      </c>
      <c r="F238" s="455"/>
      <c r="G238" s="439"/>
      <c r="H238" s="387" t="s">
        <v>1791</v>
      </c>
      <c r="I238" s="8">
        <v>13.7</v>
      </c>
      <c r="J238" s="8">
        <v>0.3</v>
      </c>
      <c r="K238" s="387">
        <v>120</v>
      </c>
      <c r="L238" s="8">
        <f>I238-J238</f>
        <v>13.399999999999999</v>
      </c>
      <c r="M238" s="8">
        <v>0</v>
      </c>
      <c r="N238" s="387">
        <f t="shared" si="44"/>
        <v>16.8</v>
      </c>
      <c r="O238" s="387">
        <f t="shared" si="46"/>
        <v>3.400000000000002</v>
      </c>
      <c r="P238" s="564"/>
      <c r="Q238" s="564"/>
      <c r="R238" s="447" t="str">
        <f>IF(P236&lt;0,"ЦП закрыт"," ")</f>
        <v>ЦП закрыт</v>
      </c>
      <c r="S238" s="559"/>
      <c r="T238" s="447" t="e">
        <f>IF(#REF!&lt;0,"ЦП закрыт"," ")</f>
        <v>#REF!</v>
      </c>
      <c r="U238" s="547"/>
      <c r="V238" s="542"/>
    </row>
    <row r="239" spans="1:22" ht="19.5" customHeight="1">
      <c r="A239" s="247">
        <v>173</v>
      </c>
      <c r="B239" s="692" t="s">
        <v>892</v>
      </c>
      <c r="C239" s="456">
        <v>2.5</v>
      </c>
      <c r="D239" s="455"/>
      <c r="E239" s="455"/>
      <c r="F239" s="455"/>
      <c r="G239" s="439"/>
      <c r="H239" s="387">
        <v>2.5</v>
      </c>
      <c r="I239" s="279">
        <v>0.781095</v>
      </c>
      <c r="J239" s="279">
        <v>0.781095</v>
      </c>
      <c r="K239" s="387">
        <v>120</v>
      </c>
      <c r="L239" s="279">
        <f aca="true" t="shared" si="47" ref="L239:L249">J239</f>
        <v>0.781095</v>
      </c>
      <c r="M239" s="387">
        <v>0</v>
      </c>
      <c r="N239" s="279">
        <f>L239-M239</f>
        <v>0.781095</v>
      </c>
      <c r="O239" s="279">
        <f aca="true" t="shared" si="48" ref="O239:O249">N239-I239</f>
        <v>0</v>
      </c>
      <c r="P239" s="387">
        <f aca="true" t="shared" si="49" ref="P239:P260">O239</f>
        <v>0</v>
      </c>
      <c r="Q239" s="387" t="str">
        <f t="shared" si="36"/>
        <v> </v>
      </c>
      <c r="R239" s="388" t="str">
        <f t="shared" si="42"/>
        <v> </v>
      </c>
      <c r="S239" s="200">
        <f aca="true" t="shared" si="50" ref="S239:S249">(I239*100)/(H239*1.05)</f>
        <v>29.756</v>
      </c>
      <c r="T239" s="388" t="e">
        <f>IF(#REF!&lt;0,"ЦП закрыт"," ")</f>
        <v>#REF!</v>
      </c>
      <c r="U239" s="420" t="e">
        <f>(#REF!*100)/(#REF!*1.05)</f>
        <v>#REF!</v>
      </c>
      <c r="V239" s="416" t="s">
        <v>2408</v>
      </c>
    </row>
    <row r="240" spans="1:22" ht="19.5" customHeight="1">
      <c r="A240" s="247">
        <v>174</v>
      </c>
      <c r="B240" s="692" t="s">
        <v>893</v>
      </c>
      <c r="C240" s="456">
        <v>2.5</v>
      </c>
      <c r="D240" s="455"/>
      <c r="E240" s="455"/>
      <c r="F240" s="455"/>
      <c r="G240" s="439"/>
      <c r="H240" s="387">
        <v>2.5</v>
      </c>
      <c r="I240" s="279">
        <v>0.17646</v>
      </c>
      <c r="J240" s="279">
        <v>0.17646</v>
      </c>
      <c r="K240" s="387">
        <v>240</v>
      </c>
      <c r="L240" s="279">
        <f t="shared" si="47"/>
        <v>0.17646</v>
      </c>
      <c r="M240" s="387">
        <v>0</v>
      </c>
      <c r="N240" s="279">
        <f>L240-M240</f>
        <v>0.17646</v>
      </c>
      <c r="O240" s="387">
        <f t="shared" si="48"/>
        <v>0</v>
      </c>
      <c r="P240" s="387">
        <f t="shared" si="49"/>
        <v>0</v>
      </c>
      <c r="Q240" s="387" t="str">
        <f t="shared" si="36"/>
        <v> </v>
      </c>
      <c r="R240" s="441" t="str">
        <f t="shared" si="42"/>
        <v> </v>
      </c>
      <c r="S240" s="200">
        <f t="shared" si="50"/>
        <v>6.722285714285714</v>
      </c>
      <c r="T240" s="441" t="e">
        <f>IF(#REF!&lt;0,"ЦП закрыт"," ")</f>
        <v>#REF!</v>
      </c>
      <c r="U240" s="420" t="e">
        <f>(#REF!*100)/(#REF!*1.05)</f>
        <v>#REF!</v>
      </c>
      <c r="V240" s="416" t="s">
        <v>2408</v>
      </c>
    </row>
    <row r="241" spans="1:22" ht="19.5" customHeight="1">
      <c r="A241" s="247">
        <v>175</v>
      </c>
      <c r="B241" s="690" t="s">
        <v>894</v>
      </c>
      <c r="C241" s="456">
        <v>1.6</v>
      </c>
      <c r="D241" s="455"/>
      <c r="E241" s="455"/>
      <c r="F241" s="455"/>
      <c r="G241" s="439"/>
      <c r="H241" s="387">
        <v>1.6</v>
      </c>
      <c r="I241" s="279">
        <v>0.490455</v>
      </c>
      <c r="J241" s="387">
        <v>0</v>
      </c>
      <c r="K241" s="387"/>
      <c r="L241" s="248">
        <f t="shared" si="47"/>
        <v>0</v>
      </c>
      <c r="M241" s="248">
        <v>0</v>
      </c>
      <c r="N241" s="248">
        <f>L241-M241</f>
        <v>0</v>
      </c>
      <c r="O241" s="249">
        <f t="shared" si="48"/>
        <v>-0.490455</v>
      </c>
      <c r="P241" s="249">
        <f>O241</f>
        <v>-0.490455</v>
      </c>
      <c r="Q241" s="446" t="str">
        <f>R241</f>
        <v>ЦП закрыт</v>
      </c>
      <c r="R241" s="201" t="str">
        <f>IF(P241&lt;0,"ЦП закрыт"," ")</f>
        <v>ЦП закрыт</v>
      </c>
      <c r="S241" s="451">
        <f t="shared" si="50"/>
        <v>29.193749999999994</v>
      </c>
      <c r="T241" s="201" t="e">
        <f>IF(#REF!&lt;0,"ЦП закрыт"," ")</f>
        <v>#REF!</v>
      </c>
      <c r="U241" s="420" t="e">
        <f>(#REF!*100)/(#REF!*1.05)</f>
        <v>#REF!</v>
      </c>
      <c r="V241" s="416" t="s">
        <v>2408</v>
      </c>
    </row>
    <row r="242" spans="1:22" ht="19.5" customHeight="1">
      <c r="A242" s="247">
        <v>176</v>
      </c>
      <c r="B242" s="690" t="s">
        <v>895</v>
      </c>
      <c r="C242" s="456">
        <v>2.5</v>
      </c>
      <c r="D242" s="455"/>
      <c r="E242" s="455"/>
      <c r="F242" s="455"/>
      <c r="G242" s="439"/>
      <c r="H242" s="387">
        <v>2.5</v>
      </c>
      <c r="I242" s="279">
        <v>1.616685</v>
      </c>
      <c r="J242" s="279">
        <v>0.2</v>
      </c>
      <c r="K242" s="387">
        <v>240</v>
      </c>
      <c r="L242" s="249">
        <f>J242</f>
        <v>0.2</v>
      </c>
      <c r="M242" s="248">
        <v>0</v>
      </c>
      <c r="N242" s="249">
        <f>L242-M242</f>
        <v>0.2</v>
      </c>
      <c r="O242" s="249">
        <f t="shared" si="48"/>
        <v>-1.416685</v>
      </c>
      <c r="P242" s="249">
        <f>O242</f>
        <v>-1.416685</v>
      </c>
      <c r="Q242" s="446" t="str">
        <f>R242</f>
        <v>ЦП закрыт</v>
      </c>
      <c r="R242" s="201" t="str">
        <f>IF(P242&lt;0,"ЦП закрыт"," ")</f>
        <v>ЦП закрыт</v>
      </c>
      <c r="S242" s="451">
        <f>(I242*100)/(H242*1.05)</f>
        <v>61.588</v>
      </c>
      <c r="T242" s="201" t="e">
        <f>IF(#REF!&lt;0,"ЦП закрыт"," ")</f>
        <v>#REF!</v>
      </c>
      <c r="U242" s="420" t="e">
        <f>(#REF!*100)/(#REF!*1.05)</f>
        <v>#REF!</v>
      </c>
      <c r="V242" s="416" t="s">
        <v>2408</v>
      </c>
    </row>
    <row r="243" spans="1:22" ht="19.5" customHeight="1">
      <c r="A243" s="247">
        <v>177</v>
      </c>
      <c r="B243" s="690" t="s">
        <v>896</v>
      </c>
      <c r="C243" s="456">
        <v>2.5</v>
      </c>
      <c r="D243" s="455"/>
      <c r="E243" s="455"/>
      <c r="F243" s="455"/>
      <c r="G243" s="439"/>
      <c r="H243" s="387">
        <v>2.5</v>
      </c>
      <c r="I243" s="279">
        <v>0.4671</v>
      </c>
      <c r="J243" s="387">
        <v>0</v>
      </c>
      <c r="K243" s="387"/>
      <c r="L243" s="248">
        <f t="shared" si="47"/>
        <v>0</v>
      </c>
      <c r="M243" s="248">
        <v>0</v>
      </c>
      <c r="N243" s="248">
        <f>L243-M243</f>
        <v>0</v>
      </c>
      <c r="O243" s="249">
        <f t="shared" si="48"/>
        <v>-0.4671</v>
      </c>
      <c r="P243" s="249">
        <f>O243</f>
        <v>-0.4671</v>
      </c>
      <c r="Q243" s="446" t="str">
        <f>R243</f>
        <v>ЦП закрыт</v>
      </c>
      <c r="R243" s="201" t="str">
        <f>IF(P243&lt;0,"ЦП закрыт"," ")</f>
        <v>ЦП закрыт</v>
      </c>
      <c r="S243" s="451">
        <f>(I243*100)/(H243*1.05)</f>
        <v>17.794285714285714</v>
      </c>
      <c r="T243" s="201" t="e">
        <f>IF(#REF!&lt;0,"ЦП закрыт"," ")</f>
        <v>#REF!</v>
      </c>
      <c r="U243" s="420" t="e">
        <f>(#REF!*100)/(#REF!*1.05)</f>
        <v>#REF!</v>
      </c>
      <c r="V243" s="416" t="s">
        <v>2408</v>
      </c>
    </row>
    <row r="244" spans="1:22" ht="19.5" customHeight="1">
      <c r="A244" s="247">
        <v>178</v>
      </c>
      <c r="B244" s="387" t="s">
        <v>897</v>
      </c>
      <c r="C244" s="456">
        <v>2.5</v>
      </c>
      <c r="D244" s="455"/>
      <c r="E244" s="455"/>
      <c r="F244" s="455"/>
      <c r="G244" s="439"/>
      <c r="H244" s="387">
        <v>2.5</v>
      </c>
      <c r="I244" s="279">
        <v>0.215904</v>
      </c>
      <c r="J244" s="279">
        <v>0.215904</v>
      </c>
      <c r="K244" s="387">
        <v>120</v>
      </c>
      <c r="L244" s="249">
        <f t="shared" si="47"/>
        <v>0.215904</v>
      </c>
      <c r="M244" s="248">
        <v>0</v>
      </c>
      <c r="N244" s="249">
        <f aca="true" t="shared" si="51" ref="N244:N249">L244-M244</f>
        <v>0.215904</v>
      </c>
      <c r="O244" s="249">
        <f t="shared" si="48"/>
        <v>0</v>
      </c>
      <c r="P244" s="248">
        <f t="shared" si="49"/>
        <v>0</v>
      </c>
      <c r="Q244" s="248" t="str">
        <f t="shared" si="36"/>
        <v> </v>
      </c>
      <c r="R244" s="450" t="str">
        <f t="shared" si="42"/>
        <v> </v>
      </c>
      <c r="S244" s="200">
        <f t="shared" si="50"/>
        <v>8.224914285714286</v>
      </c>
      <c r="T244" s="450" t="e">
        <f>IF(#REF!&lt;0,"ЦП закрыт"," ")</f>
        <v>#REF!</v>
      </c>
      <c r="U244" s="420" t="e">
        <f>(#REF!*100)/(#REF!*1.05)</f>
        <v>#REF!</v>
      </c>
      <c r="V244" s="416" t="s">
        <v>2408</v>
      </c>
    </row>
    <row r="245" spans="1:22" ht="19.5" customHeight="1">
      <c r="A245" s="247">
        <v>179</v>
      </c>
      <c r="B245" s="387" t="s">
        <v>898</v>
      </c>
      <c r="C245" s="456">
        <v>2.5</v>
      </c>
      <c r="D245" s="455"/>
      <c r="E245" s="455"/>
      <c r="F245" s="455"/>
      <c r="G245" s="439"/>
      <c r="H245" s="387">
        <v>2.5</v>
      </c>
      <c r="I245" s="279">
        <v>0.58128</v>
      </c>
      <c r="J245" s="279">
        <v>0.58128</v>
      </c>
      <c r="K245" s="387">
        <v>120</v>
      </c>
      <c r="L245" s="249">
        <f t="shared" si="47"/>
        <v>0.58128</v>
      </c>
      <c r="M245" s="248">
        <v>0</v>
      </c>
      <c r="N245" s="249">
        <f t="shared" si="51"/>
        <v>0.58128</v>
      </c>
      <c r="O245" s="249">
        <f t="shared" si="48"/>
        <v>0</v>
      </c>
      <c r="P245" s="248">
        <f t="shared" si="49"/>
        <v>0</v>
      </c>
      <c r="Q245" s="248" t="str">
        <f t="shared" si="36"/>
        <v> </v>
      </c>
      <c r="R245" s="388" t="str">
        <f t="shared" si="42"/>
        <v> </v>
      </c>
      <c r="S245" s="200">
        <f t="shared" si="50"/>
        <v>22.144</v>
      </c>
      <c r="T245" s="388" t="e">
        <f>IF(#REF!&lt;0,"ЦП закрыт"," ")</f>
        <v>#REF!</v>
      </c>
      <c r="U245" s="420" t="e">
        <f>(#REF!*100)/(#REF!*1.05)</f>
        <v>#REF!</v>
      </c>
      <c r="V245" s="416" t="s">
        <v>2408</v>
      </c>
    </row>
    <row r="246" spans="1:22" ht="19.5" customHeight="1">
      <c r="A246" s="247">
        <v>180</v>
      </c>
      <c r="B246" s="387" t="s">
        <v>899</v>
      </c>
      <c r="C246" s="456">
        <v>2.5</v>
      </c>
      <c r="D246" s="455"/>
      <c r="E246" s="455"/>
      <c r="F246" s="455"/>
      <c r="G246" s="439"/>
      <c r="H246" s="387">
        <v>2.5</v>
      </c>
      <c r="I246" s="279">
        <v>0.28545</v>
      </c>
      <c r="J246" s="279">
        <v>0.28545</v>
      </c>
      <c r="K246" s="387">
        <v>120</v>
      </c>
      <c r="L246" s="249">
        <f t="shared" si="47"/>
        <v>0.28545</v>
      </c>
      <c r="M246" s="248">
        <v>0</v>
      </c>
      <c r="N246" s="249">
        <f t="shared" si="51"/>
        <v>0.28545</v>
      </c>
      <c r="O246" s="248">
        <f t="shared" si="48"/>
        <v>0</v>
      </c>
      <c r="P246" s="248">
        <f t="shared" si="49"/>
        <v>0</v>
      </c>
      <c r="Q246" s="248" t="str">
        <f t="shared" si="36"/>
        <v> </v>
      </c>
      <c r="R246" s="388" t="str">
        <f t="shared" si="42"/>
        <v> </v>
      </c>
      <c r="S246" s="200">
        <f t="shared" si="50"/>
        <v>10.874285714285714</v>
      </c>
      <c r="T246" s="388" t="e">
        <f>IF(#REF!&lt;0,"ЦП закрыт"," ")</f>
        <v>#REF!</v>
      </c>
      <c r="U246" s="420" t="e">
        <f>(#REF!*100)/(#REF!*1.05)</f>
        <v>#REF!</v>
      </c>
      <c r="V246" s="416" t="s">
        <v>2408</v>
      </c>
    </row>
    <row r="247" spans="1:22" ht="19.5" customHeight="1">
      <c r="A247" s="247">
        <v>181</v>
      </c>
      <c r="B247" s="387" t="s">
        <v>900</v>
      </c>
      <c r="C247" s="456">
        <v>1</v>
      </c>
      <c r="D247" s="455"/>
      <c r="E247" s="455"/>
      <c r="F247" s="455"/>
      <c r="G247" s="439"/>
      <c r="H247" s="387">
        <v>1</v>
      </c>
      <c r="I247" s="279">
        <v>0.05293799999999999</v>
      </c>
      <c r="J247" s="279">
        <v>0.05293799999999999</v>
      </c>
      <c r="K247" s="387">
        <v>120</v>
      </c>
      <c r="L247" s="249">
        <f t="shared" si="47"/>
        <v>0.05293799999999999</v>
      </c>
      <c r="M247" s="248">
        <v>0</v>
      </c>
      <c r="N247" s="249">
        <f t="shared" si="51"/>
        <v>0.05293799999999999</v>
      </c>
      <c r="O247" s="249">
        <f t="shared" si="48"/>
        <v>0</v>
      </c>
      <c r="P247" s="248">
        <f t="shared" si="49"/>
        <v>0</v>
      </c>
      <c r="Q247" s="248" t="str">
        <f t="shared" si="36"/>
        <v> </v>
      </c>
      <c r="R247" s="388" t="str">
        <f t="shared" si="42"/>
        <v> </v>
      </c>
      <c r="S247" s="200">
        <f t="shared" si="50"/>
        <v>5.041714285714285</v>
      </c>
      <c r="T247" s="388" t="e">
        <f>IF(#REF!&lt;0,"ЦП закрыт"," ")</f>
        <v>#REF!</v>
      </c>
      <c r="U247" s="420" t="e">
        <f>(#REF!*100)/(#REF!*1.05)</f>
        <v>#REF!</v>
      </c>
      <c r="V247" s="416" t="s">
        <v>2408</v>
      </c>
    </row>
    <row r="248" spans="1:22" ht="19.5" customHeight="1">
      <c r="A248" s="247">
        <v>182</v>
      </c>
      <c r="B248" s="387" t="s">
        <v>901</v>
      </c>
      <c r="C248" s="456">
        <v>2.5</v>
      </c>
      <c r="D248" s="455"/>
      <c r="E248" s="455"/>
      <c r="F248" s="455"/>
      <c r="G248" s="439"/>
      <c r="H248" s="387">
        <v>2.5</v>
      </c>
      <c r="I248" s="279">
        <v>0.33527399999999996</v>
      </c>
      <c r="J248" s="279">
        <v>0.33527399999999996</v>
      </c>
      <c r="K248" s="387">
        <v>120</v>
      </c>
      <c r="L248" s="249">
        <f t="shared" si="47"/>
        <v>0.33527399999999996</v>
      </c>
      <c r="M248" s="248">
        <v>0</v>
      </c>
      <c r="N248" s="249">
        <f>L248-M248</f>
        <v>0.33527399999999996</v>
      </c>
      <c r="O248" s="249">
        <f t="shared" si="48"/>
        <v>0</v>
      </c>
      <c r="P248" s="248">
        <f t="shared" si="49"/>
        <v>0</v>
      </c>
      <c r="Q248" s="248" t="str">
        <f t="shared" si="36"/>
        <v> </v>
      </c>
      <c r="R248" s="388" t="str">
        <f t="shared" si="42"/>
        <v> </v>
      </c>
      <c r="S248" s="200">
        <f t="shared" si="50"/>
        <v>12.772342857142855</v>
      </c>
      <c r="T248" s="388" t="e">
        <f>IF(#REF!&lt;0,"ЦП закрыт"," ")</f>
        <v>#REF!</v>
      </c>
      <c r="U248" s="420" t="e">
        <f>(#REF!*100)/(#REF!*1.05)</f>
        <v>#REF!</v>
      </c>
      <c r="V248" s="416" t="s">
        <v>2408</v>
      </c>
    </row>
    <row r="249" spans="1:22" ht="19.5" customHeight="1">
      <c r="A249" s="247">
        <v>183</v>
      </c>
      <c r="B249" s="690" t="s">
        <v>902</v>
      </c>
      <c r="C249" s="456">
        <v>1.6</v>
      </c>
      <c r="D249" s="455"/>
      <c r="E249" s="455"/>
      <c r="F249" s="455"/>
      <c r="G249" s="439"/>
      <c r="H249" s="387">
        <v>1.6</v>
      </c>
      <c r="I249" s="279">
        <v>0.4671</v>
      </c>
      <c r="J249" s="387">
        <v>0</v>
      </c>
      <c r="K249" s="387"/>
      <c r="L249" s="248">
        <f t="shared" si="47"/>
        <v>0</v>
      </c>
      <c r="M249" s="248">
        <v>0</v>
      </c>
      <c r="N249" s="248">
        <f t="shared" si="51"/>
        <v>0</v>
      </c>
      <c r="O249" s="249">
        <f t="shared" si="48"/>
        <v>-0.4671</v>
      </c>
      <c r="P249" s="249">
        <f>O249</f>
        <v>-0.4671</v>
      </c>
      <c r="Q249" s="249" t="str">
        <f>R249</f>
        <v>ЦП закрыт</v>
      </c>
      <c r="R249" s="388" t="str">
        <f t="shared" si="42"/>
        <v>ЦП закрыт</v>
      </c>
      <c r="S249" s="200">
        <f t="shared" si="50"/>
        <v>27.803571428571427</v>
      </c>
      <c r="T249" s="388" t="e">
        <f>IF(#REF!&lt;0,"ЦП закрыт"," ")</f>
        <v>#REF!</v>
      </c>
      <c r="U249" s="420" t="e">
        <f>(#REF!*100)/(#REF!*1.05)</f>
        <v>#REF!</v>
      </c>
      <c r="V249" s="416" t="s">
        <v>2408</v>
      </c>
    </row>
    <row r="250" spans="1:22" ht="19.5" customHeight="1">
      <c r="A250" s="247">
        <v>184</v>
      </c>
      <c r="B250" s="387" t="s">
        <v>903</v>
      </c>
      <c r="C250" s="456">
        <v>10</v>
      </c>
      <c r="D250" s="455" t="s">
        <v>2442</v>
      </c>
      <c r="E250" s="455">
        <v>10</v>
      </c>
      <c r="F250" s="455"/>
      <c r="G250" s="439"/>
      <c r="H250" s="387" t="s">
        <v>1680</v>
      </c>
      <c r="I250" s="279">
        <v>11.49</v>
      </c>
      <c r="J250" s="279">
        <v>1.4166666666666667</v>
      </c>
      <c r="K250" s="387">
        <v>240</v>
      </c>
      <c r="L250" s="249">
        <f aca="true" t="shared" si="52" ref="L250:L275">I250-J250</f>
        <v>10.073333333333334</v>
      </c>
      <c r="M250" s="248">
        <v>0</v>
      </c>
      <c r="N250" s="387">
        <f aca="true" t="shared" si="53" ref="N250:N275">MIN(C250:E250)*1.05</f>
        <v>10.5</v>
      </c>
      <c r="O250" s="249">
        <f aca="true" t="shared" si="54" ref="O250:O260">N250-M250-L250</f>
        <v>0.42666666666666586</v>
      </c>
      <c r="P250" s="249">
        <f t="shared" si="49"/>
        <v>0.42666666666666586</v>
      </c>
      <c r="Q250" s="249" t="str">
        <f t="shared" si="36"/>
        <v> </v>
      </c>
      <c r="R250" s="388" t="str">
        <f t="shared" si="42"/>
        <v> </v>
      </c>
      <c r="S250" s="200">
        <f aca="true" t="shared" si="55" ref="S250:S260">(I250*100)/N250</f>
        <v>109.42857142857143</v>
      </c>
      <c r="T250" s="388" t="e">
        <f>IF(#REF!&lt;0,"ЦП закрыт"," ")</f>
        <v>#REF!</v>
      </c>
      <c r="U250" s="420" t="e">
        <f>(#REF!*100)/#REF!</f>
        <v>#REF!</v>
      </c>
      <c r="V250" s="416" t="s">
        <v>2408</v>
      </c>
    </row>
    <row r="251" spans="1:22" ht="19.5" customHeight="1">
      <c r="A251" s="247">
        <v>185</v>
      </c>
      <c r="B251" s="387" t="s">
        <v>904</v>
      </c>
      <c r="C251" s="456">
        <v>2.5</v>
      </c>
      <c r="D251" s="455" t="s">
        <v>2442</v>
      </c>
      <c r="E251" s="455">
        <v>2.5</v>
      </c>
      <c r="F251" s="455"/>
      <c r="G251" s="439"/>
      <c r="H251" s="387" t="s">
        <v>1619</v>
      </c>
      <c r="I251" s="279">
        <v>0.28</v>
      </c>
      <c r="J251" s="387">
        <v>0</v>
      </c>
      <c r="K251" s="387"/>
      <c r="L251" s="248">
        <f t="shared" si="52"/>
        <v>0.28</v>
      </c>
      <c r="M251" s="248">
        <v>0</v>
      </c>
      <c r="N251" s="387">
        <f t="shared" si="53"/>
        <v>2.625</v>
      </c>
      <c r="O251" s="248">
        <f t="shared" si="54"/>
        <v>2.3449999999999998</v>
      </c>
      <c r="P251" s="248">
        <f t="shared" si="49"/>
        <v>2.3449999999999998</v>
      </c>
      <c r="Q251" s="248" t="str">
        <f t="shared" si="36"/>
        <v> </v>
      </c>
      <c r="R251" s="388" t="str">
        <f t="shared" si="42"/>
        <v> </v>
      </c>
      <c r="S251" s="200">
        <f t="shared" si="55"/>
        <v>10.666666666666668</v>
      </c>
      <c r="T251" s="388" t="e">
        <f>IF(#REF!&lt;0,"ЦП закрыт"," ")</f>
        <v>#REF!</v>
      </c>
      <c r="U251" s="420" t="e">
        <f>(#REF!*100)/#REF!</f>
        <v>#REF!</v>
      </c>
      <c r="V251" s="416" t="s">
        <v>2408</v>
      </c>
    </row>
    <row r="252" spans="1:22" ht="19.5" customHeight="1">
      <c r="A252" s="247">
        <v>186</v>
      </c>
      <c r="B252" s="387" t="s">
        <v>905</v>
      </c>
      <c r="C252" s="456">
        <v>2.5</v>
      </c>
      <c r="D252" s="455" t="s">
        <v>2442</v>
      </c>
      <c r="E252" s="455">
        <v>3.2</v>
      </c>
      <c r="F252" s="455"/>
      <c r="G252" s="439"/>
      <c r="H252" s="387" t="s">
        <v>1806</v>
      </c>
      <c r="I252" s="279">
        <v>1.66</v>
      </c>
      <c r="J252" s="387">
        <v>0</v>
      </c>
      <c r="K252" s="387"/>
      <c r="L252" s="248">
        <f t="shared" si="52"/>
        <v>1.66</v>
      </c>
      <c r="M252" s="248">
        <v>0</v>
      </c>
      <c r="N252" s="387">
        <f t="shared" si="53"/>
        <v>2.625</v>
      </c>
      <c r="O252" s="248">
        <f t="shared" si="54"/>
        <v>0.9650000000000001</v>
      </c>
      <c r="P252" s="248">
        <f t="shared" si="49"/>
        <v>0.9650000000000001</v>
      </c>
      <c r="Q252" s="248" t="str">
        <f t="shared" si="36"/>
        <v> </v>
      </c>
      <c r="R252" s="388" t="str">
        <f t="shared" si="42"/>
        <v> </v>
      </c>
      <c r="S252" s="200">
        <f t="shared" si="55"/>
        <v>63.23809523809524</v>
      </c>
      <c r="T252" s="388" t="e">
        <f>IF(#REF!&lt;0,"ЦП закрыт"," ")</f>
        <v>#REF!</v>
      </c>
      <c r="U252" s="420" t="e">
        <f>(#REF!*100)/#REF!</f>
        <v>#REF!</v>
      </c>
      <c r="V252" s="416" t="s">
        <v>2408</v>
      </c>
    </row>
    <row r="253" spans="1:22" ht="19.5" customHeight="1">
      <c r="A253" s="247">
        <v>187</v>
      </c>
      <c r="B253" s="387" t="s">
        <v>906</v>
      </c>
      <c r="C253" s="456">
        <v>4</v>
      </c>
      <c r="D253" s="455" t="s">
        <v>2442</v>
      </c>
      <c r="E253" s="455">
        <v>4</v>
      </c>
      <c r="F253" s="455"/>
      <c r="G253" s="439"/>
      <c r="H253" s="387" t="s">
        <v>1668</v>
      </c>
      <c r="I253" s="279">
        <v>0.8</v>
      </c>
      <c r="J253" s="387">
        <v>0</v>
      </c>
      <c r="K253" s="387"/>
      <c r="L253" s="248">
        <f t="shared" si="52"/>
        <v>0.8</v>
      </c>
      <c r="M253" s="248">
        <v>0</v>
      </c>
      <c r="N253" s="387">
        <f t="shared" si="53"/>
        <v>4.2</v>
      </c>
      <c r="O253" s="248">
        <f>N253-M253-L253</f>
        <v>3.4000000000000004</v>
      </c>
      <c r="P253" s="248">
        <f t="shared" si="49"/>
        <v>3.4000000000000004</v>
      </c>
      <c r="Q253" s="248" t="str">
        <f t="shared" si="36"/>
        <v> </v>
      </c>
      <c r="R253" s="388" t="str">
        <f t="shared" si="42"/>
        <v> </v>
      </c>
      <c r="S253" s="200">
        <f t="shared" si="55"/>
        <v>19.047619047619047</v>
      </c>
      <c r="T253" s="388" t="e">
        <f>IF(#REF!&lt;0,"ЦП закрыт"," ")</f>
        <v>#REF!</v>
      </c>
      <c r="U253" s="420" t="e">
        <f>(#REF!*100)/#REF!</f>
        <v>#REF!</v>
      </c>
      <c r="V253" s="416" t="s">
        <v>2408</v>
      </c>
    </row>
    <row r="254" spans="1:22" ht="19.5" customHeight="1">
      <c r="A254" s="247">
        <v>188</v>
      </c>
      <c r="B254" s="690" t="s">
        <v>907</v>
      </c>
      <c r="C254" s="456">
        <v>6.3</v>
      </c>
      <c r="D254" s="455" t="s">
        <v>2442</v>
      </c>
      <c r="E254" s="455">
        <v>6.3</v>
      </c>
      <c r="F254" s="455"/>
      <c r="G254" s="439"/>
      <c r="H254" s="387" t="s">
        <v>1598</v>
      </c>
      <c r="I254" s="279">
        <v>9.88</v>
      </c>
      <c r="J254" s="279">
        <v>1.2333333333333334</v>
      </c>
      <c r="K254" s="387">
        <v>120</v>
      </c>
      <c r="L254" s="249">
        <f t="shared" si="52"/>
        <v>8.646666666666668</v>
      </c>
      <c r="M254" s="248">
        <v>0</v>
      </c>
      <c r="N254" s="387">
        <f t="shared" si="53"/>
        <v>6.615</v>
      </c>
      <c r="O254" s="249">
        <f t="shared" si="54"/>
        <v>-2.031666666666668</v>
      </c>
      <c r="P254" s="249">
        <f t="shared" si="49"/>
        <v>-2.031666666666668</v>
      </c>
      <c r="Q254" s="249" t="str">
        <f t="shared" si="36"/>
        <v>ЦП закрыт</v>
      </c>
      <c r="R254" s="388" t="str">
        <f t="shared" si="42"/>
        <v>ЦП закрыт</v>
      </c>
      <c r="S254" s="200">
        <f t="shared" si="55"/>
        <v>149.35752078609224</v>
      </c>
      <c r="T254" s="388" t="e">
        <f>IF(#REF!&lt;0,"ЦП закрыт"," ")</f>
        <v>#REF!</v>
      </c>
      <c r="U254" s="420" t="e">
        <f>(#REF!*100)/#REF!</f>
        <v>#REF!</v>
      </c>
      <c r="V254" s="416" t="s">
        <v>2408</v>
      </c>
    </row>
    <row r="255" spans="1:22" ht="19.5" customHeight="1">
      <c r="A255" s="247">
        <v>189</v>
      </c>
      <c r="B255" s="692" t="s">
        <v>908</v>
      </c>
      <c r="C255" s="456">
        <v>5.6</v>
      </c>
      <c r="D255" s="455" t="s">
        <v>2442</v>
      </c>
      <c r="E255" s="455">
        <v>5.6</v>
      </c>
      <c r="F255" s="455"/>
      <c r="G255" s="439"/>
      <c r="H255" s="387" t="s">
        <v>1785</v>
      </c>
      <c r="I255" s="279">
        <v>3.98</v>
      </c>
      <c r="J255" s="279">
        <v>1.5666666666666667</v>
      </c>
      <c r="K255" s="387">
        <v>240</v>
      </c>
      <c r="L255" s="248">
        <f t="shared" si="52"/>
        <v>2.413333333333333</v>
      </c>
      <c r="M255" s="248">
        <v>0</v>
      </c>
      <c r="N255" s="387">
        <f t="shared" si="53"/>
        <v>5.88</v>
      </c>
      <c r="O255" s="248">
        <f t="shared" si="54"/>
        <v>3.466666666666667</v>
      </c>
      <c r="P255" s="248">
        <f t="shared" si="49"/>
        <v>3.466666666666667</v>
      </c>
      <c r="Q255" s="248" t="str">
        <f t="shared" si="36"/>
        <v> </v>
      </c>
      <c r="R255" s="388" t="str">
        <f t="shared" si="42"/>
        <v> </v>
      </c>
      <c r="S255" s="200">
        <f t="shared" si="55"/>
        <v>67.68707482993197</v>
      </c>
      <c r="T255" s="388" t="e">
        <f>IF(#REF!&lt;0,"ЦП закрыт"," ")</f>
        <v>#REF!</v>
      </c>
      <c r="U255" s="420" t="e">
        <f>(#REF!*100)/#REF!</f>
        <v>#REF!</v>
      </c>
      <c r="V255" s="416" t="s">
        <v>2408</v>
      </c>
    </row>
    <row r="256" spans="1:22" ht="19.5" customHeight="1">
      <c r="A256" s="247">
        <v>190</v>
      </c>
      <c r="B256" s="692" t="s">
        <v>909</v>
      </c>
      <c r="C256" s="456">
        <v>4</v>
      </c>
      <c r="D256" s="455" t="s">
        <v>2442</v>
      </c>
      <c r="E256" s="455">
        <v>4</v>
      </c>
      <c r="F256" s="455"/>
      <c r="G256" s="439"/>
      <c r="H256" s="387" t="s">
        <v>1668</v>
      </c>
      <c r="I256" s="279">
        <v>1.31</v>
      </c>
      <c r="J256" s="387">
        <v>0</v>
      </c>
      <c r="K256" s="387"/>
      <c r="L256" s="248">
        <f t="shared" si="52"/>
        <v>1.31</v>
      </c>
      <c r="M256" s="248">
        <v>0</v>
      </c>
      <c r="N256" s="387">
        <f t="shared" si="53"/>
        <v>4.2</v>
      </c>
      <c r="O256" s="248">
        <f t="shared" si="54"/>
        <v>2.89</v>
      </c>
      <c r="P256" s="248">
        <f t="shared" si="49"/>
        <v>2.89</v>
      </c>
      <c r="Q256" s="248" t="str">
        <f t="shared" si="36"/>
        <v> </v>
      </c>
      <c r="R256" s="388" t="str">
        <f t="shared" si="42"/>
        <v> </v>
      </c>
      <c r="S256" s="200">
        <f t="shared" si="55"/>
        <v>31.19047619047619</v>
      </c>
      <c r="T256" s="388" t="e">
        <f>IF(#REF!&lt;0,"ЦП закрыт"," ")</f>
        <v>#REF!</v>
      </c>
      <c r="U256" s="420" t="e">
        <f>(#REF!*100)/#REF!</f>
        <v>#REF!</v>
      </c>
      <c r="V256" s="416" t="s">
        <v>2408</v>
      </c>
    </row>
    <row r="257" spans="1:22" ht="19.5" customHeight="1">
      <c r="A257" s="247">
        <v>191</v>
      </c>
      <c r="B257" s="692" t="s">
        <v>910</v>
      </c>
      <c r="C257" s="456">
        <v>2.5</v>
      </c>
      <c r="D257" s="455" t="s">
        <v>2442</v>
      </c>
      <c r="E257" s="455">
        <v>2.5</v>
      </c>
      <c r="F257" s="455"/>
      <c r="G257" s="439"/>
      <c r="H257" s="387" t="s">
        <v>1619</v>
      </c>
      <c r="I257" s="279">
        <v>0.54</v>
      </c>
      <c r="J257" s="279">
        <v>0.54</v>
      </c>
      <c r="K257" s="387">
        <v>240</v>
      </c>
      <c r="L257" s="248">
        <f t="shared" si="52"/>
        <v>0</v>
      </c>
      <c r="M257" s="248">
        <v>0</v>
      </c>
      <c r="N257" s="387">
        <f t="shared" si="53"/>
        <v>2.625</v>
      </c>
      <c r="O257" s="248">
        <f t="shared" si="54"/>
        <v>2.625</v>
      </c>
      <c r="P257" s="248">
        <f t="shared" si="49"/>
        <v>2.625</v>
      </c>
      <c r="Q257" s="248" t="str">
        <f t="shared" si="36"/>
        <v> </v>
      </c>
      <c r="R257" s="388" t="str">
        <f t="shared" si="42"/>
        <v> </v>
      </c>
      <c r="S257" s="200">
        <f t="shared" si="55"/>
        <v>20.571428571428573</v>
      </c>
      <c r="T257" s="388" t="e">
        <f>IF(#REF!&lt;0,"ЦП закрыт"," ")</f>
        <v>#REF!</v>
      </c>
      <c r="U257" s="420" t="e">
        <f>(#REF!*100)/#REF!</f>
        <v>#REF!</v>
      </c>
      <c r="V257" s="416" t="s">
        <v>2408</v>
      </c>
    </row>
    <row r="258" spans="1:22" ht="19.5" customHeight="1">
      <c r="A258" s="247">
        <v>192</v>
      </c>
      <c r="B258" s="692" t="s">
        <v>911</v>
      </c>
      <c r="C258" s="456">
        <v>4</v>
      </c>
      <c r="D258" s="455" t="s">
        <v>2442</v>
      </c>
      <c r="E258" s="455">
        <v>2.5</v>
      </c>
      <c r="F258" s="455"/>
      <c r="G258" s="439"/>
      <c r="H258" s="387" t="s">
        <v>1813</v>
      </c>
      <c r="I258" s="279">
        <v>1.29</v>
      </c>
      <c r="J258" s="387">
        <v>0</v>
      </c>
      <c r="K258" s="387"/>
      <c r="L258" s="248">
        <f t="shared" si="52"/>
        <v>1.29</v>
      </c>
      <c r="M258" s="248">
        <v>0</v>
      </c>
      <c r="N258" s="387">
        <f t="shared" si="53"/>
        <v>2.625</v>
      </c>
      <c r="O258" s="248">
        <f t="shared" si="54"/>
        <v>1.335</v>
      </c>
      <c r="P258" s="248">
        <f t="shared" si="49"/>
        <v>1.335</v>
      </c>
      <c r="Q258" s="248" t="str">
        <f t="shared" si="36"/>
        <v> </v>
      </c>
      <c r="R258" s="388" t="str">
        <f t="shared" si="42"/>
        <v> </v>
      </c>
      <c r="S258" s="200">
        <f t="shared" si="55"/>
        <v>49.142857142857146</v>
      </c>
      <c r="T258" s="388" t="e">
        <f>IF(#REF!&lt;0,"ЦП закрыт"," ")</f>
        <v>#REF!</v>
      </c>
      <c r="U258" s="420" t="e">
        <f>(#REF!*100)/#REF!</f>
        <v>#REF!</v>
      </c>
      <c r="V258" s="416" t="s">
        <v>2408</v>
      </c>
    </row>
    <row r="259" spans="1:22" ht="19.5" customHeight="1">
      <c r="A259" s="247">
        <v>193</v>
      </c>
      <c r="B259" s="387" t="s">
        <v>912</v>
      </c>
      <c r="C259" s="456">
        <v>6.3</v>
      </c>
      <c r="D259" s="455" t="s">
        <v>2442</v>
      </c>
      <c r="E259" s="455">
        <v>6.3</v>
      </c>
      <c r="F259" s="455"/>
      <c r="G259" s="439"/>
      <c r="H259" s="387" t="s">
        <v>1598</v>
      </c>
      <c r="I259" s="279">
        <v>1.09</v>
      </c>
      <c r="J259" s="387">
        <v>0</v>
      </c>
      <c r="K259" s="387"/>
      <c r="L259" s="248">
        <f t="shared" si="52"/>
        <v>1.09</v>
      </c>
      <c r="M259" s="248">
        <v>0</v>
      </c>
      <c r="N259" s="387">
        <f t="shared" si="53"/>
        <v>6.615</v>
      </c>
      <c r="O259" s="248">
        <f t="shared" si="54"/>
        <v>5.525</v>
      </c>
      <c r="P259" s="248">
        <f t="shared" si="49"/>
        <v>5.525</v>
      </c>
      <c r="Q259" s="248" t="str">
        <f t="shared" si="36"/>
        <v> </v>
      </c>
      <c r="R259" s="388" t="str">
        <f t="shared" si="42"/>
        <v> </v>
      </c>
      <c r="S259" s="200">
        <f t="shared" si="55"/>
        <v>16.47770219198791</v>
      </c>
      <c r="T259" s="388" t="e">
        <f>IF(#REF!&lt;0,"ЦП закрыт"," ")</f>
        <v>#REF!</v>
      </c>
      <c r="U259" s="420" t="e">
        <f>(#REF!*100)/#REF!</f>
        <v>#REF!</v>
      </c>
      <c r="V259" s="416" t="s">
        <v>2408</v>
      </c>
    </row>
    <row r="260" spans="1:22" ht="19.5" customHeight="1">
      <c r="A260" s="247">
        <v>194</v>
      </c>
      <c r="B260" s="387" t="s">
        <v>913</v>
      </c>
      <c r="C260" s="456">
        <v>6.3</v>
      </c>
      <c r="D260" s="455" t="s">
        <v>2442</v>
      </c>
      <c r="E260" s="455">
        <v>6.3</v>
      </c>
      <c r="F260" s="455"/>
      <c r="G260" s="439"/>
      <c r="H260" s="387" t="s">
        <v>1598</v>
      </c>
      <c r="I260" s="279">
        <v>1.6</v>
      </c>
      <c r="J260" s="279">
        <v>0.45</v>
      </c>
      <c r="K260" s="387">
        <v>240</v>
      </c>
      <c r="L260" s="249">
        <f t="shared" si="52"/>
        <v>1.1500000000000001</v>
      </c>
      <c r="M260" s="248">
        <v>0</v>
      </c>
      <c r="N260" s="387">
        <f t="shared" si="53"/>
        <v>6.615</v>
      </c>
      <c r="O260" s="249">
        <f t="shared" si="54"/>
        <v>5.465</v>
      </c>
      <c r="P260" s="249">
        <f t="shared" si="49"/>
        <v>5.465</v>
      </c>
      <c r="Q260" s="249" t="str">
        <f t="shared" si="36"/>
        <v> </v>
      </c>
      <c r="R260" s="388" t="str">
        <f t="shared" si="42"/>
        <v> </v>
      </c>
      <c r="S260" s="200">
        <f t="shared" si="55"/>
        <v>24.187452758881328</v>
      </c>
      <c r="T260" s="388" t="e">
        <f>IF(#REF!&lt;0,"ЦП закрыт"," ")</f>
        <v>#REF!</v>
      </c>
      <c r="U260" s="420" t="e">
        <f>(#REF!*100)/#REF!</f>
        <v>#REF!</v>
      </c>
      <c r="V260" s="416" t="s">
        <v>2408</v>
      </c>
    </row>
    <row r="261" spans="1:22" ht="19.5" customHeight="1">
      <c r="A261" s="569">
        <v>195</v>
      </c>
      <c r="B261" s="690" t="s">
        <v>914</v>
      </c>
      <c r="C261" s="456">
        <v>40.5</v>
      </c>
      <c r="D261" s="455" t="s">
        <v>2442</v>
      </c>
      <c r="E261" s="455">
        <v>40</v>
      </c>
      <c r="F261" s="455"/>
      <c r="G261" s="439"/>
      <c r="H261" s="387" t="s">
        <v>1817</v>
      </c>
      <c r="I261" s="279">
        <v>47.62</v>
      </c>
      <c r="J261" s="279">
        <v>4.688195</v>
      </c>
      <c r="K261" s="387">
        <v>120</v>
      </c>
      <c r="L261" s="133">
        <f t="shared" si="52"/>
        <v>42.931805</v>
      </c>
      <c r="M261" s="248">
        <v>0</v>
      </c>
      <c r="N261" s="387">
        <f t="shared" si="53"/>
        <v>42</v>
      </c>
      <c r="O261" s="249">
        <f aca="true" t="shared" si="56" ref="O261:O275">N261-L261-M261</f>
        <v>-0.9318049999999971</v>
      </c>
      <c r="P261" s="549">
        <f>MIN(O261:O263)</f>
        <v>-0.9318049999999971</v>
      </c>
      <c r="Q261" s="549" t="str">
        <f>R261</f>
        <v>ЦП закрыт</v>
      </c>
      <c r="R261" s="448" t="str">
        <f>IF(P261&lt;0,"ЦП закрыт"," ")</f>
        <v>ЦП закрыт</v>
      </c>
      <c r="S261" s="557">
        <f>(I261*100)/N261</f>
        <v>113.38095238095238</v>
      </c>
      <c r="T261" s="448" t="e">
        <f>IF(#REF!&lt;0,"ЦП закрыт"," ")</f>
        <v>#REF!</v>
      </c>
      <c r="U261" s="546" t="e">
        <f>(#REF!*100)/#REF!</f>
        <v>#REF!</v>
      </c>
      <c r="V261" s="542" t="s">
        <v>2408</v>
      </c>
    </row>
    <row r="262" spans="1:22" ht="19.5" customHeight="1">
      <c r="A262" s="569"/>
      <c r="B262" s="696" t="s">
        <v>750</v>
      </c>
      <c r="C262" s="456">
        <v>40.5</v>
      </c>
      <c r="D262" s="455" t="s">
        <v>2442</v>
      </c>
      <c r="E262" s="455">
        <v>40</v>
      </c>
      <c r="F262" s="455"/>
      <c r="G262" s="439"/>
      <c r="H262" s="387" t="s">
        <v>1817</v>
      </c>
      <c r="I262" s="279">
        <v>39.54</v>
      </c>
      <c r="J262" s="279">
        <v>3.188195</v>
      </c>
      <c r="K262" s="387">
        <v>120</v>
      </c>
      <c r="L262" s="133">
        <f t="shared" si="52"/>
        <v>36.351805</v>
      </c>
      <c r="M262" s="199">
        <v>0</v>
      </c>
      <c r="N262" s="387">
        <f t="shared" si="53"/>
        <v>42</v>
      </c>
      <c r="O262" s="249">
        <f t="shared" si="56"/>
        <v>5.648195000000001</v>
      </c>
      <c r="P262" s="550"/>
      <c r="Q262" s="550"/>
      <c r="R262" s="440" t="str">
        <f>IF(P261&lt;0,"ЦП закрыт"," ")</f>
        <v>ЦП закрыт</v>
      </c>
      <c r="S262" s="558"/>
      <c r="T262" s="440" t="e">
        <f>IF(#REF!&lt;0,"ЦП закрыт"," ")</f>
        <v>#REF!</v>
      </c>
      <c r="U262" s="547"/>
      <c r="V262" s="542"/>
    </row>
    <row r="263" spans="1:22" ht="19.5" customHeight="1">
      <c r="A263" s="569"/>
      <c r="B263" s="696" t="s">
        <v>751</v>
      </c>
      <c r="C263" s="456">
        <v>40.5</v>
      </c>
      <c r="D263" s="455" t="s">
        <v>2442</v>
      </c>
      <c r="E263" s="455">
        <v>40</v>
      </c>
      <c r="F263" s="455"/>
      <c r="G263" s="439"/>
      <c r="H263" s="387" t="s">
        <v>1817</v>
      </c>
      <c r="I263" s="279">
        <v>8.08</v>
      </c>
      <c r="J263" s="279">
        <v>1.5</v>
      </c>
      <c r="K263" s="387">
        <v>120</v>
      </c>
      <c r="L263" s="133">
        <f>I263-J263</f>
        <v>6.58</v>
      </c>
      <c r="M263" s="199">
        <v>0</v>
      </c>
      <c r="N263" s="387">
        <f t="shared" si="53"/>
        <v>42</v>
      </c>
      <c r="O263" s="249">
        <f t="shared" si="56"/>
        <v>35.42</v>
      </c>
      <c r="P263" s="551"/>
      <c r="Q263" s="551"/>
      <c r="R263" s="447" t="str">
        <f>IF(P261&lt;0,"ЦП закрыт"," ")</f>
        <v>ЦП закрыт</v>
      </c>
      <c r="S263" s="559"/>
      <c r="T263" s="447" t="e">
        <f>IF(#REF!&lt;0,"ЦП закрыт"," ")</f>
        <v>#REF!</v>
      </c>
      <c r="U263" s="547"/>
      <c r="V263" s="542"/>
    </row>
    <row r="264" spans="1:22" ht="19.5" customHeight="1">
      <c r="A264" s="569">
        <v>196</v>
      </c>
      <c r="B264" s="692" t="s">
        <v>915</v>
      </c>
      <c r="C264" s="456">
        <v>5.6</v>
      </c>
      <c r="D264" s="455" t="s">
        <v>2442</v>
      </c>
      <c r="E264" s="455">
        <v>6.3</v>
      </c>
      <c r="F264" s="455"/>
      <c r="G264" s="439"/>
      <c r="H264" s="387" t="s">
        <v>1819</v>
      </c>
      <c r="I264" s="279">
        <v>1.27</v>
      </c>
      <c r="J264" s="279">
        <v>0.3466666666666667</v>
      </c>
      <c r="K264" s="387">
        <v>240</v>
      </c>
      <c r="L264" s="134">
        <f t="shared" si="52"/>
        <v>0.9233333333333333</v>
      </c>
      <c r="M264" s="248">
        <v>0</v>
      </c>
      <c r="N264" s="387">
        <f t="shared" si="53"/>
        <v>5.88</v>
      </c>
      <c r="O264" s="248">
        <f t="shared" si="56"/>
        <v>4.956666666666667</v>
      </c>
      <c r="P264" s="540">
        <f>MIN(O264:O266)</f>
        <v>4.956666666666666</v>
      </c>
      <c r="Q264" s="554" t="str">
        <f aca="true" t="shared" si="57" ref="Q264:Q324">R264</f>
        <v> </v>
      </c>
      <c r="R264" s="442" t="str">
        <f>IF(P264&lt;0,"ЦП закрыт"," ")</f>
        <v> </v>
      </c>
      <c r="S264" s="552">
        <f>(I264*100)/N264</f>
        <v>21.598639455782312</v>
      </c>
      <c r="T264" s="442" t="e">
        <f>IF(#REF!&lt;0,"ЦП закрыт"," ")</f>
        <v>#REF!</v>
      </c>
      <c r="U264" s="546" t="e">
        <f>(#REF!*100)/#REF!</f>
        <v>#REF!</v>
      </c>
      <c r="V264" s="542" t="s">
        <v>2408</v>
      </c>
    </row>
    <row r="265" spans="1:22" ht="19.5" customHeight="1">
      <c r="A265" s="569"/>
      <c r="B265" s="8" t="s">
        <v>750</v>
      </c>
      <c r="C265" s="456">
        <v>5.6</v>
      </c>
      <c r="D265" s="455" t="s">
        <v>2442</v>
      </c>
      <c r="E265" s="455">
        <v>6.3</v>
      </c>
      <c r="F265" s="455"/>
      <c r="G265" s="439"/>
      <c r="H265" s="387" t="s">
        <v>1819</v>
      </c>
      <c r="I265" s="279">
        <v>0.18</v>
      </c>
      <c r="J265" s="279">
        <v>0.18</v>
      </c>
      <c r="K265" s="387">
        <v>240</v>
      </c>
      <c r="L265" s="134">
        <f t="shared" si="52"/>
        <v>0</v>
      </c>
      <c r="M265" s="134">
        <v>0</v>
      </c>
      <c r="N265" s="387">
        <f t="shared" si="53"/>
        <v>5.88</v>
      </c>
      <c r="O265" s="249">
        <f t="shared" si="56"/>
        <v>5.88</v>
      </c>
      <c r="P265" s="540"/>
      <c r="Q265" s="555" t="str">
        <f t="shared" si="57"/>
        <v> </v>
      </c>
      <c r="R265" s="442" t="str">
        <f>IF(P264&lt;0,"ЦП закрыт"," ")</f>
        <v> </v>
      </c>
      <c r="S265" s="553"/>
      <c r="T265" s="443" t="e">
        <f>IF(#REF!&lt;0,"ЦП закрыт"," ")</f>
        <v>#REF!</v>
      </c>
      <c r="U265" s="547"/>
      <c r="V265" s="542"/>
    </row>
    <row r="266" spans="1:22" ht="19.5" customHeight="1">
      <c r="A266" s="569"/>
      <c r="B266" s="8" t="s">
        <v>751</v>
      </c>
      <c r="C266" s="456">
        <v>5.6</v>
      </c>
      <c r="D266" s="455" t="s">
        <v>2442</v>
      </c>
      <c r="E266" s="455">
        <v>6.3</v>
      </c>
      <c r="F266" s="455"/>
      <c r="G266" s="439"/>
      <c r="H266" s="387" t="s">
        <v>1819</v>
      </c>
      <c r="I266" s="279">
        <v>1.09</v>
      </c>
      <c r="J266" s="279">
        <v>0.16666666666666666</v>
      </c>
      <c r="K266" s="387">
        <v>240</v>
      </c>
      <c r="L266" s="134">
        <f t="shared" si="52"/>
        <v>0.9233333333333335</v>
      </c>
      <c r="M266" s="134">
        <v>0</v>
      </c>
      <c r="N266" s="387">
        <f t="shared" si="53"/>
        <v>5.88</v>
      </c>
      <c r="O266" s="248">
        <f t="shared" si="56"/>
        <v>4.956666666666666</v>
      </c>
      <c r="P266" s="540"/>
      <c r="Q266" s="556" t="str">
        <f t="shared" si="57"/>
        <v> </v>
      </c>
      <c r="R266" s="442" t="str">
        <f>IF(P264&lt;0,"ЦП закрыт"," ")</f>
        <v> </v>
      </c>
      <c r="S266" s="553"/>
      <c r="T266" s="452" t="e">
        <f>IF(#REF!&lt;0,"ЦП закрыт"," ")</f>
        <v>#REF!</v>
      </c>
      <c r="U266" s="547"/>
      <c r="V266" s="542"/>
    </row>
    <row r="267" spans="1:22" ht="19.5" customHeight="1">
      <c r="A267" s="569">
        <v>197</v>
      </c>
      <c r="B267" s="692" t="s">
        <v>916</v>
      </c>
      <c r="C267" s="456">
        <v>16</v>
      </c>
      <c r="D267" s="455" t="s">
        <v>2442</v>
      </c>
      <c r="E267" s="455">
        <v>10</v>
      </c>
      <c r="F267" s="455"/>
      <c r="G267" s="439"/>
      <c r="H267" s="387" t="s">
        <v>1789</v>
      </c>
      <c r="I267" s="279">
        <v>5.08</v>
      </c>
      <c r="J267" s="279">
        <v>0.33838799999999997</v>
      </c>
      <c r="K267" s="387">
        <v>120</v>
      </c>
      <c r="L267" s="134">
        <f t="shared" si="52"/>
        <v>4.741612</v>
      </c>
      <c r="M267" s="248">
        <v>0</v>
      </c>
      <c r="N267" s="387">
        <f t="shared" si="53"/>
        <v>10.5</v>
      </c>
      <c r="O267" s="248">
        <f t="shared" si="56"/>
        <v>5.758388</v>
      </c>
      <c r="P267" s="540">
        <f>MIN(O267:O269)</f>
        <v>5.758388</v>
      </c>
      <c r="Q267" s="554" t="str">
        <f t="shared" si="57"/>
        <v> </v>
      </c>
      <c r="R267" s="442" t="str">
        <f>IF(P267&lt;0,"ЦП закрыт"," ")</f>
        <v> </v>
      </c>
      <c r="S267" s="552">
        <f>(I267*100)/N267</f>
        <v>48.38095238095238</v>
      </c>
      <c r="T267" s="442" t="e">
        <f>IF(#REF!&lt;0,"ЦП закрыт"," ")</f>
        <v>#REF!</v>
      </c>
      <c r="U267" s="546" t="e">
        <f>(#REF!*100)/#REF!</f>
        <v>#REF!</v>
      </c>
      <c r="V267" s="542" t="s">
        <v>2408</v>
      </c>
    </row>
    <row r="268" spans="1:22" ht="19.5" customHeight="1">
      <c r="A268" s="569"/>
      <c r="B268" s="8" t="s">
        <v>750</v>
      </c>
      <c r="C268" s="456">
        <v>16</v>
      </c>
      <c r="D268" s="455" t="s">
        <v>2442</v>
      </c>
      <c r="E268" s="455">
        <v>10</v>
      </c>
      <c r="F268" s="455"/>
      <c r="G268" s="439"/>
      <c r="H268" s="387" t="s">
        <v>1789</v>
      </c>
      <c r="I268" s="279">
        <v>0.83</v>
      </c>
      <c r="J268" s="279">
        <v>0.33838799999999997</v>
      </c>
      <c r="K268" s="387">
        <v>120</v>
      </c>
      <c r="L268" s="134">
        <f t="shared" si="52"/>
        <v>0.491612</v>
      </c>
      <c r="M268" s="134">
        <v>0</v>
      </c>
      <c r="N268" s="387">
        <f t="shared" si="53"/>
        <v>10.5</v>
      </c>
      <c r="O268" s="249">
        <f t="shared" si="56"/>
        <v>10.008388</v>
      </c>
      <c r="P268" s="540"/>
      <c r="Q268" s="555" t="str">
        <f t="shared" si="57"/>
        <v> </v>
      </c>
      <c r="R268" s="442" t="str">
        <f>IF(P267&lt;0,"ЦП закрыт"," ")</f>
        <v> </v>
      </c>
      <c r="S268" s="553"/>
      <c r="T268" s="443" t="e">
        <f>IF(#REF!&lt;0,"ЦП закрыт"," ")</f>
        <v>#REF!</v>
      </c>
      <c r="U268" s="547"/>
      <c r="V268" s="542"/>
    </row>
    <row r="269" spans="1:22" ht="19.5" customHeight="1">
      <c r="A269" s="569"/>
      <c r="B269" s="8" t="s">
        <v>751</v>
      </c>
      <c r="C269" s="456">
        <v>16</v>
      </c>
      <c r="D269" s="455" t="s">
        <v>2442</v>
      </c>
      <c r="E269" s="455">
        <v>10</v>
      </c>
      <c r="F269" s="455"/>
      <c r="G269" s="439"/>
      <c r="H269" s="387" t="s">
        <v>1789</v>
      </c>
      <c r="I269" s="279">
        <v>4.25</v>
      </c>
      <c r="J269" s="387"/>
      <c r="K269" s="387"/>
      <c r="L269" s="134">
        <f t="shared" si="52"/>
        <v>4.25</v>
      </c>
      <c r="M269" s="134">
        <v>0</v>
      </c>
      <c r="N269" s="387">
        <f t="shared" si="53"/>
        <v>10.5</v>
      </c>
      <c r="O269" s="248">
        <f t="shared" si="56"/>
        <v>6.25</v>
      </c>
      <c r="P269" s="540"/>
      <c r="Q269" s="556" t="str">
        <f t="shared" si="57"/>
        <v> </v>
      </c>
      <c r="R269" s="442" t="str">
        <f>IF(P267&lt;0,"ЦП закрыт"," ")</f>
        <v> </v>
      </c>
      <c r="S269" s="553"/>
      <c r="T269" s="452" t="e">
        <f>IF(#REF!&lt;0,"ЦП закрыт"," ")</f>
        <v>#REF!</v>
      </c>
      <c r="U269" s="547"/>
      <c r="V269" s="542"/>
    </row>
    <row r="270" spans="1:22" ht="19.5" customHeight="1">
      <c r="A270" s="569">
        <v>198</v>
      </c>
      <c r="B270" s="692" t="s">
        <v>917</v>
      </c>
      <c r="C270" s="456">
        <v>16</v>
      </c>
      <c r="D270" s="455" t="s">
        <v>2442</v>
      </c>
      <c r="E270" s="455">
        <v>16</v>
      </c>
      <c r="F270" s="455"/>
      <c r="G270" s="439"/>
      <c r="H270" s="387" t="s">
        <v>1711</v>
      </c>
      <c r="I270" s="279">
        <v>13.92</v>
      </c>
      <c r="J270" s="279">
        <v>5.073766666666667</v>
      </c>
      <c r="K270" s="387">
        <v>480</v>
      </c>
      <c r="L270" s="133">
        <f t="shared" si="52"/>
        <v>8.846233333333334</v>
      </c>
      <c r="M270" s="248">
        <v>0</v>
      </c>
      <c r="N270" s="387">
        <f t="shared" si="53"/>
        <v>16.8</v>
      </c>
      <c r="O270" s="249">
        <f t="shared" si="56"/>
        <v>7.953766666666667</v>
      </c>
      <c r="P270" s="536">
        <f>MIN(O270:O272)</f>
        <v>7.953766666666667</v>
      </c>
      <c r="Q270" s="554" t="str">
        <f t="shared" si="57"/>
        <v> </v>
      </c>
      <c r="R270" s="442" t="str">
        <f>IF(P270&lt;0,"ЦП закрыт"," ")</f>
        <v> </v>
      </c>
      <c r="S270" s="552">
        <f>(I270*100)/N270</f>
        <v>82.85714285714285</v>
      </c>
      <c r="T270" s="442" t="e">
        <f>IF(#REF!&lt;0,"ЦП закрыт"," ")</f>
        <v>#REF!</v>
      </c>
      <c r="U270" s="546" t="e">
        <f>(#REF!*100)/#REF!</f>
        <v>#REF!</v>
      </c>
      <c r="V270" s="542" t="s">
        <v>2408</v>
      </c>
    </row>
    <row r="271" spans="1:22" ht="19.5" customHeight="1">
      <c r="A271" s="569"/>
      <c r="B271" s="8" t="s">
        <v>750</v>
      </c>
      <c r="C271" s="456">
        <v>16</v>
      </c>
      <c r="D271" s="455" t="s">
        <v>2442</v>
      </c>
      <c r="E271" s="455">
        <v>16</v>
      </c>
      <c r="F271" s="455"/>
      <c r="G271" s="439"/>
      <c r="H271" s="387" t="s">
        <v>1711</v>
      </c>
      <c r="I271" s="279">
        <v>3.67</v>
      </c>
      <c r="J271" s="279">
        <v>3.6071</v>
      </c>
      <c r="K271" s="387">
        <v>480</v>
      </c>
      <c r="L271" s="133">
        <f t="shared" si="52"/>
        <v>0.06289999999999996</v>
      </c>
      <c r="M271" s="134">
        <v>0</v>
      </c>
      <c r="N271" s="387">
        <f t="shared" si="53"/>
        <v>16.8</v>
      </c>
      <c r="O271" s="249">
        <f t="shared" si="56"/>
        <v>16.7371</v>
      </c>
      <c r="P271" s="536"/>
      <c r="Q271" s="555" t="str">
        <f t="shared" si="57"/>
        <v> </v>
      </c>
      <c r="R271" s="442" t="str">
        <f>IF(P270&lt;0,"ЦП закрыт"," ")</f>
        <v> </v>
      </c>
      <c r="S271" s="553"/>
      <c r="T271" s="443" t="e">
        <f>IF(#REF!&lt;0,"ЦП закрыт"," ")</f>
        <v>#REF!</v>
      </c>
      <c r="U271" s="547"/>
      <c r="V271" s="542"/>
    </row>
    <row r="272" spans="1:22" ht="19.5" customHeight="1">
      <c r="A272" s="569"/>
      <c r="B272" s="8" t="s">
        <v>751</v>
      </c>
      <c r="C272" s="456">
        <v>16</v>
      </c>
      <c r="D272" s="455" t="s">
        <v>2442</v>
      </c>
      <c r="E272" s="455">
        <v>16</v>
      </c>
      <c r="F272" s="455"/>
      <c r="G272" s="439"/>
      <c r="H272" s="387" t="s">
        <v>1711</v>
      </c>
      <c r="I272" s="279">
        <v>10.25</v>
      </c>
      <c r="J272" s="279">
        <v>1.4666666666666666</v>
      </c>
      <c r="K272" s="387">
        <v>240</v>
      </c>
      <c r="L272" s="133">
        <f t="shared" si="52"/>
        <v>8.783333333333333</v>
      </c>
      <c r="M272" s="134">
        <v>0</v>
      </c>
      <c r="N272" s="387">
        <f t="shared" si="53"/>
        <v>16.8</v>
      </c>
      <c r="O272" s="249">
        <f t="shared" si="56"/>
        <v>8.016666666666667</v>
      </c>
      <c r="P272" s="536"/>
      <c r="Q272" s="556" t="str">
        <f t="shared" si="57"/>
        <v> </v>
      </c>
      <c r="R272" s="442" t="str">
        <f>IF(P270&lt;0,"ЦП закрыт"," ")</f>
        <v> </v>
      </c>
      <c r="S272" s="553"/>
      <c r="T272" s="452" t="e">
        <f>IF(#REF!&lt;0,"ЦП закрыт"," ")</f>
        <v>#REF!</v>
      </c>
      <c r="U272" s="547"/>
      <c r="V272" s="542"/>
    </row>
    <row r="273" spans="1:22" ht="19.5" customHeight="1">
      <c r="A273" s="569">
        <v>199</v>
      </c>
      <c r="B273" s="692" t="s">
        <v>918</v>
      </c>
      <c r="C273" s="456">
        <v>6.3</v>
      </c>
      <c r="D273" s="455" t="s">
        <v>2442</v>
      </c>
      <c r="E273" s="455">
        <v>6.3</v>
      </c>
      <c r="F273" s="455"/>
      <c r="G273" s="439"/>
      <c r="H273" s="387" t="s">
        <v>1598</v>
      </c>
      <c r="I273" s="279">
        <v>2.31</v>
      </c>
      <c r="J273" s="387"/>
      <c r="K273" s="387"/>
      <c r="L273" s="134">
        <f t="shared" si="52"/>
        <v>2.31</v>
      </c>
      <c r="M273" s="248">
        <v>0</v>
      </c>
      <c r="N273" s="387">
        <f t="shared" si="53"/>
        <v>6.615</v>
      </c>
      <c r="O273" s="248">
        <f t="shared" si="56"/>
        <v>4.305</v>
      </c>
      <c r="P273" s="540">
        <f>MIN(O273:O275)</f>
        <v>4.305</v>
      </c>
      <c r="Q273" s="554" t="str">
        <f t="shared" si="57"/>
        <v> </v>
      </c>
      <c r="R273" s="442" t="str">
        <f>IF(P273&lt;0,"ЦП закрыт"," ")</f>
        <v> </v>
      </c>
      <c r="S273" s="552">
        <f>(I273*100)/N273</f>
        <v>34.92063492063492</v>
      </c>
      <c r="T273" s="442" t="e">
        <f>IF(#REF!&lt;0,"ЦП закрыт"," ")</f>
        <v>#REF!</v>
      </c>
      <c r="U273" s="546" t="e">
        <f>(#REF!*100)/#REF!</f>
        <v>#REF!</v>
      </c>
      <c r="V273" s="542" t="s">
        <v>2408</v>
      </c>
    </row>
    <row r="274" spans="1:22" ht="19.5" customHeight="1">
      <c r="A274" s="569"/>
      <c r="B274" s="8" t="s">
        <v>750</v>
      </c>
      <c r="C274" s="456">
        <v>6.3</v>
      </c>
      <c r="D274" s="455" t="s">
        <v>2442</v>
      </c>
      <c r="E274" s="455">
        <v>6.3</v>
      </c>
      <c r="F274" s="455"/>
      <c r="G274" s="439"/>
      <c r="H274" s="387" t="s">
        <v>1598</v>
      </c>
      <c r="I274" s="279">
        <v>0</v>
      </c>
      <c r="J274" s="387"/>
      <c r="K274" s="135"/>
      <c r="L274" s="134">
        <f t="shared" si="52"/>
        <v>0</v>
      </c>
      <c r="M274" s="134">
        <v>0</v>
      </c>
      <c r="N274" s="387">
        <f t="shared" si="53"/>
        <v>6.615</v>
      </c>
      <c r="O274" s="249">
        <f t="shared" si="56"/>
        <v>6.615</v>
      </c>
      <c r="P274" s="540"/>
      <c r="Q274" s="555" t="str">
        <f t="shared" si="57"/>
        <v> </v>
      </c>
      <c r="R274" s="442" t="str">
        <f>IF(P273&lt;0,"ЦП закрыт"," ")</f>
        <v> </v>
      </c>
      <c r="S274" s="553"/>
      <c r="T274" s="443" t="e">
        <f>IF(#REF!&lt;0,"ЦП закрыт"," ")</f>
        <v>#REF!</v>
      </c>
      <c r="U274" s="547"/>
      <c r="V274" s="542"/>
    </row>
    <row r="275" spans="1:22" ht="19.5" customHeight="1">
      <c r="A275" s="569"/>
      <c r="B275" s="8" t="s">
        <v>750</v>
      </c>
      <c r="C275" s="456">
        <v>6.3</v>
      </c>
      <c r="D275" s="455" t="s">
        <v>2442</v>
      </c>
      <c r="E275" s="455">
        <v>6.3</v>
      </c>
      <c r="F275" s="455"/>
      <c r="G275" s="439"/>
      <c r="H275" s="387" t="s">
        <v>1598</v>
      </c>
      <c r="I275" s="279">
        <v>2.31</v>
      </c>
      <c r="J275" s="387"/>
      <c r="K275" s="135"/>
      <c r="L275" s="134">
        <f t="shared" si="52"/>
        <v>2.31</v>
      </c>
      <c r="M275" s="134">
        <v>0</v>
      </c>
      <c r="N275" s="387">
        <f t="shared" si="53"/>
        <v>6.615</v>
      </c>
      <c r="O275" s="248">
        <f t="shared" si="56"/>
        <v>4.305</v>
      </c>
      <c r="P275" s="540"/>
      <c r="Q275" s="556" t="str">
        <f t="shared" si="57"/>
        <v> </v>
      </c>
      <c r="R275" s="442" t="str">
        <f>IF(P273&lt;0,"ЦП закрыт"," ")</f>
        <v> </v>
      </c>
      <c r="S275" s="553"/>
      <c r="T275" s="452" t="e">
        <f>IF(#REF!&lt;0,"ЦП закрыт"," ")</f>
        <v>#REF!</v>
      </c>
      <c r="U275" s="547"/>
      <c r="V275" s="542"/>
    </row>
    <row r="276" spans="1:22" ht="19.5" customHeight="1">
      <c r="A276" s="387">
        <v>200</v>
      </c>
      <c r="B276" s="387" t="s">
        <v>919</v>
      </c>
      <c r="C276" s="456">
        <v>2.5</v>
      </c>
      <c r="D276" s="455"/>
      <c r="E276" s="455"/>
      <c r="F276" s="455"/>
      <c r="G276" s="439"/>
      <c r="H276" s="188">
        <v>2.5</v>
      </c>
      <c r="I276" s="187">
        <v>0.27247499999999997</v>
      </c>
      <c r="J276" s="187">
        <v>0.27247499999999997</v>
      </c>
      <c r="K276" s="387" t="s">
        <v>39</v>
      </c>
      <c r="L276" s="279">
        <f>J276</f>
        <v>0.27247499999999997</v>
      </c>
      <c r="M276" s="188">
        <v>0</v>
      </c>
      <c r="N276" s="279">
        <f>L276-M276</f>
        <v>0.27247499999999997</v>
      </c>
      <c r="O276" s="279">
        <f>N276-I276</f>
        <v>0</v>
      </c>
      <c r="P276" s="279">
        <f>O276</f>
        <v>0</v>
      </c>
      <c r="Q276" s="279" t="str">
        <f t="shared" si="57"/>
        <v> </v>
      </c>
      <c r="R276" s="388" t="str">
        <f aca="true" t="shared" si="58" ref="R276:R339">IF(P276&lt;0,"ЦП закрыт"," ")</f>
        <v> </v>
      </c>
      <c r="S276" s="200">
        <f aca="true" t="shared" si="59" ref="S276:S293">(I276*100)/(H276*1.05)</f>
        <v>10.379999999999999</v>
      </c>
      <c r="T276" s="387" t="e">
        <f>IF(#REF!&lt;0,"ЦП закрыт"," ")</f>
        <v>#REF!</v>
      </c>
      <c r="U276" s="420" t="e">
        <f>(#REF!*100)/(#REF!*1.05)</f>
        <v>#REF!</v>
      </c>
      <c r="V276" s="416" t="s">
        <v>1461</v>
      </c>
    </row>
    <row r="277" spans="1:22" ht="19.5" customHeight="1">
      <c r="A277" s="387">
        <v>201</v>
      </c>
      <c r="B277" s="690" t="s">
        <v>920</v>
      </c>
      <c r="C277" s="456">
        <v>1.6</v>
      </c>
      <c r="D277" s="455"/>
      <c r="E277" s="455"/>
      <c r="F277" s="455"/>
      <c r="G277" s="439"/>
      <c r="H277" s="188">
        <v>1.6</v>
      </c>
      <c r="I277" s="187">
        <v>1.0691400000000002</v>
      </c>
      <c r="J277" s="188">
        <v>0</v>
      </c>
      <c r="K277" s="188"/>
      <c r="L277" s="279">
        <f>J277</f>
        <v>0</v>
      </c>
      <c r="M277" s="188">
        <v>0</v>
      </c>
      <c r="N277" s="387">
        <f aca="true" t="shared" si="60" ref="N277:N293">L277-M277</f>
        <v>0</v>
      </c>
      <c r="O277" s="279">
        <f aca="true" t="shared" si="61" ref="O277:O293">N277-I277</f>
        <v>-1.0691400000000002</v>
      </c>
      <c r="P277" s="279">
        <f>O277</f>
        <v>-1.0691400000000002</v>
      </c>
      <c r="Q277" s="279" t="str">
        <f t="shared" si="57"/>
        <v>ЦП закрыт</v>
      </c>
      <c r="R277" s="388" t="str">
        <f t="shared" si="58"/>
        <v>ЦП закрыт</v>
      </c>
      <c r="S277" s="200">
        <f t="shared" si="59"/>
        <v>63.63928571428572</v>
      </c>
      <c r="T277" s="387" t="e">
        <f>IF(#REF!&lt;0,"ЦП закрыт"," ")</f>
        <v>#REF!</v>
      </c>
      <c r="U277" s="420" t="e">
        <f>(#REF!*100)/(#REF!*1.05)</f>
        <v>#REF!</v>
      </c>
      <c r="V277" s="416" t="s">
        <v>1461</v>
      </c>
    </row>
    <row r="278" spans="1:22" ht="19.5" customHeight="1">
      <c r="A278" s="387">
        <v>202</v>
      </c>
      <c r="B278" s="690" t="s">
        <v>921</v>
      </c>
      <c r="C278" s="456">
        <v>2.5</v>
      </c>
      <c r="D278" s="455"/>
      <c r="E278" s="455"/>
      <c r="F278" s="455"/>
      <c r="G278" s="439"/>
      <c r="H278" s="188">
        <v>2.5</v>
      </c>
      <c r="I278" s="187">
        <v>2.11752</v>
      </c>
      <c r="J278" s="188">
        <v>0</v>
      </c>
      <c r="K278" s="188"/>
      <c r="L278" s="279">
        <f aca="true" t="shared" si="62" ref="L278:L293">J278</f>
        <v>0</v>
      </c>
      <c r="M278" s="188">
        <v>0</v>
      </c>
      <c r="N278" s="387">
        <f t="shared" si="60"/>
        <v>0</v>
      </c>
      <c r="O278" s="279">
        <f t="shared" si="61"/>
        <v>-2.11752</v>
      </c>
      <c r="P278" s="279">
        <f>O278</f>
        <v>-2.11752</v>
      </c>
      <c r="Q278" s="279" t="str">
        <f t="shared" si="57"/>
        <v>ЦП закрыт</v>
      </c>
      <c r="R278" s="388" t="str">
        <f t="shared" si="58"/>
        <v>ЦП закрыт</v>
      </c>
      <c r="S278" s="200">
        <f t="shared" si="59"/>
        <v>80.66742857142856</v>
      </c>
      <c r="T278" s="387" t="e">
        <f>IF(#REF!&lt;0,"ЦП закрыт"," ")</f>
        <v>#REF!</v>
      </c>
      <c r="U278" s="420" t="e">
        <f>(#REF!*100)/(#REF!*1.05)</f>
        <v>#REF!</v>
      </c>
      <c r="V278" s="416" t="s">
        <v>1461</v>
      </c>
    </row>
    <row r="279" spans="1:22" ht="19.5" customHeight="1">
      <c r="A279" s="387">
        <v>203</v>
      </c>
      <c r="B279" s="690" t="s">
        <v>922</v>
      </c>
      <c r="C279" s="456">
        <v>1</v>
      </c>
      <c r="D279" s="455"/>
      <c r="E279" s="455"/>
      <c r="F279" s="455"/>
      <c r="G279" s="439"/>
      <c r="H279" s="188">
        <v>1</v>
      </c>
      <c r="I279" s="187">
        <v>0.10726000000000001</v>
      </c>
      <c r="J279" s="188">
        <v>0</v>
      </c>
      <c r="K279" s="188"/>
      <c r="L279" s="279">
        <f t="shared" si="62"/>
        <v>0</v>
      </c>
      <c r="M279" s="188">
        <v>0</v>
      </c>
      <c r="N279" s="387">
        <f t="shared" si="60"/>
        <v>0</v>
      </c>
      <c r="O279" s="279">
        <f t="shared" si="61"/>
        <v>-0.10726000000000001</v>
      </c>
      <c r="P279" s="279">
        <f>O279</f>
        <v>-0.10726000000000001</v>
      </c>
      <c r="Q279" s="279" t="str">
        <f t="shared" si="57"/>
        <v>ЦП закрыт</v>
      </c>
      <c r="R279" s="388" t="str">
        <f t="shared" si="58"/>
        <v>ЦП закрыт</v>
      </c>
      <c r="S279" s="200">
        <f t="shared" si="59"/>
        <v>10.215238095238096</v>
      </c>
      <c r="T279" s="387" t="e">
        <f>IF(#REF!&lt;0,"ЦП закрыт"," ")</f>
        <v>#REF!</v>
      </c>
      <c r="U279" s="420" t="e">
        <f>(#REF!*100)/(#REF!*1.05)</f>
        <v>#REF!</v>
      </c>
      <c r="V279" s="416" t="s">
        <v>1461</v>
      </c>
    </row>
    <row r="280" spans="1:22" ht="19.5" customHeight="1">
      <c r="A280" s="387">
        <v>204</v>
      </c>
      <c r="B280" s="690" t="s">
        <v>923</v>
      </c>
      <c r="C280" s="456">
        <v>1</v>
      </c>
      <c r="D280" s="455"/>
      <c r="E280" s="455"/>
      <c r="F280" s="455"/>
      <c r="G280" s="439"/>
      <c r="H280" s="188">
        <v>1</v>
      </c>
      <c r="I280" s="187">
        <v>0.9341999999999999</v>
      </c>
      <c r="J280" s="188">
        <v>0</v>
      </c>
      <c r="K280" s="188"/>
      <c r="L280" s="279">
        <f t="shared" si="62"/>
        <v>0</v>
      </c>
      <c r="M280" s="188">
        <v>0</v>
      </c>
      <c r="N280" s="387">
        <f t="shared" si="60"/>
        <v>0</v>
      </c>
      <c r="O280" s="279">
        <f t="shared" si="61"/>
        <v>-0.9341999999999999</v>
      </c>
      <c r="P280" s="279">
        <f aca="true" t="shared" si="63" ref="P280:P340">O280</f>
        <v>-0.9341999999999999</v>
      </c>
      <c r="Q280" s="279" t="str">
        <f t="shared" si="57"/>
        <v>ЦП закрыт</v>
      </c>
      <c r="R280" s="388" t="str">
        <f t="shared" si="58"/>
        <v>ЦП закрыт</v>
      </c>
      <c r="S280" s="200">
        <f t="shared" si="59"/>
        <v>88.97142857142856</v>
      </c>
      <c r="T280" s="387" t="e">
        <f>IF(#REF!&lt;0,"ЦП закрыт"," ")</f>
        <v>#REF!</v>
      </c>
      <c r="U280" s="420" t="e">
        <f>(#REF!*100)/(#REF!*1.05)</f>
        <v>#REF!</v>
      </c>
      <c r="V280" s="416" t="s">
        <v>1461</v>
      </c>
    </row>
    <row r="281" spans="1:22" ht="19.5" customHeight="1">
      <c r="A281" s="387">
        <v>205</v>
      </c>
      <c r="B281" s="690" t="s">
        <v>924</v>
      </c>
      <c r="C281" s="456">
        <v>2.5</v>
      </c>
      <c r="D281" s="455"/>
      <c r="E281" s="455"/>
      <c r="F281" s="455"/>
      <c r="G281" s="439"/>
      <c r="H281" s="188">
        <v>2.5</v>
      </c>
      <c r="I281" s="187">
        <v>1.903</v>
      </c>
      <c r="J281" s="188">
        <v>0</v>
      </c>
      <c r="K281" s="188"/>
      <c r="L281" s="279">
        <f t="shared" si="62"/>
        <v>0</v>
      </c>
      <c r="M281" s="188">
        <v>0</v>
      </c>
      <c r="N281" s="387">
        <f t="shared" si="60"/>
        <v>0</v>
      </c>
      <c r="O281" s="279">
        <f t="shared" si="61"/>
        <v>-1.903</v>
      </c>
      <c r="P281" s="279">
        <f t="shared" si="63"/>
        <v>-1.903</v>
      </c>
      <c r="Q281" s="279" t="str">
        <f t="shared" si="57"/>
        <v>ЦП закрыт</v>
      </c>
      <c r="R281" s="388" t="str">
        <f t="shared" si="58"/>
        <v>ЦП закрыт</v>
      </c>
      <c r="S281" s="200">
        <f t="shared" si="59"/>
        <v>72.4952380952381</v>
      </c>
      <c r="T281" s="387" t="e">
        <f>IF(#REF!&lt;0,"ЦП закрыт"," ")</f>
        <v>#REF!</v>
      </c>
      <c r="U281" s="420" t="e">
        <f>(#REF!*100)/(#REF!*1.05)</f>
        <v>#REF!</v>
      </c>
      <c r="V281" s="416" t="s">
        <v>1461</v>
      </c>
    </row>
    <row r="282" spans="1:22" ht="19.5" customHeight="1">
      <c r="A282" s="387">
        <v>206</v>
      </c>
      <c r="B282" s="690" t="s">
        <v>925</v>
      </c>
      <c r="C282" s="456">
        <v>1</v>
      </c>
      <c r="D282" s="455"/>
      <c r="E282" s="455"/>
      <c r="F282" s="455"/>
      <c r="G282" s="439"/>
      <c r="H282" s="188">
        <v>1</v>
      </c>
      <c r="I282" s="187">
        <v>0.26815000000000005</v>
      </c>
      <c r="J282" s="188">
        <v>0</v>
      </c>
      <c r="K282" s="188"/>
      <c r="L282" s="279">
        <f t="shared" si="62"/>
        <v>0</v>
      </c>
      <c r="M282" s="188">
        <v>0</v>
      </c>
      <c r="N282" s="387">
        <f t="shared" si="60"/>
        <v>0</v>
      </c>
      <c r="O282" s="279">
        <f t="shared" si="61"/>
        <v>-0.26815000000000005</v>
      </c>
      <c r="P282" s="279">
        <f t="shared" si="63"/>
        <v>-0.26815000000000005</v>
      </c>
      <c r="Q282" s="279" t="str">
        <f t="shared" si="57"/>
        <v>ЦП закрыт</v>
      </c>
      <c r="R282" s="388" t="str">
        <f t="shared" si="58"/>
        <v>ЦП закрыт</v>
      </c>
      <c r="S282" s="200">
        <f t="shared" si="59"/>
        <v>25.53809523809524</v>
      </c>
      <c r="T282" s="387" t="e">
        <f>IF(#REF!&lt;0,"ЦП закрыт"," ")</f>
        <v>#REF!</v>
      </c>
      <c r="U282" s="420" t="e">
        <f>(#REF!*100)/(#REF!*1.05)</f>
        <v>#REF!</v>
      </c>
      <c r="V282" s="416" t="s">
        <v>1461</v>
      </c>
    </row>
    <row r="283" spans="1:22" ht="19.5" customHeight="1">
      <c r="A283" s="387">
        <v>207</v>
      </c>
      <c r="B283" s="690" t="s">
        <v>926</v>
      </c>
      <c r="C283" s="456">
        <v>2.5</v>
      </c>
      <c r="D283" s="455"/>
      <c r="E283" s="455"/>
      <c r="F283" s="455"/>
      <c r="G283" s="439"/>
      <c r="H283" s="188">
        <v>2.5</v>
      </c>
      <c r="I283" s="187">
        <v>2.03621</v>
      </c>
      <c r="J283" s="188">
        <v>0</v>
      </c>
      <c r="K283" s="188"/>
      <c r="L283" s="279">
        <f t="shared" si="62"/>
        <v>0</v>
      </c>
      <c r="M283" s="188">
        <v>0</v>
      </c>
      <c r="N283" s="387">
        <f t="shared" si="60"/>
        <v>0</v>
      </c>
      <c r="O283" s="279">
        <f t="shared" si="61"/>
        <v>-2.03621</v>
      </c>
      <c r="P283" s="279">
        <f t="shared" si="63"/>
        <v>-2.03621</v>
      </c>
      <c r="Q283" s="279" t="str">
        <f t="shared" si="57"/>
        <v>ЦП закрыт</v>
      </c>
      <c r="R283" s="388" t="str">
        <f t="shared" si="58"/>
        <v>ЦП закрыт</v>
      </c>
      <c r="S283" s="200">
        <f t="shared" si="59"/>
        <v>77.56990476190477</v>
      </c>
      <c r="T283" s="387" t="e">
        <f>IF(#REF!&lt;0,"ЦП закрыт"," ")</f>
        <v>#REF!</v>
      </c>
      <c r="U283" s="420" t="e">
        <f>(#REF!*100)/(#REF!*1.05)</f>
        <v>#REF!</v>
      </c>
      <c r="V283" s="416" t="s">
        <v>1461</v>
      </c>
    </row>
    <row r="284" spans="1:22" ht="19.5" customHeight="1">
      <c r="A284" s="387">
        <v>208</v>
      </c>
      <c r="B284" s="387" t="s">
        <v>927</v>
      </c>
      <c r="C284" s="456">
        <v>2.5</v>
      </c>
      <c r="D284" s="455"/>
      <c r="E284" s="455"/>
      <c r="F284" s="455"/>
      <c r="G284" s="439"/>
      <c r="H284" s="188">
        <v>2.5</v>
      </c>
      <c r="I284" s="187">
        <v>0.8781480000000002</v>
      </c>
      <c r="J284" s="187">
        <v>0.8781480000000002</v>
      </c>
      <c r="K284" s="387" t="s">
        <v>39</v>
      </c>
      <c r="L284" s="279">
        <f t="shared" si="62"/>
        <v>0.8781480000000002</v>
      </c>
      <c r="M284" s="188">
        <v>0</v>
      </c>
      <c r="N284" s="387">
        <f t="shared" si="60"/>
        <v>0.8781480000000002</v>
      </c>
      <c r="O284" s="279">
        <f t="shared" si="61"/>
        <v>0</v>
      </c>
      <c r="P284" s="279">
        <f t="shared" si="63"/>
        <v>0</v>
      </c>
      <c r="Q284" s="279" t="str">
        <f t="shared" si="57"/>
        <v> </v>
      </c>
      <c r="R284" s="388" t="str">
        <f t="shared" si="58"/>
        <v> </v>
      </c>
      <c r="S284" s="200">
        <f t="shared" si="59"/>
        <v>33.45325714285715</v>
      </c>
      <c r="T284" s="387" t="e">
        <f>IF(#REF!&lt;0,"ЦП закрыт"," ")</f>
        <v>#REF!</v>
      </c>
      <c r="U284" s="420" t="e">
        <f>(#REF!*100)/(#REF!*1.05)</f>
        <v>#REF!</v>
      </c>
      <c r="V284" s="416" t="s">
        <v>1461</v>
      </c>
    </row>
    <row r="285" spans="1:22" ht="19.5" customHeight="1">
      <c r="A285" s="387">
        <v>209</v>
      </c>
      <c r="B285" s="387" t="s">
        <v>928</v>
      </c>
      <c r="C285" s="456">
        <v>2.5</v>
      </c>
      <c r="D285" s="455"/>
      <c r="E285" s="455"/>
      <c r="F285" s="455"/>
      <c r="G285" s="439"/>
      <c r="H285" s="188">
        <v>2.5</v>
      </c>
      <c r="I285" s="187">
        <v>0.354996</v>
      </c>
      <c r="J285" s="187">
        <v>0.354996</v>
      </c>
      <c r="K285" s="387" t="s">
        <v>39</v>
      </c>
      <c r="L285" s="279">
        <f t="shared" si="62"/>
        <v>0.354996</v>
      </c>
      <c r="M285" s="188">
        <v>0</v>
      </c>
      <c r="N285" s="387">
        <f t="shared" si="60"/>
        <v>0.354996</v>
      </c>
      <c r="O285" s="279">
        <f t="shared" si="61"/>
        <v>0</v>
      </c>
      <c r="P285" s="279">
        <f t="shared" si="63"/>
        <v>0</v>
      </c>
      <c r="Q285" s="279" t="str">
        <f t="shared" si="57"/>
        <v> </v>
      </c>
      <c r="R285" s="388" t="str">
        <f t="shared" si="58"/>
        <v> </v>
      </c>
      <c r="S285" s="200">
        <f t="shared" si="59"/>
        <v>13.523657142857143</v>
      </c>
      <c r="T285" s="387" t="e">
        <f>IF(#REF!&lt;0,"ЦП закрыт"," ")</f>
        <v>#REF!</v>
      </c>
      <c r="U285" s="420" t="e">
        <f>(#REF!*100)/(#REF!*1.05)</f>
        <v>#REF!</v>
      </c>
      <c r="V285" s="416" t="s">
        <v>1461</v>
      </c>
    </row>
    <row r="286" spans="1:22" ht="19.5" customHeight="1">
      <c r="A286" s="387">
        <v>210</v>
      </c>
      <c r="B286" s="387" t="s">
        <v>929</v>
      </c>
      <c r="C286" s="456">
        <v>2.5</v>
      </c>
      <c r="D286" s="455"/>
      <c r="E286" s="455"/>
      <c r="F286" s="455"/>
      <c r="G286" s="439"/>
      <c r="H286" s="188">
        <v>2.5</v>
      </c>
      <c r="I286" s="187">
        <v>0.748398</v>
      </c>
      <c r="J286" s="187">
        <v>0.748398</v>
      </c>
      <c r="K286" s="387" t="s">
        <v>39</v>
      </c>
      <c r="L286" s="279">
        <f t="shared" si="62"/>
        <v>0.748398</v>
      </c>
      <c r="M286" s="188">
        <v>0</v>
      </c>
      <c r="N286" s="387">
        <f t="shared" si="60"/>
        <v>0.748398</v>
      </c>
      <c r="O286" s="279">
        <f t="shared" si="61"/>
        <v>0</v>
      </c>
      <c r="P286" s="279">
        <f t="shared" si="63"/>
        <v>0</v>
      </c>
      <c r="Q286" s="279" t="str">
        <f t="shared" si="57"/>
        <v> </v>
      </c>
      <c r="R286" s="388" t="str">
        <f t="shared" si="58"/>
        <v> </v>
      </c>
      <c r="S286" s="200">
        <f t="shared" si="59"/>
        <v>28.510399999999997</v>
      </c>
      <c r="T286" s="387" t="e">
        <f>IF(#REF!&lt;0,"ЦП закрыт"," ")</f>
        <v>#REF!</v>
      </c>
      <c r="U286" s="420" t="e">
        <f>(#REF!*100)/(#REF!*1.05)</f>
        <v>#REF!</v>
      </c>
      <c r="V286" s="416" t="s">
        <v>1461</v>
      </c>
    </row>
    <row r="287" spans="1:22" ht="19.5" customHeight="1">
      <c r="A287" s="387">
        <v>211</v>
      </c>
      <c r="B287" s="690" t="s">
        <v>930</v>
      </c>
      <c r="C287" s="456">
        <v>1.6</v>
      </c>
      <c r="D287" s="455"/>
      <c r="E287" s="455"/>
      <c r="F287" s="455"/>
      <c r="G287" s="439"/>
      <c r="H287" s="188">
        <v>1.6</v>
      </c>
      <c r="I287" s="187">
        <v>0.39236400000000005</v>
      </c>
      <c r="J287" s="188">
        <v>0</v>
      </c>
      <c r="K287" s="188"/>
      <c r="L287" s="279">
        <f t="shared" si="62"/>
        <v>0</v>
      </c>
      <c r="M287" s="188">
        <v>0</v>
      </c>
      <c r="N287" s="387">
        <f t="shared" si="60"/>
        <v>0</v>
      </c>
      <c r="O287" s="279">
        <f t="shared" si="61"/>
        <v>-0.39236400000000005</v>
      </c>
      <c r="P287" s="279">
        <f t="shared" si="63"/>
        <v>-0.39236400000000005</v>
      </c>
      <c r="Q287" s="279" t="str">
        <f t="shared" si="57"/>
        <v>ЦП закрыт</v>
      </c>
      <c r="R287" s="388" t="str">
        <f t="shared" si="58"/>
        <v>ЦП закрыт</v>
      </c>
      <c r="S287" s="200">
        <f t="shared" si="59"/>
        <v>23.355</v>
      </c>
      <c r="T287" s="387" t="e">
        <f>IF(#REF!&lt;0,"ЦП закрыт"," ")</f>
        <v>#REF!</v>
      </c>
      <c r="U287" s="420" t="e">
        <f>(#REF!*100)/(#REF!*1.05)</f>
        <v>#REF!</v>
      </c>
      <c r="V287" s="416" t="s">
        <v>1461</v>
      </c>
    </row>
    <row r="288" spans="1:22" ht="19.5" customHeight="1">
      <c r="A288" s="387">
        <v>212</v>
      </c>
      <c r="B288" s="690" t="s">
        <v>931</v>
      </c>
      <c r="C288" s="456">
        <v>2.5</v>
      </c>
      <c r="D288" s="455"/>
      <c r="E288" s="455"/>
      <c r="F288" s="455"/>
      <c r="G288" s="439"/>
      <c r="H288" s="188">
        <v>2.5</v>
      </c>
      <c r="I288" s="187">
        <v>2.0443409999999997</v>
      </c>
      <c r="J288" s="188">
        <v>0</v>
      </c>
      <c r="K288" s="188"/>
      <c r="L288" s="279">
        <f t="shared" si="62"/>
        <v>0</v>
      </c>
      <c r="M288" s="188">
        <v>0</v>
      </c>
      <c r="N288" s="387">
        <f t="shared" si="60"/>
        <v>0</v>
      </c>
      <c r="O288" s="279">
        <f t="shared" si="61"/>
        <v>-2.0443409999999997</v>
      </c>
      <c r="P288" s="279">
        <f t="shared" si="63"/>
        <v>-2.0443409999999997</v>
      </c>
      <c r="Q288" s="279" t="str">
        <f t="shared" si="57"/>
        <v>ЦП закрыт</v>
      </c>
      <c r="R288" s="388" t="str">
        <f t="shared" si="58"/>
        <v>ЦП закрыт</v>
      </c>
      <c r="S288" s="200">
        <f t="shared" si="59"/>
        <v>77.87965714285713</v>
      </c>
      <c r="T288" s="387" t="e">
        <f>IF(#REF!&lt;0,"ЦП закрыт"," ")</f>
        <v>#REF!</v>
      </c>
      <c r="U288" s="420" t="e">
        <f>(#REF!*100)/(#REF!*1.05)</f>
        <v>#REF!</v>
      </c>
      <c r="V288" s="416" t="s">
        <v>1461</v>
      </c>
    </row>
    <row r="289" spans="1:22" ht="19.5" customHeight="1">
      <c r="A289" s="387">
        <v>213</v>
      </c>
      <c r="B289" s="690" t="s">
        <v>932</v>
      </c>
      <c r="C289" s="456">
        <v>2.5</v>
      </c>
      <c r="D289" s="455"/>
      <c r="E289" s="455"/>
      <c r="F289" s="455"/>
      <c r="G289" s="439"/>
      <c r="H289" s="188">
        <v>2.5</v>
      </c>
      <c r="I289" s="187">
        <v>1.3494000000000002</v>
      </c>
      <c r="J289" s="188">
        <v>0</v>
      </c>
      <c r="K289" s="188"/>
      <c r="L289" s="279">
        <f t="shared" si="62"/>
        <v>0</v>
      </c>
      <c r="M289" s="188">
        <v>0</v>
      </c>
      <c r="N289" s="387">
        <f t="shared" si="60"/>
        <v>0</v>
      </c>
      <c r="O289" s="279">
        <f t="shared" si="61"/>
        <v>-1.3494000000000002</v>
      </c>
      <c r="P289" s="279">
        <f t="shared" si="63"/>
        <v>-1.3494000000000002</v>
      </c>
      <c r="Q289" s="279" t="str">
        <f t="shared" si="57"/>
        <v>ЦП закрыт</v>
      </c>
      <c r="R289" s="388" t="str">
        <f t="shared" si="58"/>
        <v>ЦП закрыт</v>
      </c>
      <c r="S289" s="200">
        <f t="shared" si="59"/>
        <v>51.405714285714296</v>
      </c>
      <c r="T289" s="387" t="e">
        <f>IF(#REF!&lt;0,"ЦП закрыт"," ")</f>
        <v>#REF!</v>
      </c>
      <c r="U289" s="420" t="e">
        <f>(#REF!*100)/(#REF!*1.05)</f>
        <v>#REF!</v>
      </c>
      <c r="V289" s="416" t="s">
        <v>1461</v>
      </c>
    </row>
    <row r="290" spans="1:22" ht="19.5" customHeight="1">
      <c r="A290" s="387">
        <v>214</v>
      </c>
      <c r="B290" s="690" t="s">
        <v>933</v>
      </c>
      <c r="C290" s="456">
        <v>2.5</v>
      </c>
      <c r="D290" s="455"/>
      <c r="E290" s="455"/>
      <c r="F290" s="455"/>
      <c r="G290" s="439"/>
      <c r="H290" s="188">
        <v>2.5</v>
      </c>
      <c r="I290" s="187">
        <v>2.270625</v>
      </c>
      <c r="J290" s="188">
        <v>0</v>
      </c>
      <c r="K290" s="188"/>
      <c r="L290" s="279">
        <f t="shared" si="62"/>
        <v>0</v>
      </c>
      <c r="M290" s="188">
        <v>0</v>
      </c>
      <c r="N290" s="387">
        <f t="shared" si="60"/>
        <v>0</v>
      </c>
      <c r="O290" s="279">
        <f t="shared" si="61"/>
        <v>-2.270625</v>
      </c>
      <c r="P290" s="279">
        <f t="shared" si="63"/>
        <v>-2.270625</v>
      </c>
      <c r="Q290" s="279" t="str">
        <f t="shared" si="57"/>
        <v>ЦП закрыт</v>
      </c>
      <c r="R290" s="388" t="str">
        <f t="shared" si="58"/>
        <v>ЦП закрыт</v>
      </c>
      <c r="S290" s="200">
        <f t="shared" si="59"/>
        <v>86.5</v>
      </c>
      <c r="T290" s="387" t="e">
        <f>IF(#REF!&lt;0,"ЦП закрыт"," ")</f>
        <v>#REF!</v>
      </c>
      <c r="U290" s="420" t="e">
        <f>(#REF!*100)/(#REF!*1.05)</f>
        <v>#REF!</v>
      </c>
      <c r="V290" s="416" t="s">
        <v>1461</v>
      </c>
    </row>
    <row r="291" spans="1:22" ht="19.5" customHeight="1">
      <c r="A291" s="387">
        <v>215</v>
      </c>
      <c r="B291" s="387" t="s">
        <v>934</v>
      </c>
      <c r="C291" s="456">
        <v>2.5</v>
      </c>
      <c r="D291" s="455"/>
      <c r="E291" s="455"/>
      <c r="F291" s="455"/>
      <c r="G291" s="439"/>
      <c r="H291" s="188">
        <v>2.5</v>
      </c>
      <c r="I291" s="187">
        <v>0.586816</v>
      </c>
      <c r="J291" s="187">
        <v>0.586816</v>
      </c>
      <c r="K291" s="387" t="s">
        <v>39</v>
      </c>
      <c r="L291" s="279">
        <f t="shared" si="62"/>
        <v>0.586816</v>
      </c>
      <c r="M291" s="188">
        <v>0</v>
      </c>
      <c r="N291" s="387">
        <f t="shared" si="60"/>
        <v>0.586816</v>
      </c>
      <c r="O291" s="279">
        <f t="shared" si="61"/>
        <v>0</v>
      </c>
      <c r="P291" s="279">
        <f t="shared" si="63"/>
        <v>0</v>
      </c>
      <c r="Q291" s="279" t="str">
        <f t="shared" si="57"/>
        <v> </v>
      </c>
      <c r="R291" s="388" t="str">
        <f t="shared" si="58"/>
        <v> </v>
      </c>
      <c r="S291" s="200">
        <f t="shared" si="59"/>
        <v>22.35489523809524</v>
      </c>
      <c r="T291" s="387" t="e">
        <f>IF(#REF!&lt;0,"ЦП закрыт"," ")</f>
        <v>#REF!</v>
      </c>
      <c r="U291" s="420" t="e">
        <f>(#REF!*100)/(#REF!*1.05)</f>
        <v>#REF!</v>
      </c>
      <c r="V291" s="416" t="s">
        <v>1461</v>
      </c>
    </row>
    <row r="292" spans="1:22" ht="19.5" customHeight="1">
      <c r="A292" s="387">
        <v>216</v>
      </c>
      <c r="B292" s="690" t="s">
        <v>935</v>
      </c>
      <c r="C292" s="456">
        <v>2.5</v>
      </c>
      <c r="D292" s="455"/>
      <c r="E292" s="455"/>
      <c r="F292" s="455"/>
      <c r="G292" s="439"/>
      <c r="H292" s="188">
        <v>2.5</v>
      </c>
      <c r="I292" s="187">
        <v>0.27247499999999997</v>
      </c>
      <c r="J292" s="188">
        <v>0</v>
      </c>
      <c r="K292" s="188"/>
      <c r="L292" s="279">
        <f t="shared" si="62"/>
        <v>0</v>
      </c>
      <c r="M292" s="188">
        <v>0</v>
      </c>
      <c r="N292" s="387">
        <f t="shared" si="60"/>
        <v>0</v>
      </c>
      <c r="O292" s="279">
        <f t="shared" si="61"/>
        <v>-0.27247499999999997</v>
      </c>
      <c r="P292" s="279">
        <f t="shared" si="63"/>
        <v>-0.27247499999999997</v>
      </c>
      <c r="Q292" s="279" t="str">
        <f t="shared" si="57"/>
        <v>ЦП закрыт</v>
      </c>
      <c r="R292" s="388" t="str">
        <f t="shared" si="58"/>
        <v>ЦП закрыт</v>
      </c>
      <c r="S292" s="200">
        <f t="shared" si="59"/>
        <v>10.379999999999999</v>
      </c>
      <c r="T292" s="387" t="e">
        <f>IF(#REF!&lt;0,"ЦП закрыт"," ")</f>
        <v>#REF!</v>
      </c>
      <c r="U292" s="420" t="e">
        <f>(#REF!*100)/(#REF!*1.05)</f>
        <v>#REF!</v>
      </c>
      <c r="V292" s="416" t="s">
        <v>1461</v>
      </c>
    </row>
    <row r="293" spans="1:22" ht="19.5" customHeight="1">
      <c r="A293" s="387">
        <v>217</v>
      </c>
      <c r="B293" s="387" t="s">
        <v>936</v>
      </c>
      <c r="C293" s="456">
        <v>2.5</v>
      </c>
      <c r="D293" s="455"/>
      <c r="E293" s="455"/>
      <c r="F293" s="455"/>
      <c r="G293" s="439"/>
      <c r="H293" s="188">
        <v>2.5</v>
      </c>
      <c r="I293" s="187">
        <v>0.29064</v>
      </c>
      <c r="J293" s="187">
        <v>0.29064</v>
      </c>
      <c r="K293" s="387" t="s">
        <v>39</v>
      </c>
      <c r="L293" s="279">
        <f t="shared" si="62"/>
        <v>0.29064</v>
      </c>
      <c r="M293" s="387">
        <v>0</v>
      </c>
      <c r="N293" s="387">
        <f t="shared" si="60"/>
        <v>0.29064</v>
      </c>
      <c r="O293" s="279">
        <f t="shared" si="61"/>
        <v>0</v>
      </c>
      <c r="P293" s="279">
        <f>O293</f>
        <v>0</v>
      </c>
      <c r="Q293" s="279" t="str">
        <f t="shared" si="57"/>
        <v> </v>
      </c>
      <c r="R293" s="388" t="str">
        <f t="shared" si="58"/>
        <v> </v>
      </c>
      <c r="S293" s="422">
        <f t="shared" si="59"/>
        <v>11.072</v>
      </c>
      <c r="T293" s="387" t="e">
        <f>IF(#REF!&lt;0,"ЦП закрыт"," ")</f>
        <v>#REF!</v>
      </c>
      <c r="U293" s="423" t="e">
        <f>(#REF!*100)/(#REF!*1.05)</f>
        <v>#REF!</v>
      </c>
      <c r="V293" s="416" t="s">
        <v>1461</v>
      </c>
    </row>
    <row r="294" spans="1:22" ht="19.5" customHeight="1">
      <c r="A294" s="387">
        <v>218</v>
      </c>
      <c r="B294" s="387" t="s">
        <v>937</v>
      </c>
      <c r="C294" s="456">
        <v>4</v>
      </c>
      <c r="D294" s="455" t="s">
        <v>2442</v>
      </c>
      <c r="E294" s="455">
        <v>4</v>
      </c>
      <c r="F294" s="455"/>
      <c r="G294" s="439"/>
      <c r="H294" s="188" t="s">
        <v>1668</v>
      </c>
      <c r="I294" s="187">
        <v>1.04319</v>
      </c>
      <c r="J294" s="188">
        <v>0</v>
      </c>
      <c r="K294" s="188"/>
      <c r="L294" s="279">
        <f>I294-J294</f>
        <v>1.04319</v>
      </c>
      <c r="M294" s="188">
        <v>0</v>
      </c>
      <c r="N294" s="387">
        <f aca="true" t="shared" si="64" ref="N294:N314">MIN(C294:E294)*1.05</f>
        <v>4.2</v>
      </c>
      <c r="O294" s="279">
        <f>N294-L294-M294</f>
        <v>3.15681</v>
      </c>
      <c r="P294" s="279">
        <f>O294</f>
        <v>3.15681</v>
      </c>
      <c r="Q294" s="279" t="str">
        <f t="shared" si="57"/>
        <v> </v>
      </c>
      <c r="R294" s="388" t="str">
        <f>IF(P294&lt;0,"ЦП закрыт"," ")</f>
        <v> </v>
      </c>
      <c r="S294" s="200">
        <f>(I294*100)/N294</f>
        <v>24.837857142857143</v>
      </c>
      <c r="T294" s="387" t="e">
        <f>IF(#REF!&lt;0,"ЦП закрыт"," ")</f>
        <v>#REF!</v>
      </c>
      <c r="U294" s="420" t="e">
        <f>(#REF!*100)/#REF!</f>
        <v>#REF!</v>
      </c>
      <c r="V294" s="416" t="s">
        <v>1461</v>
      </c>
    </row>
    <row r="295" spans="1:22" ht="19.5" customHeight="1">
      <c r="A295" s="387">
        <v>219</v>
      </c>
      <c r="B295" s="387" t="s">
        <v>938</v>
      </c>
      <c r="C295" s="456">
        <v>2.5</v>
      </c>
      <c r="D295" s="455" t="s">
        <v>2442</v>
      </c>
      <c r="E295" s="455">
        <v>6.3</v>
      </c>
      <c r="F295" s="455"/>
      <c r="G295" s="439"/>
      <c r="H295" s="188" t="s">
        <v>249</v>
      </c>
      <c r="I295" s="187">
        <v>1.035405</v>
      </c>
      <c r="J295" s="188">
        <v>0</v>
      </c>
      <c r="K295" s="188"/>
      <c r="L295" s="279">
        <f>I295-J295</f>
        <v>1.035405</v>
      </c>
      <c r="M295" s="387">
        <v>0</v>
      </c>
      <c r="N295" s="387">
        <f t="shared" si="64"/>
        <v>2.625</v>
      </c>
      <c r="O295" s="279">
        <f>N295-L295-M295</f>
        <v>1.589595</v>
      </c>
      <c r="P295" s="279">
        <f>O295</f>
        <v>1.589595</v>
      </c>
      <c r="Q295" s="279" t="str">
        <f t="shared" si="57"/>
        <v> </v>
      </c>
      <c r="R295" s="388" t="str">
        <f>IF(P295&lt;0,"ЦП закрыт"," ")</f>
        <v> </v>
      </c>
      <c r="S295" s="422">
        <f>(I295*100)/N295</f>
        <v>39.443999999999996</v>
      </c>
      <c r="T295" s="387" t="e">
        <f>IF(#REF!&lt;0,"ЦП закрыт"," ")</f>
        <v>#REF!</v>
      </c>
      <c r="U295" s="423" t="e">
        <f>(#REF!*100)/#REF!</f>
        <v>#REF!</v>
      </c>
      <c r="V295" s="416" t="s">
        <v>1461</v>
      </c>
    </row>
    <row r="296" spans="1:22" ht="19.5" customHeight="1">
      <c r="A296" s="387">
        <v>220</v>
      </c>
      <c r="B296" s="387" t="s">
        <v>939</v>
      </c>
      <c r="C296" s="456">
        <v>2.5</v>
      </c>
      <c r="D296" s="455" t="s">
        <v>2442</v>
      </c>
      <c r="E296" s="455">
        <v>2.5</v>
      </c>
      <c r="F296" s="455"/>
      <c r="G296" s="439"/>
      <c r="H296" s="188" t="s">
        <v>1619</v>
      </c>
      <c r="I296" s="187">
        <v>2.2410419999999998</v>
      </c>
      <c r="J296" s="188">
        <v>0</v>
      </c>
      <c r="K296" s="188"/>
      <c r="L296" s="279">
        <f aca="true" t="shared" si="65" ref="L296:L359">I296-J296</f>
        <v>2.2410419999999998</v>
      </c>
      <c r="M296" s="188">
        <v>0</v>
      </c>
      <c r="N296" s="387">
        <f t="shared" si="64"/>
        <v>2.625</v>
      </c>
      <c r="O296" s="279">
        <f aca="true" t="shared" si="66" ref="O296:O364">N296-L296-M296</f>
        <v>0.38395800000000024</v>
      </c>
      <c r="P296" s="279">
        <f>O296</f>
        <v>0.38395800000000024</v>
      </c>
      <c r="Q296" s="279" t="str">
        <f t="shared" si="57"/>
        <v> </v>
      </c>
      <c r="R296" s="388" t="str">
        <f t="shared" si="58"/>
        <v> </v>
      </c>
      <c r="S296" s="200">
        <f aca="true" t="shared" si="67" ref="S296:S342">(I296*100)/N296</f>
        <v>85.37302857142856</v>
      </c>
      <c r="T296" s="387" t="e">
        <f>IF(#REF!&lt;0,"ЦП закрыт"," ")</f>
        <v>#REF!</v>
      </c>
      <c r="U296" s="420" t="e">
        <f>(#REF!*100)/#REF!</f>
        <v>#REF!</v>
      </c>
      <c r="V296" s="416" t="s">
        <v>1461</v>
      </c>
    </row>
    <row r="297" spans="1:22" ht="19.5" customHeight="1">
      <c r="A297" s="387">
        <v>221</v>
      </c>
      <c r="B297" s="387" t="s">
        <v>940</v>
      </c>
      <c r="C297" s="456">
        <v>5.6</v>
      </c>
      <c r="D297" s="455" t="s">
        <v>2442</v>
      </c>
      <c r="E297" s="455">
        <v>5.6</v>
      </c>
      <c r="F297" s="455"/>
      <c r="G297" s="439"/>
      <c r="H297" s="188" t="s">
        <v>1785</v>
      </c>
      <c r="I297" s="187">
        <v>2.00853</v>
      </c>
      <c r="J297" s="188">
        <v>0</v>
      </c>
      <c r="K297" s="188"/>
      <c r="L297" s="279">
        <f t="shared" si="65"/>
        <v>2.00853</v>
      </c>
      <c r="M297" s="188">
        <v>0</v>
      </c>
      <c r="N297" s="387">
        <f t="shared" si="64"/>
        <v>5.88</v>
      </c>
      <c r="O297" s="279">
        <f t="shared" si="66"/>
        <v>3.87147</v>
      </c>
      <c r="P297" s="279">
        <f t="shared" si="63"/>
        <v>3.87147</v>
      </c>
      <c r="Q297" s="279" t="str">
        <f t="shared" si="57"/>
        <v> </v>
      </c>
      <c r="R297" s="388" t="str">
        <f t="shared" si="58"/>
        <v> </v>
      </c>
      <c r="S297" s="200">
        <f t="shared" si="67"/>
        <v>34.15867346938775</v>
      </c>
      <c r="T297" s="387" t="e">
        <f>IF(#REF!&lt;0,"ЦП закрыт"," ")</f>
        <v>#REF!</v>
      </c>
      <c r="U297" s="420" t="e">
        <f>(#REF!*100)/#REF!</f>
        <v>#REF!</v>
      </c>
      <c r="V297" s="416" t="s">
        <v>1461</v>
      </c>
    </row>
    <row r="298" spans="1:22" ht="19.5" customHeight="1">
      <c r="A298" s="387">
        <v>222</v>
      </c>
      <c r="B298" s="387" t="s">
        <v>941</v>
      </c>
      <c r="C298" s="456">
        <v>3.2</v>
      </c>
      <c r="D298" s="455" t="s">
        <v>2442</v>
      </c>
      <c r="E298" s="455">
        <v>3.2</v>
      </c>
      <c r="F298" s="455"/>
      <c r="G298" s="439"/>
      <c r="H298" s="188" t="s">
        <v>1840</v>
      </c>
      <c r="I298" s="187">
        <v>1.514961</v>
      </c>
      <c r="J298" s="188">
        <v>0</v>
      </c>
      <c r="K298" s="188"/>
      <c r="L298" s="279">
        <f t="shared" si="65"/>
        <v>1.514961</v>
      </c>
      <c r="M298" s="188">
        <v>0</v>
      </c>
      <c r="N298" s="387">
        <f t="shared" si="64"/>
        <v>3.3600000000000003</v>
      </c>
      <c r="O298" s="279">
        <f t="shared" si="66"/>
        <v>1.8450390000000003</v>
      </c>
      <c r="P298" s="279">
        <f t="shared" si="63"/>
        <v>1.8450390000000003</v>
      </c>
      <c r="Q298" s="279" t="str">
        <f t="shared" si="57"/>
        <v> </v>
      </c>
      <c r="R298" s="388" t="str">
        <f t="shared" si="58"/>
        <v> </v>
      </c>
      <c r="S298" s="200">
        <f t="shared" si="67"/>
        <v>45.088125</v>
      </c>
      <c r="T298" s="387" t="e">
        <f>IF(#REF!&lt;0,"ЦП закрыт"," ")</f>
        <v>#REF!</v>
      </c>
      <c r="U298" s="420" t="e">
        <f>(#REF!*100)/#REF!</f>
        <v>#REF!</v>
      </c>
      <c r="V298" s="416" t="s">
        <v>1461</v>
      </c>
    </row>
    <row r="299" spans="1:22" ht="19.5" customHeight="1">
      <c r="A299" s="387">
        <v>223</v>
      </c>
      <c r="B299" s="690" t="s">
        <v>942</v>
      </c>
      <c r="C299" s="456">
        <v>10</v>
      </c>
      <c r="D299" s="455" t="s">
        <v>2442</v>
      </c>
      <c r="E299" s="455">
        <v>10</v>
      </c>
      <c r="F299" s="455"/>
      <c r="G299" s="439"/>
      <c r="H299" s="188" t="s">
        <v>1680</v>
      </c>
      <c r="I299" s="187">
        <v>14.25693</v>
      </c>
      <c r="J299" s="188">
        <v>0</v>
      </c>
      <c r="K299" s="188"/>
      <c r="L299" s="279">
        <f t="shared" si="65"/>
        <v>14.25693</v>
      </c>
      <c r="M299" s="188">
        <v>0</v>
      </c>
      <c r="N299" s="387">
        <f t="shared" si="64"/>
        <v>10.5</v>
      </c>
      <c r="O299" s="279">
        <f t="shared" si="66"/>
        <v>-3.7569300000000005</v>
      </c>
      <c r="P299" s="279">
        <f t="shared" si="63"/>
        <v>-3.7569300000000005</v>
      </c>
      <c r="Q299" s="279" t="str">
        <f t="shared" si="57"/>
        <v>ЦП закрыт</v>
      </c>
      <c r="R299" s="388" t="str">
        <f t="shared" si="58"/>
        <v>ЦП закрыт</v>
      </c>
      <c r="S299" s="200">
        <f t="shared" si="67"/>
        <v>135.78028571428572</v>
      </c>
      <c r="T299" s="387" t="e">
        <f>IF(#REF!&lt;0,"ЦП закрыт"," ")</f>
        <v>#REF!</v>
      </c>
      <c r="U299" s="420" t="e">
        <f>(#REF!*100)/#REF!</f>
        <v>#REF!</v>
      </c>
      <c r="V299" s="416" t="s">
        <v>1461</v>
      </c>
    </row>
    <row r="300" spans="1:22" ht="19.5" customHeight="1">
      <c r="A300" s="387">
        <v>224</v>
      </c>
      <c r="B300" s="690" t="s">
        <v>943</v>
      </c>
      <c r="C300" s="456">
        <v>16</v>
      </c>
      <c r="D300" s="455" t="s">
        <v>2442</v>
      </c>
      <c r="E300" s="455">
        <v>16</v>
      </c>
      <c r="F300" s="455"/>
      <c r="G300" s="439"/>
      <c r="H300" s="188" t="s">
        <v>1711</v>
      </c>
      <c r="I300" s="187">
        <v>20.515031999999998</v>
      </c>
      <c r="J300" s="188">
        <v>0</v>
      </c>
      <c r="K300" s="188"/>
      <c r="L300" s="279">
        <f t="shared" si="65"/>
        <v>20.515031999999998</v>
      </c>
      <c r="M300" s="188">
        <v>0</v>
      </c>
      <c r="N300" s="387">
        <f t="shared" si="64"/>
        <v>16.8</v>
      </c>
      <c r="O300" s="279">
        <f t="shared" si="66"/>
        <v>-3.7150319999999972</v>
      </c>
      <c r="P300" s="279">
        <f t="shared" si="63"/>
        <v>-3.7150319999999972</v>
      </c>
      <c r="Q300" s="279" t="str">
        <f t="shared" si="57"/>
        <v>ЦП закрыт</v>
      </c>
      <c r="R300" s="388" t="str">
        <f t="shared" si="58"/>
        <v>ЦП закрыт</v>
      </c>
      <c r="S300" s="200">
        <f t="shared" si="67"/>
        <v>122.1132857142857</v>
      </c>
      <c r="T300" s="387" t="e">
        <f>IF(#REF!&lt;0,"ЦП закрыт"," ")</f>
        <v>#REF!</v>
      </c>
      <c r="U300" s="420" t="e">
        <f>(#REF!*100)/#REF!</f>
        <v>#REF!</v>
      </c>
      <c r="V300" s="416" t="s">
        <v>1461</v>
      </c>
    </row>
    <row r="301" spans="1:22" ht="19.5" customHeight="1">
      <c r="A301" s="387">
        <v>225</v>
      </c>
      <c r="B301" s="387" t="s">
        <v>944</v>
      </c>
      <c r="C301" s="456">
        <v>10</v>
      </c>
      <c r="D301" s="455" t="s">
        <v>2442</v>
      </c>
      <c r="E301" s="455">
        <v>10</v>
      </c>
      <c r="F301" s="455"/>
      <c r="G301" s="439"/>
      <c r="H301" s="188" t="s">
        <v>1680</v>
      </c>
      <c r="I301" s="187">
        <v>5.55849</v>
      </c>
      <c r="J301" s="188">
        <v>0</v>
      </c>
      <c r="K301" s="188"/>
      <c r="L301" s="279">
        <f t="shared" si="65"/>
        <v>5.55849</v>
      </c>
      <c r="M301" s="188">
        <v>0</v>
      </c>
      <c r="N301" s="387">
        <f t="shared" si="64"/>
        <v>10.5</v>
      </c>
      <c r="O301" s="279">
        <f t="shared" si="66"/>
        <v>4.94151</v>
      </c>
      <c r="P301" s="279">
        <f t="shared" si="63"/>
        <v>4.94151</v>
      </c>
      <c r="Q301" s="279" t="str">
        <f t="shared" si="57"/>
        <v> </v>
      </c>
      <c r="R301" s="388" t="str">
        <f t="shared" si="58"/>
        <v> </v>
      </c>
      <c r="S301" s="200">
        <f t="shared" si="67"/>
        <v>52.938</v>
      </c>
      <c r="T301" s="387" t="e">
        <f>IF(#REF!&lt;0,"ЦП закрыт"," ")</f>
        <v>#REF!</v>
      </c>
      <c r="U301" s="420" t="e">
        <f>(#REF!*100)/#REF!</f>
        <v>#REF!</v>
      </c>
      <c r="V301" s="416" t="s">
        <v>1461</v>
      </c>
    </row>
    <row r="302" spans="1:22" ht="19.5" customHeight="1">
      <c r="A302" s="387">
        <v>226</v>
      </c>
      <c r="B302" s="387" t="s">
        <v>945</v>
      </c>
      <c r="C302" s="456">
        <v>10</v>
      </c>
      <c r="D302" s="455" t="s">
        <v>2442</v>
      </c>
      <c r="E302" s="455">
        <v>10</v>
      </c>
      <c r="F302" s="455"/>
      <c r="G302" s="439"/>
      <c r="H302" s="188" t="s">
        <v>1680</v>
      </c>
      <c r="I302" s="187">
        <v>4.34403</v>
      </c>
      <c r="J302" s="188">
        <v>0</v>
      </c>
      <c r="K302" s="188"/>
      <c r="L302" s="279">
        <f t="shared" si="65"/>
        <v>4.34403</v>
      </c>
      <c r="M302" s="188">
        <v>0</v>
      </c>
      <c r="N302" s="387">
        <f t="shared" si="64"/>
        <v>10.5</v>
      </c>
      <c r="O302" s="279">
        <f t="shared" si="66"/>
        <v>6.15597</v>
      </c>
      <c r="P302" s="279">
        <f t="shared" si="63"/>
        <v>6.15597</v>
      </c>
      <c r="Q302" s="279" t="str">
        <f t="shared" si="57"/>
        <v> </v>
      </c>
      <c r="R302" s="388" t="str">
        <f t="shared" si="58"/>
        <v> </v>
      </c>
      <c r="S302" s="200">
        <f t="shared" si="67"/>
        <v>41.37171428571429</v>
      </c>
      <c r="T302" s="387" t="e">
        <f>IF(#REF!&lt;0,"ЦП закрыт"," ")</f>
        <v>#REF!</v>
      </c>
      <c r="U302" s="420" t="e">
        <f>(#REF!*100)/#REF!</f>
        <v>#REF!</v>
      </c>
      <c r="V302" s="416" t="s">
        <v>1461</v>
      </c>
    </row>
    <row r="303" spans="1:22" ht="19.5" customHeight="1">
      <c r="A303" s="387">
        <v>227</v>
      </c>
      <c r="B303" s="387" t="s">
        <v>946</v>
      </c>
      <c r="C303" s="456">
        <v>16</v>
      </c>
      <c r="D303" s="455" t="s">
        <v>2442</v>
      </c>
      <c r="E303" s="455">
        <v>16</v>
      </c>
      <c r="F303" s="455"/>
      <c r="G303" s="439"/>
      <c r="H303" s="188" t="s">
        <v>1711</v>
      </c>
      <c r="I303" s="187">
        <v>16.199028</v>
      </c>
      <c r="J303" s="188">
        <v>0</v>
      </c>
      <c r="K303" s="188"/>
      <c r="L303" s="279">
        <f t="shared" si="65"/>
        <v>16.199028</v>
      </c>
      <c r="M303" s="188">
        <v>0</v>
      </c>
      <c r="N303" s="387">
        <f t="shared" si="64"/>
        <v>16.8</v>
      </c>
      <c r="O303" s="279">
        <f t="shared" si="66"/>
        <v>0.6009720000000023</v>
      </c>
      <c r="P303" s="279">
        <f t="shared" si="63"/>
        <v>0.6009720000000023</v>
      </c>
      <c r="Q303" s="279" t="str">
        <f t="shared" si="57"/>
        <v> </v>
      </c>
      <c r="R303" s="388" t="str">
        <f t="shared" si="58"/>
        <v> </v>
      </c>
      <c r="S303" s="200">
        <f t="shared" si="67"/>
        <v>96.4227857142857</v>
      </c>
      <c r="T303" s="387" t="e">
        <f>IF(#REF!&lt;0,"ЦП закрыт"," ")</f>
        <v>#REF!</v>
      </c>
      <c r="U303" s="420" t="e">
        <f>(#REF!*100)/#REF!</f>
        <v>#REF!</v>
      </c>
      <c r="V303" s="416" t="s">
        <v>1461</v>
      </c>
    </row>
    <row r="304" spans="1:22" ht="19.5" customHeight="1">
      <c r="A304" s="387">
        <v>228</v>
      </c>
      <c r="B304" s="387" t="s">
        <v>947</v>
      </c>
      <c r="C304" s="456">
        <v>7.5</v>
      </c>
      <c r="D304" s="455" t="s">
        <v>2442</v>
      </c>
      <c r="E304" s="455">
        <v>10</v>
      </c>
      <c r="F304" s="455"/>
      <c r="G304" s="439"/>
      <c r="H304" s="188" t="s">
        <v>1845</v>
      </c>
      <c r="I304" s="187">
        <v>6.5034160000000005</v>
      </c>
      <c r="J304" s="188">
        <v>0</v>
      </c>
      <c r="K304" s="188"/>
      <c r="L304" s="279">
        <f t="shared" si="65"/>
        <v>6.5034160000000005</v>
      </c>
      <c r="M304" s="188">
        <v>0</v>
      </c>
      <c r="N304" s="387">
        <f t="shared" si="64"/>
        <v>7.875</v>
      </c>
      <c r="O304" s="279">
        <f t="shared" si="66"/>
        <v>1.3715839999999995</v>
      </c>
      <c r="P304" s="279">
        <f t="shared" si="63"/>
        <v>1.3715839999999995</v>
      </c>
      <c r="Q304" s="279" t="str">
        <f t="shared" si="57"/>
        <v> </v>
      </c>
      <c r="R304" s="388" t="str">
        <f t="shared" si="58"/>
        <v> </v>
      </c>
      <c r="S304" s="200">
        <f t="shared" si="67"/>
        <v>82.58306031746032</v>
      </c>
      <c r="T304" s="387" t="e">
        <f>IF(#REF!&lt;0,"ЦП закрыт"," ")</f>
        <v>#REF!</v>
      </c>
      <c r="U304" s="420" t="e">
        <f>(#REF!*100)/#REF!</f>
        <v>#REF!</v>
      </c>
      <c r="V304" s="416" t="s">
        <v>1461</v>
      </c>
    </row>
    <row r="305" spans="1:22" ht="19.5" customHeight="1">
      <c r="A305" s="387">
        <v>229</v>
      </c>
      <c r="B305" s="387" t="s">
        <v>948</v>
      </c>
      <c r="C305" s="456">
        <v>10</v>
      </c>
      <c r="D305" s="455" t="s">
        <v>2442</v>
      </c>
      <c r="E305" s="455">
        <v>10</v>
      </c>
      <c r="F305" s="455"/>
      <c r="G305" s="439"/>
      <c r="H305" s="188" t="s">
        <v>1680</v>
      </c>
      <c r="I305" s="187">
        <v>9.6642125</v>
      </c>
      <c r="J305" s="188">
        <v>0</v>
      </c>
      <c r="K305" s="188"/>
      <c r="L305" s="279">
        <f t="shared" si="65"/>
        <v>9.6642125</v>
      </c>
      <c r="M305" s="188">
        <v>0</v>
      </c>
      <c r="N305" s="387">
        <f t="shared" si="64"/>
        <v>10.5</v>
      </c>
      <c r="O305" s="279">
        <f t="shared" si="66"/>
        <v>0.8357875000000003</v>
      </c>
      <c r="P305" s="279">
        <f t="shared" si="63"/>
        <v>0.8357875000000003</v>
      </c>
      <c r="Q305" s="279" t="str">
        <f t="shared" si="57"/>
        <v> </v>
      </c>
      <c r="R305" s="388" t="str">
        <f t="shared" si="58"/>
        <v> </v>
      </c>
      <c r="S305" s="200">
        <f t="shared" si="67"/>
        <v>92.04011904761904</v>
      </c>
      <c r="T305" s="387" t="e">
        <f>IF(#REF!&lt;0,"ЦП закрыт"," ")</f>
        <v>#REF!</v>
      </c>
      <c r="U305" s="420" t="e">
        <f>(#REF!*100)/#REF!</f>
        <v>#REF!</v>
      </c>
      <c r="V305" s="416" t="s">
        <v>1461</v>
      </c>
    </row>
    <row r="306" spans="1:22" ht="19.5" customHeight="1">
      <c r="A306" s="387">
        <v>230</v>
      </c>
      <c r="B306" s="387" t="s">
        <v>949</v>
      </c>
      <c r="C306" s="456">
        <v>6.3</v>
      </c>
      <c r="D306" s="455" t="s">
        <v>2442</v>
      </c>
      <c r="E306" s="455">
        <v>6.3</v>
      </c>
      <c r="F306" s="455"/>
      <c r="G306" s="439"/>
      <c r="H306" s="188" t="s">
        <v>1598</v>
      </c>
      <c r="I306" s="187">
        <v>3.7728705</v>
      </c>
      <c r="J306" s="188">
        <v>0</v>
      </c>
      <c r="K306" s="188"/>
      <c r="L306" s="279">
        <f t="shared" si="65"/>
        <v>3.7728705</v>
      </c>
      <c r="M306" s="188">
        <v>0</v>
      </c>
      <c r="N306" s="387">
        <f t="shared" si="64"/>
        <v>6.615</v>
      </c>
      <c r="O306" s="279">
        <f t="shared" si="66"/>
        <v>2.8421295000000004</v>
      </c>
      <c r="P306" s="279">
        <f t="shared" si="63"/>
        <v>2.8421295000000004</v>
      </c>
      <c r="Q306" s="279" t="str">
        <f t="shared" si="57"/>
        <v> </v>
      </c>
      <c r="R306" s="388" t="str">
        <f t="shared" si="58"/>
        <v> </v>
      </c>
      <c r="S306" s="200">
        <f t="shared" si="67"/>
        <v>57.035079365079355</v>
      </c>
      <c r="T306" s="387" t="e">
        <f>IF(#REF!&lt;0,"ЦП закрыт"," ")</f>
        <v>#REF!</v>
      </c>
      <c r="U306" s="420" t="e">
        <f>(#REF!*100)/#REF!</f>
        <v>#REF!</v>
      </c>
      <c r="V306" s="416" t="s">
        <v>1461</v>
      </c>
    </row>
    <row r="307" spans="1:22" ht="19.5" customHeight="1">
      <c r="A307" s="387">
        <v>231</v>
      </c>
      <c r="B307" s="690" t="s">
        <v>950</v>
      </c>
      <c r="C307" s="456">
        <v>6.3</v>
      </c>
      <c r="D307" s="455" t="s">
        <v>2442</v>
      </c>
      <c r="E307" s="455">
        <v>6.3</v>
      </c>
      <c r="F307" s="455"/>
      <c r="G307" s="439"/>
      <c r="H307" s="188" t="s">
        <v>1598</v>
      </c>
      <c r="I307" s="187">
        <v>6.8936174999999995</v>
      </c>
      <c r="J307" s="188">
        <v>0</v>
      </c>
      <c r="K307" s="188"/>
      <c r="L307" s="279">
        <f t="shared" si="65"/>
        <v>6.8936174999999995</v>
      </c>
      <c r="M307" s="188">
        <v>0</v>
      </c>
      <c r="N307" s="387">
        <f t="shared" si="64"/>
        <v>6.615</v>
      </c>
      <c r="O307" s="279">
        <f t="shared" si="66"/>
        <v>-0.2786174999999993</v>
      </c>
      <c r="P307" s="279">
        <f t="shared" si="63"/>
        <v>-0.2786174999999993</v>
      </c>
      <c r="Q307" s="279" t="str">
        <f t="shared" si="57"/>
        <v>ЦП закрыт</v>
      </c>
      <c r="R307" s="388" t="str">
        <f t="shared" si="58"/>
        <v>ЦП закрыт</v>
      </c>
      <c r="S307" s="200">
        <f t="shared" si="67"/>
        <v>104.21190476190475</v>
      </c>
      <c r="T307" s="387" t="e">
        <f>IF(#REF!&lt;0,"ЦП закрыт"," ")</f>
        <v>#REF!</v>
      </c>
      <c r="U307" s="420" t="e">
        <f>(#REF!*100)/#REF!</f>
        <v>#REF!</v>
      </c>
      <c r="V307" s="416" t="s">
        <v>1461</v>
      </c>
    </row>
    <row r="308" spans="1:22" ht="19.5" customHeight="1">
      <c r="A308" s="387">
        <v>232</v>
      </c>
      <c r="B308" s="387" t="s">
        <v>951</v>
      </c>
      <c r="C308" s="456">
        <v>16</v>
      </c>
      <c r="D308" s="455" t="s">
        <v>2442</v>
      </c>
      <c r="E308" s="455">
        <v>16</v>
      </c>
      <c r="F308" s="455"/>
      <c r="G308" s="439"/>
      <c r="H308" s="188" t="s">
        <v>1711</v>
      </c>
      <c r="I308" s="187">
        <v>9.975353</v>
      </c>
      <c r="J308" s="188">
        <v>0</v>
      </c>
      <c r="K308" s="188"/>
      <c r="L308" s="279">
        <f t="shared" si="65"/>
        <v>9.975353</v>
      </c>
      <c r="M308" s="188">
        <v>0</v>
      </c>
      <c r="N308" s="387">
        <f t="shared" si="64"/>
        <v>16.8</v>
      </c>
      <c r="O308" s="279">
        <f t="shared" si="66"/>
        <v>6.824647000000001</v>
      </c>
      <c r="P308" s="279">
        <f t="shared" si="63"/>
        <v>6.824647000000001</v>
      </c>
      <c r="Q308" s="279" t="str">
        <f t="shared" si="57"/>
        <v> </v>
      </c>
      <c r="R308" s="388" t="str">
        <f t="shared" si="58"/>
        <v> </v>
      </c>
      <c r="S308" s="200">
        <f t="shared" si="67"/>
        <v>59.37710119047619</v>
      </c>
      <c r="T308" s="387" t="e">
        <f>IF(#REF!&lt;0,"ЦП закрыт"," ")</f>
        <v>#REF!</v>
      </c>
      <c r="U308" s="420" t="e">
        <f>(#REF!*100)/#REF!</f>
        <v>#REF!</v>
      </c>
      <c r="V308" s="416" t="s">
        <v>1461</v>
      </c>
    </row>
    <row r="309" spans="1:22" ht="19.5" customHeight="1">
      <c r="A309" s="387">
        <v>233</v>
      </c>
      <c r="B309" s="387" t="s">
        <v>952</v>
      </c>
      <c r="C309" s="456">
        <v>6.3</v>
      </c>
      <c r="D309" s="455" t="s">
        <v>2442</v>
      </c>
      <c r="E309" s="455">
        <v>6.3</v>
      </c>
      <c r="F309" s="455"/>
      <c r="G309" s="439"/>
      <c r="H309" s="188" t="s">
        <v>1598</v>
      </c>
      <c r="I309" s="187">
        <v>5.0921685000000005</v>
      </c>
      <c r="J309" s="188">
        <v>0</v>
      </c>
      <c r="K309" s="188"/>
      <c r="L309" s="279">
        <f t="shared" si="65"/>
        <v>5.0921685000000005</v>
      </c>
      <c r="M309" s="188">
        <v>0</v>
      </c>
      <c r="N309" s="387">
        <f t="shared" si="64"/>
        <v>6.615</v>
      </c>
      <c r="O309" s="279">
        <f t="shared" si="66"/>
        <v>1.5228314999999997</v>
      </c>
      <c r="P309" s="279">
        <f t="shared" si="63"/>
        <v>1.5228314999999997</v>
      </c>
      <c r="Q309" s="279" t="str">
        <f t="shared" si="57"/>
        <v> </v>
      </c>
      <c r="R309" s="388" t="str">
        <f t="shared" si="58"/>
        <v> </v>
      </c>
      <c r="S309" s="200">
        <f t="shared" si="67"/>
        <v>76.9791156462585</v>
      </c>
      <c r="T309" s="387" t="e">
        <f>IF(#REF!&lt;0,"ЦП закрыт"," ")</f>
        <v>#REF!</v>
      </c>
      <c r="U309" s="420" t="e">
        <f>(#REF!*100)/#REF!</f>
        <v>#REF!</v>
      </c>
      <c r="V309" s="416" t="s">
        <v>1461</v>
      </c>
    </row>
    <row r="310" spans="1:22" ht="19.5" customHeight="1">
      <c r="A310" s="387">
        <v>234</v>
      </c>
      <c r="B310" s="387" t="s">
        <v>953</v>
      </c>
      <c r="C310" s="456">
        <v>2.5</v>
      </c>
      <c r="D310" s="455" t="s">
        <v>2442</v>
      </c>
      <c r="E310" s="455">
        <v>2.5</v>
      </c>
      <c r="F310" s="455"/>
      <c r="G310" s="439"/>
      <c r="H310" s="188" t="s">
        <v>1619</v>
      </c>
      <c r="I310" s="187">
        <v>2.6163654999999997</v>
      </c>
      <c r="J310" s="188">
        <v>0</v>
      </c>
      <c r="K310" s="188"/>
      <c r="L310" s="279">
        <f t="shared" si="65"/>
        <v>2.6163654999999997</v>
      </c>
      <c r="M310" s="188">
        <v>0</v>
      </c>
      <c r="N310" s="387">
        <f t="shared" si="64"/>
        <v>2.625</v>
      </c>
      <c r="O310" s="279">
        <f t="shared" si="66"/>
        <v>0.008634500000000322</v>
      </c>
      <c r="P310" s="279">
        <f t="shared" si="63"/>
        <v>0.008634500000000322</v>
      </c>
      <c r="Q310" s="279" t="str">
        <f t="shared" si="57"/>
        <v> </v>
      </c>
      <c r="R310" s="388" t="str">
        <f t="shared" si="58"/>
        <v> </v>
      </c>
      <c r="S310" s="200">
        <f t="shared" si="67"/>
        <v>99.67106666666665</v>
      </c>
      <c r="T310" s="387" t="e">
        <f>IF(#REF!&lt;0,"ЦП закрыт"," ")</f>
        <v>#REF!</v>
      </c>
      <c r="U310" s="420" t="e">
        <f>(#REF!*100)/#REF!</f>
        <v>#REF!</v>
      </c>
      <c r="V310" s="416" t="s">
        <v>1461</v>
      </c>
    </row>
    <row r="311" spans="1:22" ht="19.5" customHeight="1">
      <c r="A311" s="387">
        <v>235</v>
      </c>
      <c r="B311" s="387" t="s">
        <v>954</v>
      </c>
      <c r="C311" s="456">
        <v>2.5</v>
      </c>
      <c r="D311" s="455" t="s">
        <v>2442</v>
      </c>
      <c r="E311" s="455">
        <v>2.5</v>
      </c>
      <c r="F311" s="455"/>
      <c r="G311" s="439"/>
      <c r="H311" s="188" t="s">
        <v>1619</v>
      </c>
      <c r="I311" s="187">
        <v>1.2774320000000001</v>
      </c>
      <c r="J311" s="188">
        <v>0</v>
      </c>
      <c r="K311" s="188"/>
      <c r="L311" s="279">
        <f t="shared" si="65"/>
        <v>1.2774320000000001</v>
      </c>
      <c r="M311" s="188">
        <v>0</v>
      </c>
      <c r="N311" s="387">
        <f t="shared" si="64"/>
        <v>2.625</v>
      </c>
      <c r="O311" s="279">
        <f t="shared" si="66"/>
        <v>1.3475679999999999</v>
      </c>
      <c r="P311" s="279">
        <f t="shared" si="63"/>
        <v>1.3475679999999999</v>
      </c>
      <c r="Q311" s="279" t="str">
        <f t="shared" si="57"/>
        <v> </v>
      </c>
      <c r="R311" s="388" t="str">
        <f t="shared" si="58"/>
        <v> </v>
      </c>
      <c r="S311" s="200">
        <f t="shared" si="67"/>
        <v>48.664076190476194</v>
      </c>
      <c r="T311" s="387" t="e">
        <f>IF(#REF!&lt;0,"ЦП закрыт"," ")</f>
        <v>#REF!</v>
      </c>
      <c r="U311" s="420" t="e">
        <f>(#REF!*100)/#REF!</f>
        <v>#REF!</v>
      </c>
      <c r="V311" s="416" t="s">
        <v>1461</v>
      </c>
    </row>
    <row r="312" spans="1:22" ht="19.5" customHeight="1">
      <c r="A312" s="387">
        <v>236</v>
      </c>
      <c r="B312" s="387" t="s">
        <v>955</v>
      </c>
      <c r="C312" s="456">
        <v>2</v>
      </c>
      <c r="D312" s="455" t="s">
        <v>2442</v>
      </c>
      <c r="E312" s="455">
        <v>3.2</v>
      </c>
      <c r="F312" s="455"/>
      <c r="G312" s="439"/>
      <c r="H312" s="188" t="s">
        <v>1853</v>
      </c>
      <c r="I312" s="187">
        <v>1.7715200000000002</v>
      </c>
      <c r="J312" s="188">
        <v>0</v>
      </c>
      <c r="K312" s="188"/>
      <c r="L312" s="279">
        <f t="shared" si="65"/>
        <v>1.7715200000000002</v>
      </c>
      <c r="M312" s="188">
        <v>0</v>
      </c>
      <c r="N312" s="387">
        <f t="shared" si="64"/>
        <v>2.1</v>
      </c>
      <c r="O312" s="279">
        <f t="shared" si="66"/>
        <v>0.3284799999999999</v>
      </c>
      <c r="P312" s="279">
        <f t="shared" si="63"/>
        <v>0.3284799999999999</v>
      </c>
      <c r="Q312" s="279" t="str">
        <f t="shared" si="57"/>
        <v> </v>
      </c>
      <c r="R312" s="388" t="str">
        <f t="shared" si="58"/>
        <v> </v>
      </c>
      <c r="S312" s="200">
        <f t="shared" si="67"/>
        <v>84.35809523809525</v>
      </c>
      <c r="T312" s="387" t="e">
        <f>IF(#REF!&lt;0,"ЦП закрыт"," ")</f>
        <v>#REF!</v>
      </c>
      <c r="U312" s="420" t="e">
        <f>(#REF!*100)/#REF!</f>
        <v>#REF!</v>
      </c>
      <c r="V312" s="416" t="s">
        <v>1461</v>
      </c>
    </row>
    <row r="313" spans="1:22" ht="19.5" customHeight="1">
      <c r="A313" s="387">
        <v>237</v>
      </c>
      <c r="B313" s="387" t="s">
        <v>956</v>
      </c>
      <c r="C313" s="456">
        <v>4</v>
      </c>
      <c r="D313" s="455" t="s">
        <v>2442</v>
      </c>
      <c r="E313" s="455">
        <v>4</v>
      </c>
      <c r="F313" s="455"/>
      <c r="G313" s="439"/>
      <c r="H313" s="188" t="s">
        <v>1668</v>
      </c>
      <c r="I313" s="187">
        <v>1.022084</v>
      </c>
      <c r="J313" s="188">
        <v>0</v>
      </c>
      <c r="K313" s="188"/>
      <c r="L313" s="279">
        <f t="shared" si="65"/>
        <v>1.022084</v>
      </c>
      <c r="M313" s="188">
        <v>0</v>
      </c>
      <c r="N313" s="387">
        <f t="shared" si="64"/>
        <v>4.2</v>
      </c>
      <c r="O313" s="279">
        <f t="shared" si="66"/>
        <v>3.177916</v>
      </c>
      <c r="P313" s="279">
        <f t="shared" si="63"/>
        <v>3.177916</v>
      </c>
      <c r="Q313" s="279" t="str">
        <f t="shared" si="57"/>
        <v> </v>
      </c>
      <c r="R313" s="388" t="str">
        <f t="shared" si="58"/>
        <v> </v>
      </c>
      <c r="S313" s="200">
        <f t="shared" si="67"/>
        <v>24.33533333333333</v>
      </c>
      <c r="T313" s="387" t="e">
        <f>IF(#REF!&lt;0,"ЦП закрыт"," ")</f>
        <v>#REF!</v>
      </c>
      <c r="U313" s="420" t="e">
        <f>(#REF!*100)/#REF!</f>
        <v>#REF!</v>
      </c>
      <c r="V313" s="416" t="s">
        <v>1461</v>
      </c>
    </row>
    <row r="314" spans="1:22" ht="19.5" customHeight="1">
      <c r="A314" s="387">
        <v>238</v>
      </c>
      <c r="B314" s="387" t="s">
        <v>957</v>
      </c>
      <c r="C314" s="456">
        <v>4</v>
      </c>
      <c r="D314" s="455" t="s">
        <v>2442</v>
      </c>
      <c r="E314" s="455">
        <v>6.3</v>
      </c>
      <c r="F314" s="455"/>
      <c r="G314" s="439"/>
      <c r="H314" s="188" t="s">
        <v>1856</v>
      </c>
      <c r="I314" s="187">
        <v>2.9258624999999996</v>
      </c>
      <c r="J314" s="188">
        <v>0</v>
      </c>
      <c r="K314" s="188"/>
      <c r="L314" s="279">
        <f t="shared" si="65"/>
        <v>2.9258624999999996</v>
      </c>
      <c r="M314" s="188">
        <v>0</v>
      </c>
      <c r="N314" s="387">
        <f t="shared" si="64"/>
        <v>4.2</v>
      </c>
      <c r="O314" s="279">
        <f t="shared" si="66"/>
        <v>1.2741375000000006</v>
      </c>
      <c r="P314" s="279">
        <f t="shared" si="63"/>
        <v>1.2741375000000006</v>
      </c>
      <c r="Q314" s="279" t="str">
        <f t="shared" si="57"/>
        <v> </v>
      </c>
      <c r="R314" s="388" t="str">
        <f t="shared" si="58"/>
        <v> </v>
      </c>
      <c r="S314" s="200">
        <f t="shared" si="67"/>
        <v>69.66339285714284</v>
      </c>
      <c r="T314" s="387" t="e">
        <f>IF(#REF!&lt;0,"ЦП закрыт"," ")</f>
        <v>#REF!</v>
      </c>
      <c r="U314" s="420" t="e">
        <f>(#REF!*100)/#REF!</f>
        <v>#REF!</v>
      </c>
      <c r="V314" s="416" t="s">
        <v>1461</v>
      </c>
    </row>
    <row r="315" spans="1:22" ht="19.5" customHeight="1">
      <c r="A315" s="387">
        <v>239</v>
      </c>
      <c r="B315" s="387" t="s">
        <v>958</v>
      </c>
      <c r="C315" s="456">
        <v>4</v>
      </c>
      <c r="D315" s="455" t="s">
        <v>2442</v>
      </c>
      <c r="E315" s="455">
        <v>4</v>
      </c>
      <c r="F315" s="455"/>
      <c r="G315" s="439"/>
      <c r="H315" s="188" t="s">
        <v>1668</v>
      </c>
      <c r="I315" s="187">
        <v>2.583755</v>
      </c>
      <c r="J315" s="188">
        <v>0</v>
      </c>
      <c r="K315" s="188"/>
      <c r="L315" s="279">
        <f t="shared" si="65"/>
        <v>2.583755</v>
      </c>
      <c r="M315" s="188">
        <v>0</v>
      </c>
      <c r="N315" s="387">
        <v>4.2</v>
      </c>
      <c r="O315" s="279">
        <f t="shared" si="66"/>
        <v>1.6162450000000002</v>
      </c>
      <c r="P315" s="279">
        <f t="shared" si="63"/>
        <v>1.6162450000000002</v>
      </c>
      <c r="Q315" s="279" t="str">
        <f t="shared" si="57"/>
        <v> </v>
      </c>
      <c r="R315" s="388" t="str">
        <f t="shared" si="58"/>
        <v> </v>
      </c>
      <c r="S315" s="200">
        <f t="shared" si="67"/>
        <v>61.51797619047618</v>
      </c>
      <c r="T315" s="387" t="e">
        <f>IF(#REF!&lt;0,"ЦП закрыт"," ")</f>
        <v>#REF!</v>
      </c>
      <c r="U315" s="420" t="e">
        <f>(#REF!*100)/#REF!</f>
        <v>#REF!</v>
      </c>
      <c r="V315" s="416" t="s">
        <v>1461</v>
      </c>
    </row>
    <row r="316" spans="1:22" ht="19.5" customHeight="1">
      <c r="A316" s="387">
        <v>240</v>
      </c>
      <c r="B316" s="387" t="s">
        <v>959</v>
      </c>
      <c r="C316" s="456">
        <v>1.6</v>
      </c>
      <c r="D316" s="455" t="s">
        <v>2442</v>
      </c>
      <c r="E316" s="455">
        <v>2.5</v>
      </c>
      <c r="F316" s="455"/>
      <c r="G316" s="439"/>
      <c r="H316" s="188" t="s">
        <v>1601</v>
      </c>
      <c r="I316" s="187">
        <v>0.6781600000000001</v>
      </c>
      <c r="J316" s="188">
        <v>0</v>
      </c>
      <c r="K316" s="188"/>
      <c r="L316" s="279">
        <f t="shared" si="65"/>
        <v>0.6781600000000001</v>
      </c>
      <c r="M316" s="188">
        <v>0</v>
      </c>
      <c r="N316" s="387">
        <f aca="true" t="shared" si="68" ref="N316:N340">MIN(C316:E316)*1.05</f>
        <v>1.6800000000000002</v>
      </c>
      <c r="O316" s="279">
        <f t="shared" si="66"/>
        <v>1.00184</v>
      </c>
      <c r="P316" s="279">
        <f t="shared" si="63"/>
        <v>1.00184</v>
      </c>
      <c r="Q316" s="279" t="str">
        <f t="shared" si="57"/>
        <v> </v>
      </c>
      <c r="R316" s="388" t="str">
        <f t="shared" si="58"/>
        <v> </v>
      </c>
      <c r="S316" s="200">
        <f t="shared" si="67"/>
        <v>40.36666666666667</v>
      </c>
      <c r="T316" s="387" t="e">
        <f>IF(#REF!&lt;0,"ЦП закрыт"," ")</f>
        <v>#REF!</v>
      </c>
      <c r="U316" s="420" t="e">
        <f>(#REF!*100)/#REF!</f>
        <v>#REF!</v>
      </c>
      <c r="V316" s="416" t="s">
        <v>1461</v>
      </c>
    </row>
    <row r="317" spans="1:22" ht="19.5" customHeight="1">
      <c r="A317" s="387">
        <v>241</v>
      </c>
      <c r="B317" s="387" t="s">
        <v>960</v>
      </c>
      <c r="C317" s="456">
        <v>1.6</v>
      </c>
      <c r="D317" s="455" t="s">
        <v>2442</v>
      </c>
      <c r="E317" s="455">
        <v>2.5</v>
      </c>
      <c r="F317" s="455"/>
      <c r="G317" s="439"/>
      <c r="H317" s="188" t="s">
        <v>1601</v>
      </c>
      <c r="I317" s="187">
        <v>0.751339</v>
      </c>
      <c r="J317" s="188">
        <v>0</v>
      </c>
      <c r="K317" s="188"/>
      <c r="L317" s="279">
        <f t="shared" si="65"/>
        <v>0.751339</v>
      </c>
      <c r="M317" s="188">
        <v>0</v>
      </c>
      <c r="N317" s="387">
        <f t="shared" si="68"/>
        <v>1.6800000000000002</v>
      </c>
      <c r="O317" s="279">
        <f t="shared" si="66"/>
        <v>0.9286610000000002</v>
      </c>
      <c r="P317" s="279">
        <f t="shared" si="63"/>
        <v>0.9286610000000002</v>
      </c>
      <c r="Q317" s="279" t="str">
        <f t="shared" si="57"/>
        <v> </v>
      </c>
      <c r="R317" s="388" t="str">
        <f t="shared" si="58"/>
        <v> </v>
      </c>
      <c r="S317" s="200">
        <f t="shared" si="67"/>
        <v>44.722559523809515</v>
      </c>
      <c r="T317" s="387" t="e">
        <f>IF(#REF!&lt;0,"ЦП закрыт"," ")</f>
        <v>#REF!</v>
      </c>
      <c r="U317" s="420" t="e">
        <f>(#REF!*100)/#REF!</f>
        <v>#REF!</v>
      </c>
      <c r="V317" s="416" t="s">
        <v>1461</v>
      </c>
    </row>
    <row r="318" spans="1:22" ht="19.5" customHeight="1">
      <c r="A318" s="387">
        <v>242</v>
      </c>
      <c r="B318" s="387" t="s">
        <v>961</v>
      </c>
      <c r="C318" s="456">
        <v>2.5</v>
      </c>
      <c r="D318" s="455" t="s">
        <v>2442</v>
      </c>
      <c r="E318" s="455">
        <v>2.5</v>
      </c>
      <c r="F318" s="455"/>
      <c r="G318" s="439"/>
      <c r="H318" s="188" t="s">
        <v>1619</v>
      </c>
      <c r="I318" s="187">
        <v>0.70584</v>
      </c>
      <c r="J318" s="188">
        <v>0</v>
      </c>
      <c r="K318" s="188"/>
      <c r="L318" s="279">
        <f t="shared" si="65"/>
        <v>0.70584</v>
      </c>
      <c r="M318" s="188">
        <v>0</v>
      </c>
      <c r="N318" s="387">
        <f t="shared" si="68"/>
        <v>2.625</v>
      </c>
      <c r="O318" s="279">
        <f t="shared" si="66"/>
        <v>1.91916</v>
      </c>
      <c r="P318" s="279">
        <f t="shared" si="63"/>
        <v>1.91916</v>
      </c>
      <c r="Q318" s="279" t="str">
        <f t="shared" si="57"/>
        <v> </v>
      </c>
      <c r="R318" s="388" t="str">
        <f t="shared" si="58"/>
        <v> </v>
      </c>
      <c r="S318" s="200">
        <f t="shared" si="67"/>
        <v>26.889142857142858</v>
      </c>
      <c r="T318" s="387" t="e">
        <f>IF(#REF!&lt;0,"ЦП закрыт"," ")</f>
        <v>#REF!</v>
      </c>
      <c r="U318" s="420" t="e">
        <f>(#REF!*100)/#REF!</f>
        <v>#REF!</v>
      </c>
      <c r="V318" s="416" t="s">
        <v>1461</v>
      </c>
    </row>
    <row r="319" spans="1:22" ht="19.5" customHeight="1">
      <c r="A319" s="387">
        <v>243</v>
      </c>
      <c r="B319" s="690" t="s">
        <v>962</v>
      </c>
      <c r="C319" s="456">
        <v>4</v>
      </c>
      <c r="D319" s="455" t="s">
        <v>2442</v>
      </c>
      <c r="E319" s="455">
        <v>4</v>
      </c>
      <c r="F319" s="455"/>
      <c r="G319" s="439"/>
      <c r="H319" s="188" t="s">
        <v>1668</v>
      </c>
      <c r="I319" s="187">
        <v>5.192594999999999</v>
      </c>
      <c r="J319" s="188">
        <v>0</v>
      </c>
      <c r="K319" s="188"/>
      <c r="L319" s="279">
        <f t="shared" si="65"/>
        <v>5.192594999999999</v>
      </c>
      <c r="M319" s="188">
        <v>0</v>
      </c>
      <c r="N319" s="387">
        <f t="shared" si="68"/>
        <v>4.2</v>
      </c>
      <c r="O319" s="279">
        <f t="shared" si="66"/>
        <v>-0.9925949999999988</v>
      </c>
      <c r="P319" s="279">
        <f t="shared" si="63"/>
        <v>-0.9925949999999988</v>
      </c>
      <c r="Q319" s="279" t="str">
        <f t="shared" si="57"/>
        <v>ЦП закрыт</v>
      </c>
      <c r="R319" s="388" t="str">
        <f t="shared" si="58"/>
        <v>ЦП закрыт</v>
      </c>
      <c r="S319" s="200">
        <f t="shared" si="67"/>
        <v>123.63321428571426</v>
      </c>
      <c r="T319" s="387" t="e">
        <f>IF(#REF!&lt;0,"ЦП закрыт"," ")</f>
        <v>#REF!</v>
      </c>
      <c r="U319" s="420" t="e">
        <f>(#REF!*100)/#REF!</f>
        <v>#REF!</v>
      </c>
      <c r="V319" s="416" t="s">
        <v>1461</v>
      </c>
    </row>
    <row r="320" spans="1:22" ht="19.5" customHeight="1">
      <c r="A320" s="387">
        <v>244</v>
      </c>
      <c r="B320" s="387" t="s">
        <v>963</v>
      </c>
      <c r="C320" s="456">
        <v>1</v>
      </c>
      <c r="D320" s="455" t="s">
        <v>2442</v>
      </c>
      <c r="E320" s="455">
        <v>1</v>
      </c>
      <c r="F320" s="455"/>
      <c r="G320" s="439"/>
      <c r="H320" s="188" t="s">
        <v>1686</v>
      </c>
      <c r="I320" s="187">
        <v>0.832822</v>
      </c>
      <c r="J320" s="188">
        <v>0</v>
      </c>
      <c r="K320" s="188"/>
      <c r="L320" s="279">
        <f t="shared" si="65"/>
        <v>0.832822</v>
      </c>
      <c r="M320" s="188">
        <v>0</v>
      </c>
      <c r="N320" s="387">
        <f t="shared" si="68"/>
        <v>1.05</v>
      </c>
      <c r="O320" s="279">
        <f t="shared" si="66"/>
        <v>0.2171780000000001</v>
      </c>
      <c r="P320" s="279">
        <f t="shared" si="63"/>
        <v>0.2171780000000001</v>
      </c>
      <c r="Q320" s="279" t="str">
        <f t="shared" si="57"/>
        <v> </v>
      </c>
      <c r="R320" s="388" t="str">
        <f t="shared" si="58"/>
        <v> </v>
      </c>
      <c r="S320" s="200">
        <f t="shared" si="67"/>
        <v>79.31638095238094</v>
      </c>
      <c r="T320" s="387" t="e">
        <f>IF(#REF!&lt;0,"ЦП закрыт"," ")</f>
        <v>#REF!</v>
      </c>
      <c r="U320" s="420" t="e">
        <f>(#REF!*100)/#REF!</f>
        <v>#REF!</v>
      </c>
      <c r="V320" s="416" t="s">
        <v>1461</v>
      </c>
    </row>
    <row r="321" spans="1:22" ht="19.5" customHeight="1">
      <c r="A321" s="387">
        <v>245</v>
      </c>
      <c r="B321" s="387" t="s">
        <v>964</v>
      </c>
      <c r="C321" s="456">
        <v>4</v>
      </c>
      <c r="D321" s="455" t="s">
        <v>2442</v>
      </c>
      <c r="E321" s="455">
        <v>4</v>
      </c>
      <c r="F321" s="455"/>
      <c r="G321" s="439"/>
      <c r="H321" s="188" t="s">
        <v>1668</v>
      </c>
      <c r="I321" s="187">
        <v>3.4915725</v>
      </c>
      <c r="J321" s="188">
        <v>0</v>
      </c>
      <c r="K321" s="188"/>
      <c r="L321" s="279">
        <f t="shared" si="65"/>
        <v>3.4915725</v>
      </c>
      <c r="M321" s="188">
        <v>0</v>
      </c>
      <c r="N321" s="387">
        <f t="shared" si="68"/>
        <v>4.2</v>
      </c>
      <c r="O321" s="279">
        <f t="shared" si="66"/>
        <v>0.7084275</v>
      </c>
      <c r="P321" s="279">
        <f t="shared" si="63"/>
        <v>0.7084275</v>
      </c>
      <c r="Q321" s="279" t="str">
        <f t="shared" si="57"/>
        <v> </v>
      </c>
      <c r="R321" s="388" t="str">
        <f t="shared" si="58"/>
        <v> </v>
      </c>
      <c r="S321" s="200">
        <f t="shared" si="67"/>
        <v>83.13267857142857</v>
      </c>
      <c r="T321" s="387" t="e">
        <f>IF(#REF!&lt;0,"ЦП закрыт"," ")</f>
        <v>#REF!</v>
      </c>
      <c r="U321" s="420" t="e">
        <f>(#REF!*100)/#REF!</f>
        <v>#REF!</v>
      </c>
      <c r="V321" s="416" t="s">
        <v>1461</v>
      </c>
    </row>
    <row r="322" spans="1:22" ht="19.5" customHeight="1">
      <c r="A322" s="387">
        <v>246</v>
      </c>
      <c r="B322" s="387" t="s">
        <v>965</v>
      </c>
      <c r="C322" s="456">
        <v>6.3</v>
      </c>
      <c r="D322" s="455" t="s">
        <v>2442</v>
      </c>
      <c r="E322" s="455">
        <v>4</v>
      </c>
      <c r="F322" s="455"/>
      <c r="G322" s="439"/>
      <c r="H322" s="188" t="s">
        <v>1864</v>
      </c>
      <c r="I322" s="187">
        <v>3.8124874999999996</v>
      </c>
      <c r="J322" s="188">
        <v>0</v>
      </c>
      <c r="K322" s="188"/>
      <c r="L322" s="279">
        <f t="shared" si="65"/>
        <v>3.8124874999999996</v>
      </c>
      <c r="M322" s="188">
        <v>0</v>
      </c>
      <c r="N322" s="387">
        <f t="shared" si="68"/>
        <v>4.2</v>
      </c>
      <c r="O322" s="279">
        <f t="shared" si="66"/>
        <v>0.3875125000000006</v>
      </c>
      <c r="P322" s="279">
        <f t="shared" si="63"/>
        <v>0.3875125000000006</v>
      </c>
      <c r="Q322" s="279" t="str">
        <f t="shared" si="57"/>
        <v> </v>
      </c>
      <c r="R322" s="388" t="str">
        <f t="shared" si="58"/>
        <v> </v>
      </c>
      <c r="S322" s="200">
        <f t="shared" si="67"/>
        <v>90.77351190476189</v>
      </c>
      <c r="T322" s="387" t="e">
        <f>IF(#REF!&lt;0,"ЦП закрыт"," ")</f>
        <v>#REF!</v>
      </c>
      <c r="U322" s="420" t="e">
        <f>(#REF!*100)/#REF!</f>
        <v>#REF!</v>
      </c>
      <c r="V322" s="416" t="s">
        <v>1461</v>
      </c>
    </row>
    <row r="323" spans="1:22" ht="19.5" customHeight="1">
      <c r="A323" s="387">
        <v>247</v>
      </c>
      <c r="B323" s="387" t="s">
        <v>966</v>
      </c>
      <c r="C323" s="456">
        <v>2.5</v>
      </c>
      <c r="D323" s="455" t="s">
        <v>2442</v>
      </c>
      <c r="E323" s="455">
        <v>1.8</v>
      </c>
      <c r="F323" s="455"/>
      <c r="G323" s="439"/>
      <c r="H323" s="188" t="s">
        <v>1866</v>
      </c>
      <c r="I323" s="187">
        <v>1.1357449999999998</v>
      </c>
      <c r="J323" s="188">
        <v>0</v>
      </c>
      <c r="K323" s="188"/>
      <c r="L323" s="279">
        <f t="shared" si="65"/>
        <v>1.1357449999999998</v>
      </c>
      <c r="M323" s="188">
        <v>0</v>
      </c>
      <c r="N323" s="387">
        <f t="shared" si="68"/>
        <v>1.8900000000000001</v>
      </c>
      <c r="O323" s="279">
        <f t="shared" si="66"/>
        <v>0.7542550000000003</v>
      </c>
      <c r="P323" s="279">
        <f t="shared" si="63"/>
        <v>0.7542550000000003</v>
      </c>
      <c r="Q323" s="279" t="str">
        <f t="shared" si="57"/>
        <v> </v>
      </c>
      <c r="R323" s="388" t="str">
        <f t="shared" si="58"/>
        <v> </v>
      </c>
      <c r="S323" s="200">
        <f t="shared" si="67"/>
        <v>60.09232804232802</v>
      </c>
      <c r="T323" s="387" t="e">
        <f>IF(#REF!&lt;0,"ЦП закрыт"," ")</f>
        <v>#REF!</v>
      </c>
      <c r="U323" s="420" t="e">
        <f>(#REF!*100)/#REF!</f>
        <v>#REF!</v>
      </c>
      <c r="V323" s="416" t="s">
        <v>1461</v>
      </c>
    </row>
    <row r="324" spans="1:22" ht="19.5" customHeight="1">
      <c r="A324" s="387">
        <v>248</v>
      </c>
      <c r="B324" s="387" t="s">
        <v>967</v>
      </c>
      <c r="C324" s="456">
        <v>1.8</v>
      </c>
      <c r="D324" s="455" t="s">
        <v>2442</v>
      </c>
      <c r="E324" s="455">
        <v>2.5</v>
      </c>
      <c r="F324" s="455"/>
      <c r="G324" s="439"/>
      <c r="H324" s="188" t="s">
        <v>1868</v>
      </c>
      <c r="I324" s="187">
        <v>0.527996</v>
      </c>
      <c r="J324" s="188">
        <v>0</v>
      </c>
      <c r="K324" s="188"/>
      <c r="L324" s="279">
        <f t="shared" si="65"/>
        <v>0.527996</v>
      </c>
      <c r="M324" s="188">
        <v>0</v>
      </c>
      <c r="N324" s="387">
        <f t="shared" si="68"/>
        <v>1.8900000000000001</v>
      </c>
      <c r="O324" s="279">
        <f t="shared" si="66"/>
        <v>1.3620040000000002</v>
      </c>
      <c r="P324" s="279">
        <f t="shared" si="63"/>
        <v>1.3620040000000002</v>
      </c>
      <c r="Q324" s="279" t="str">
        <f t="shared" si="57"/>
        <v> </v>
      </c>
      <c r="R324" s="388" t="str">
        <f t="shared" si="58"/>
        <v> </v>
      </c>
      <c r="S324" s="200">
        <f t="shared" si="67"/>
        <v>27.936296296296298</v>
      </c>
      <c r="T324" s="387" t="e">
        <f>IF(#REF!&lt;0,"ЦП закрыт"," ")</f>
        <v>#REF!</v>
      </c>
      <c r="U324" s="420" t="e">
        <f>(#REF!*100)/#REF!</f>
        <v>#REF!</v>
      </c>
      <c r="V324" s="416" t="s">
        <v>1461</v>
      </c>
    </row>
    <row r="325" spans="1:22" ht="19.5" customHeight="1">
      <c r="A325" s="387">
        <v>249</v>
      </c>
      <c r="B325" s="387" t="s">
        <v>968</v>
      </c>
      <c r="C325" s="456">
        <v>5.6</v>
      </c>
      <c r="D325" s="455" t="s">
        <v>2442</v>
      </c>
      <c r="E325" s="455">
        <v>4</v>
      </c>
      <c r="F325" s="455"/>
      <c r="G325" s="439"/>
      <c r="H325" s="188" t="s">
        <v>1870</v>
      </c>
      <c r="I325" s="187">
        <v>2.00507</v>
      </c>
      <c r="J325" s="188">
        <v>0</v>
      </c>
      <c r="K325" s="188"/>
      <c r="L325" s="279">
        <f t="shared" si="65"/>
        <v>2.00507</v>
      </c>
      <c r="M325" s="188">
        <v>0</v>
      </c>
      <c r="N325" s="387">
        <f t="shared" si="68"/>
        <v>4.2</v>
      </c>
      <c r="O325" s="279">
        <f t="shared" si="66"/>
        <v>2.1949300000000003</v>
      </c>
      <c r="P325" s="279">
        <f t="shared" si="63"/>
        <v>2.1949300000000003</v>
      </c>
      <c r="Q325" s="279" t="str">
        <f aca="true" t="shared" si="69" ref="Q325:Q388">R325</f>
        <v> </v>
      </c>
      <c r="R325" s="388" t="str">
        <f t="shared" si="58"/>
        <v> </v>
      </c>
      <c r="S325" s="200">
        <f t="shared" si="67"/>
        <v>47.739761904761906</v>
      </c>
      <c r="T325" s="387" t="e">
        <f>IF(#REF!&lt;0,"ЦП закрыт"," ")</f>
        <v>#REF!</v>
      </c>
      <c r="U325" s="420" t="e">
        <f>(#REF!*100)/#REF!</f>
        <v>#REF!</v>
      </c>
      <c r="V325" s="416" t="s">
        <v>1461</v>
      </c>
    </row>
    <row r="326" spans="1:22" ht="19.5" customHeight="1">
      <c r="A326" s="387">
        <v>250</v>
      </c>
      <c r="B326" s="387" t="s">
        <v>969</v>
      </c>
      <c r="C326" s="456">
        <v>5.6</v>
      </c>
      <c r="D326" s="455" t="s">
        <v>2442</v>
      </c>
      <c r="E326" s="455">
        <v>6.3</v>
      </c>
      <c r="F326" s="455"/>
      <c r="G326" s="439"/>
      <c r="H326" s="188" t="s">
        <v>1819</v>
      </c>
      <c r="I326" s="187">
        <v>5.732874</v>
      </c>
      <c r="J326" s="188">
        <v>0</v>
      </c>
      <c r="K326" s="188"/>
      <c r="L326" s="279">
        <f t="shared" si="65"/>
        <v>5.732874</v>
      </c>
      <c r="M326" s="188">
        <v>0</v>
      </c>
      <c r="N326" s="387">
        <f t="shared" si="68"/>
        <v>5.88</v>
      </c>
      <c r="O326" s="279">
        <f t="shared" si="66"/>
        <v>0.1471260000000001</v>
      </c>
      <c r="P326" s="279">
        <f t="shared" si="63"/>
        <v>0.1471260000000001</v>
      </c>
      <c r="Q326" s="279" t="str">
        <f t="shared" si="69"/>
        <v> </v>
      </c>
      <c r="R326" s="388" t="str">
        <f t="shared" si="58"/>
        <v> </v>
      </c>
      <c r="S326" s="200">
        <f t="shared" si="67"/>
        <v>97.49785714285713</v>
      </c>
      <c r="T326" s="387" t="e">
        <f>IF(#REF!&lt;0,"ЦП закрыт"," ")</f>
        <v>#REF!</v>
      </c>
      <c r="U326" s="420" t="e">
        <f>(#REF!*100)/#REF!</f>
        <v>#REF!</v>
      </c>
      <c r="V326" s="416" t="s">
        <v>1461</v>
      </c>
    </row>
    <row r="327" spans="1:22" ht="19.5" customHeight="1">
      <c r="A327" s="387">
        <v>251</v>
      </c>
      <c r="B327" s="387" t="s">
        <v>970</v>
      </c>
      <c r="C327" s="456">
        <v>4</v>
      </c>
      <c r="D327" s="455" t="s">
        <v>2442</v>
      </c>
      <c r="E327" s="455">
        <v>6.3</v>
      </c>
      <c r="F327" s="455"/>
      <c r="G327" s="439"/>
      <c r="H327" s="188" t="s">
        <v>1856</v>
      </c>
      <c r="I327" s="187">
        <v>3.4168364999999996</v>
      </c>
      <c r="J327" s="188">
        <v>0</v>
      </c>
      <c r="K327" s="188"/>
      <c r="L327" s="279">
        <f t="shared" si="65"/>
        <v>3.4168364999999996</v>
      </c>
      <c r="M327" s="188">
        <v>0</v>
      </c>
      <c r="N327" s="387">
        <f t="shared" si="68"/>
        <v>4.2</v>
      </c>
      <c r="O327" s="279">
        <f t="shared" si="66"/>
        <v>0.7831635000000006</v>
      </c>
      <c r="P327" s="279">
        <f t="shared" si="63"/>
        <v>0.7831635000000006</v>
      </c>
      <c r="Q327" s="279" t="str">
        <f t="shared" si="69"/>
        <v> </v>
      </c>
      <c r="R327" s="388" t="str">
        <f t="shared" si="58"/>
        <v> </v>
      </c>
      <c r="S327" s="200">
        <f t="shared" si="67"/>
        <v>81.35324999999999</v>
      </c>
      <c r="T327" s="387" t="e">
        <f>IF(#REF!&lt;0,"ЦП закрыт"," ")</f>
        <v>#REF!</v>
      </c>
      <c r="U327" s="420" t="e">
        <f>(#REF!*100)/#REF!</f>
        <v>#REF!</v>
      </c>
      <c r="V327" s="416" t="s">
        <v>1461</v>
      </c>
    </row>
    <row r="328" spans="1:22" ht="19.5" customHeight="1">
      <c r="A328" s="387">
        <v>252</v>
      </c>
      <c r="B328" s="690" t="s">
        <v>971</v>
      </c>
      <c r="C328" s="456">
        <v>1.8</v>
      </c>
      <c r="D328" s="455" t="s">
        <v>2442</v>
      </c>
      <c r="E328" s="455">
        <v>1.8</v>
      </c>
      <c r="F328" s="455"/>
      <c r="G328" s="439"/>
      <c r="H328" s="188" t="s">
        <v>1875</v>
      </c>
      <c r="I328" s="187">
        <v>1.907325</v>
      </c>
      <c r="J328" s="188">
        <v>0</v>
      </c>
      <c r="K328" s="188"/>
      <c r="L328" s="279">
        <f t="shared" si="65"/>
        <v>1.907325</v>
      </c>
      <c r="M328" s="188">
        <v>0</v>
      </c>
      <c r="N328" s="387">
        <f t="shared" si="68"/>
        <v>1.8900000000000001</v>
      </c>
      <c r="O328" s="279">
        <f t="shared" si="66"/>
        <v>-0.017324999999999813</v>
      </c>
      <c r="P328" s="279">
        <f t="shared" si="63"/>
        <v>-0.017324999999999813</v>
      </c>
      <c r="Q328" s="279" t="str">
        <f t="shared" si="69"/>
        <v>ЦП закрыт</v>
      </c>
      <c r="R328" s="388" t="str">
        <f t="shared" si="58"/>
        <v>ЦП закрыт</v>
      </c>
      <c r="S328" s="200">
        <f t="shared" si="67"/>
        <v>100.91666666666666</v>
      </c>
      <c r="T328" s="387" t="e">
        <f>IF(#REF!&lt;0,"ЦП закрыт"," ")</f>
        <v>#REF!</v>
      </c>
      <c r="U328" s="420" t="e">
        <f>(#REF!*100)/#REF!</f>
        <v>#REF!</v>
      </c>
      <c r="V328" s="416" t="s">
        <v>1461</v>
      </c>
    </row>
    <row r="329" spans="1:22" ht="19.5" customHeight="1">
      <c r="A329" s="387">
        <v>253</v>
      </c>
      <c r="B329" s="387" t="s">
        <v>972</v>
      </c>
      <c r="C329" s="456">
        <v>10</v>
      </c>
      <c r="D329" s="455" t="s">
        <v>2442</v>
      </c>
      <c r="E329" s="455">
        <v>6.3</v>
      </c>
      <c r="F329" s="455"/>
      <c r="G329" s="439"/>
      <c r="H329" s="188" t="s">
        <v>1877</v>
      </c>
      <c r="I329" s="187">
        <v>5.4961235</v>
      </c>
      <c r="J329" s="188">
        <v>0</v>
      </c>
      <c r="K329" s="188"/>
      <c r="L329" s="279">
        <f t="shared" si="65"/>
        <v>5.4961235</v>
      </c>
      <c r="M329" s="188">
        <v>0</v>
      </c>
      <c r="N329" s="387">
        <f t="shared" si="68"/>
        <v>6.615</v>
      </c>
      <c r="O329" s="279">
        <f t="shared" si="66"/>
        <v>1.1188764999999998</v>
      </c>
      <c r="P329" s="279">
        <f t="shared" si="63"/>
        <v>1.1188764999999998</v>
      </c>
      <c r="Q329" s="279" t="str">
        <f t="shared" si="69"/>
        <v> </v>
      </c>
      <c r="R329" s="388" t="str">
        <f t="shared" si="58"/>
        <v> </v>
      </c>
      <c r="S329" s="200">
        <f t="shared" si="67"/>
        <v>83.08576719576719</v>
      </c>
      <c r="T329" s="387" t="e">
        <f>IF(#REF!&lt;0,"ЦП закрыт"," ")</f>
        <v>#REF!</v>
      </c>
      <c r="U329" s="420" t="e">
        <f>(#REF!*100)/#REF!</f>
        <v>#REF!</v>
      </c>
      <c r="V329" s="416" t="s">
        <v>1461</v>
      </c>
    </row>
    <row r="330" spans="1:22" ht="19.5" customHeight="1">
      <c r="A330" s="387">
        <v>254</v>
      </c>
      <c r="B330" s="690" t="s">
        <v>973</v>
      </c>
      <c r="C330" s="456">
        <v>2.5</v>
      </c>
      <c r="D330" s="455" t="s">
        <v>2442</v>
      </c>
      <c r="E330" s="455">
        <v>4</v>
      </c>
      <c r="F330" s="455"/>
      <c r="G330" s="439"/>
      <c r="H330" s="188" t="s">
        <v>1879</v>
      </c>
      <c r="I330" s="187">
        <v>6.058460000000001</v>
      </c>
      <c r="J330" s="188">
        <v>0</v>
      </c>
      <c r="K330" s="188"/>
      <c r="L330" s="279">
        <f t="shared" si="65"/>
        <v>6.058460000000001</v>
      </c>
      <c r="M330" s="188">
        <v>0</v>
      </c>
      <c r="N330" s="387">
        <f t="shared" si="68"/>
        <v>2.625</v>
      </c>
      <c r="O330" s="279">
        <f t="shared" si="66"/>
        <v>-3.433460000000001</v>
      </c>
      <c r="P330" s="279">
        <f t="shared" si="63"/>
        <v>-3.433460000000001</v>
      </c>
      <c r="Q330" s="279" t="str">
        <f t="shared" si="69"/>
        <v>ЦП закрыт</v>
      </c>
      <c r="R330" s="388" t="str">
        <f t="shared" si="58"/>
        <v>ЦП закрыт</v>
      </c>
      <c r="S330" s="200">
        <f t="shared" si="67"/>
        <v>230.79847619047624</v>
      </c>
      <c r="T330" s="387" t="e">
        <f>IF(#REF!&lt;0,"ЦП закрыт"," ")</f>
        <v>#REF!</v>
      </c>
      <c r="U330" s="420" t="e">
        <f>(#REF!*100)/#REF!</f>
        <v>#REF!</v>
      </c>
      <c r="V330" s="416" t="s">
        <v>1461</v>
      </c>
    </row>
    <row r="331" spans="1:22" ht="19.5" customHeight="1">
      <c r="A331" s="387">
        <v>255</v>
      </c>
      <c r="B331" s="387" t="s">
        <v>974</v>
      </c>
      <c r="C331" s="456">
        <v>10</v>
      </c>
      <c r="D331" s="455" t="s">
        <v>2442</v>
      </c>
      <c r="E331" s="455">
        <v>16</v>
      </c>
      <c r="F331" s="455"/>
      <c r="G331" s="439"/>
      <c r="H331" s="188" t="s">
        <v>1881</v>
      </c>
      <c r="I331" s="187">
        <v>3.3786899999999997</v>
      </c>
      <c r="J331" s="188">
        <v>0</v>
      </c>
      <c r="K331" s="188"/>
      <c r="L331" s="279">
        <f t="shared" si="65"/>
        <v>3.3786899999999997</v>
      </c>
      <c r="M331" s="188">
        <v>0</v>
      </c>
      <c r="N331" s="387">
        <f t="shared" si="68"/>
        <v>10.5</v>
      </c>
      <c r="O331" s="279">
        <f>N331-L331-M331</f>
        <v>7.12131</v>
      </c>
      <c r="P331" s="279">
        <f t="shared" si="63"/>
        <v>7.12131</v>
      </c>
      <c r="Q331" s="279" t="str">
        <f t="shared" si="69"/>
        <v> </v>
      </c>
      <c r="R331" s="388" t="str">
        <f t="shared" si="58"/>
        <v> </v>
      </c>
      <c r="S331" s="200">
        <f t="shared" si="67"/>
        <v>32.178</v>
      </c>
      <c r="T331" s="387" t="e">
        <f>IF(#REF!&lt;0,"ЦП закрыт"," ")</f>
        <v>#REF!</v>
      </c>
      <c r="U331" s="420" t="e">
        <f>(#REF!*100)/#REF!</f>
        <v>#REF!</v>
      </c>
      <c r="V331" s="416" t="s">
        <v>1461</v>
      </c>
    </row>
    <row r="332" spans="1:22" ht="19.5" customHeight="1">
      <c r="A332" s="387">
        <v>256</v>
      </c>
      <c r="B332" s="387" t="s">
        <v>975</v>
      </c>
      <c r="C332" s="456">
        <v>6.3</v>
      </c>
      <c r="D332" s="455" t="s">
        <v>2442</v>
      </c>
      <c r="E332" s="455">
        <v>6.3</v>
      </c>
      <c r="F332" s="455"/>
      <c r="G332" s="439"/>
      <c r="H332" s="188" t="s">
        <v>1598</v>
      </c>
      <c r="I332" s="187">
        <v>1.1807250000000002</v>
      </c>
      <c r="J332" s="188">
        <v>0</v>
      </c>
      <c r="K332" s="188"/>
      <c r="L332" s="279">
        <f t="shared" si="65"/>
        <v>1.1807250000000002</v>
      </c>
      <c r="M332" s="188">
        <v>0</v>
      </c>
      <c r="N332" s="387">
        <f t="shared" si="68"/>
        <v>6.615</v>
      </c>
      <c r="O332" s="279">
        <f t="shared" si="66"/>
        <v>5.4342749999999995</v>
      </c>
      <c r="P332" s="279">
        <f t="shared" si="63"/>
        <v>5.4342749999999995</v>
      </c>
      <c r="Q332" s="279" t="str">
        <f t="shared" si="69"/>
        <v> </v>
      </c>
      <c r="R332" s="388" t="str">
        <f t="shared" si="58"/>
        <v> </v>
      </c>
      <c r="S332" s="200">
        <f t="shared" si="67"/>
        <v>17.84920634920635</v>
      </c>
      <c r="T332" s="387" t="e">
        <f>IF(#REF!&lt;0,"ЦП закрыт"," ")</f>
        <v>#REF!</v>
      </c>
      <c r="U332" s="420" t="e">
        <f>(#REF!*100)/#REF!</f>
        <v>#REF!</v>
      </c>
      <c r="V332" s="416" t="s">
        <v>1461</v>
      </c>
    </row>
    <row r="333" spans="1:22" ht="19.5" customHeight="1">
      <c r="A333" s="387">
        <v>257</v>
      </c>
      <c r="B333" s="387" t="s">
        <v>976</v>
      </c>
      <c r="C333" s="456">
        <v>4</v>
      </c>
      <c r="D333" s="455" t="s">
        <v>2442</v>
      </c>
      <c r="E333" s="455">
        <v>6.3</v>
      </c>
      <c r="F333" s="455"/>
      <c r="G333" s="439"/>
      <c r="H333" s="188" t="s">
        <v>1856</v>
      </c>
      <c r="I333" s="187">
        <v>1.9721999999999997</v>
      </c>
      <c r="J333" s="188">
        <v>0</v>
      </c>
      <c r="K333" s="188"/>
      <c r="L333" s="279">
        <f t="shared" si="65"/>
        <v>1.9721999999999997</v>
      </c>
      <c r="M333" s="188">
        <v>0</v>
      </c>
      <c r="N333" s="387">
        <f t="shared" si="68"/>
        <v>4.2</v>
      </c>
      <c r="O333" s="279">
        <f t="shared" si="66"/>
        <v>2.2278000000000002</v>
      </c>
      <c r="P333" s="279">
        <f t="shared" si="63"/>
        <v>2.2278000000000002</v>
      </c>
      <c r="Q333" s="279" t="str">
        <f t="shared" si="69"/>
        <v> </v>
      </c>
      <c r="R333" s="388" t="str">
        <f t="shared" si="58"/>
        <v> </v>
      </c>
      <c r="S333" s="200">
        <f t="shared" si="67"/>
        <v>46.95714285714285</v>
      </c>
      <c r="T333" s="387" t="e">
        <f>IF(#REF!&lt;0,"ЦП закрыт"," ")</f>
        <v>#REF!</v>
      </c>
      <c r="U333" s="420" t="e">
        <f>(#REF!*100)/#REF!</f>
        <v>#REF!</v>
      </c>
      <c r="V333" s="416" t="s">
        <v>1461</v>
      </c>
    </row>
    <row r="334" spans="1:22" ht="19.5" customHeight="1">
      <c r="A334" s="387">
        <v>258</v>
      </c>
      <c r="B334" s="690" t="s">
        <v>977</v>
      </c>
      <c r="C334" s="456">
        <v>2.5</v>
      </c>
      <c r="D334" s="455" t="s">
        <v>2442</v>
      </c>
      <c r="E334" s="455">
        <v>3.2</v>
      </c>
      <c r="F334" s="455"/>
      <c r="G334" s="439"/>
      <c r="H334" s="188" t="s">
        <v>1806</v>
      </c>
      <c r="I334" s="187">
        <v>2.90121</v>
      </c>
      <c r="J334" s="188">
        <v>0</v>
      </c>
      <c r="K334" s="188"/>
      <c r="L334" s="279">
        <f>I334-J334</f>
        <v>2.90121</v>
      </c>
      <c r="M334" s="188">
        <v>0</v>
      </c>
      <c r="N334" s="387">
        <f t="shared" si="68"/>
        <v>2.625</v>
      </c>
      <c r="O334" s="279">
        <f t="shared" si="66"/>
        <v>-0.27620999999999984</v>
      </c>
      <c r="P334" s="279">
        <f t="shared" si="63"/>
        <v>-0.27620999999999984</v>
      </c>
      <c r="Q334" s="279" t="str">
        <f t="shared" si="69"/>
        <v>ЦП закрыт</v>
      </c>
      <c r="R334" s="388" t="str">
        <f t="shared" si="58"/>
        <v>ЦП закрыт</v>
      </c>
      <c r="S334" s="200">
        <f t="shared" si="67"/>
        <v>110.5222857142857</v>
      </c>
      <c r="T334" s="387" t="e">
        <f>IF(#REF!&lt;0,"ЦП закрыт"," ")</f>
        <v>#REF!</v>
      </c>
      <c r="U334" s="420" t="e">
        <f>(#REF!*100)/#REF!</f>
        <v>#REF!</v>
      </c>
      <c r="V334" s="416" t="s">
        <v>1461</v>
      </c>
    </row>
    <row r="335" spans="1:22" ht="19.5" customHeight="1">
      <c r="A335" s="387">
        <v>259</v>
      </c>
      <c r="B335" s="387" t="s">
        <v>978</v>
      </c>
      <c r="C335" s="456">
        <v>1.6</v>
      </c>
      <c r="D335" s="455" t="s">
        <v>2442</v>
      </c>
      <c r="E335" s="455">
        <v>2.5</v>
      </c>
      <c r="F335" s="455"/>
      <c r="G335" s="439"/>
      <c r="H335" s="188" t="s">
        <v>1601</v>
      </c>
      <c r="I335" s="187">
        <v>1.249752</v>
      </c>
      <c r="J335" s="188">
        <v>0</v>
      </c>
      <c r="K335" s="188"/>
      <c r="L335" s="279">
        <f t="shared" si="65"/>
        <v>1.249752</v>
      </c>
      <c r="M335" s="188">
        <v>0</v>
      </c>
      <c r="N335" s="387">
        <f t="shared" si="68"/>
        <v>1.6800000000000002</v>
      </c>
      <c r="O335" s="279">
        <f t="shared" si="66"/>
        <v>0.4302480000000002</v>
      </c>
      <c r="P335" s="279">
        <f t="shared" si="63"/>
        <v>0.4302480000000002</v>
      </c>
      <c r="Q335" s="279" t="str">
        <f t="shared" si="69"/>
        <v> </v>
      </c>
      <c r="R335" s="388" t="str">
        <f t="shared" si="58"/>
        <v> </v>
      </c>
      <c r="S335" s="200">
        <f t="shared" si="67"/>
        <v>74.39</v>
      </c>
      <c r="T335" s="387" t="e">
        <f>IF(#REF!&lt;0,"ЦП закрыт"," ")</f>
        <v>#REF!</v>
      </c>
      <c r="U335" s="420" t="e">
        <f>(#REF!*100)/#REF!</f>
        <v>#REF!</v>
      </c>
      <c r="V335" s="416" t="s">
        <v>1461</v>
      </c>
    </row>
    <row r="336" spans="1:22" ht="19.5" customHeight="1">
      <c r="A336" s="387">
        <v>260</v>
      </c>
      <c r="B336" s="387" t="s">
        <v>979</v>
      </c>
      <c r="C336" s="456">
        <v>2.5</v>
      </c>
      <c r="D336" s="455" t="s">
        <v>2442</v>
      </c>
      <c r="E336" s="455">
        <v>2.5</v>
      </c>
      <c r="F336" s="455"/>
      <c r="G336" s="439"/>
      <c r="H336" s="188" t="s">
        <v>1619</v>
      </c>
      <c r="I336" s="187">
        <v>0.9168999999999999</v>
      </c>
      <c r="J336" s="188">
        <v>0</v>
      </c>
      <c r="K336" s="188"/>
      <c r="L336" s="279">
        <f t="shared" si="65"/>
        <v>0.9168999999999999</v>
      </c>
      <c r="M336" s="188">
        <v>0</v>
      </c>
      <c r="N336" s="387">
        <f t="shared" si="68"/>
        <v>2.625</v>
      </c>
      <c r="O336" s="279">
        <f t="shared" si="66"/>
        <v>1.7081</v>
      </c>
      <c r="P336" s="279">
        <f t="shared" si="63"/>
        <v>1.7081</v>
      </c>
      <c r="Q336" s="279" t="str">
        <f t="shared" si="69"/>
        <v> </v>
      </c>
      <c r="R336" s="388" t="str">
        <f t="shared" si="58"/>
        <v> </v>
      </c>
      <c r="S336" s="200">
        <f t="shared" si="67"/>
        <v>34.92952380952381</v>
      </c>
      <c r="T336" s="387" t="e">
        <f>IF(#REF!&lt;0,"ЦП закрыт"," ")</f>
        <v>#REF!</v>
      </c>
      <c r="U336" s="420" t="e">
        <f>(#REF!*100)/#REF!</f>
        <v>#REF!</v>
      </c>
      <c r="V336" s="416" t="s">
        <v>1461</v>
      </c>
    </row>
    <row r="337" spans="1:22" ht="19.5" customHeight="1">
      <c r="A337" s="387">
        <v>261</v>
      </c>
      <c r="B337" s="387" t="s">
        <v>980</v>
      </c>
      <c r="C337" s="456">
        <v>6.3</v>
      </c>
      <c r="D337" s="455" t="s">
        <v>2442</v>
      </c>
      <c r="E337" s="455">
        <v>6.3</v>
      </c>
      <c r="F337" s="455"/>
      <c r="G337" s="439"/>
      <c r="H337" s="188" t="s">
        <v>1598</v>
      </c>
      <c r="I337" s="187">
        <v>3.3907999999999996</v>
      </c>
      <c r="J337" s="188">
        <v>0</v>
      </c>
      <c r="K337" s="188"/>
      <c r="L337" s="279">
        <f t="shared" si="65"/>
        <v>3.3907999999999996</v>
      </c>
      <c r="M337" s="188">
        <v>0</v>
      </c>
      <c r="N337" s="387">
        <f t="shared" si="68"/>
        <v>6.615</v>
      </c>
      <c r="O337" s="279">
        <f t="shared" si="66"/>
        <v>3.2242000000000006</v>
      </c>
      <c r="P337" s="279">
        <f t="shared" si="63"/>
        <v>3.2242000000000006</v>
      </c>
      <c r="Q337" s="279" t="str">
        <f t="shared" si="69"/>
        <v> </v>
      </c>
      <c r="R337" s="388" t="str">
        <f t="shared" si="58"/>
        <v> </v>
      </c>
      <c r="S337" s="200">
        <f t="shared" si="67"/>
        <v>51.25925925925925</v>
      </c>
      <c r="T337" s="387" t="e">
        <f>IF(#REF!&lt;0,"ЦП закрыт"," ")</f>
        <v>#REF!</v>
      </c>
      <c r="U337" s="420" t="e">
        <f>(#REF!*100)/#REF!</f>
        <v>#REF!</v>
      </c>
      <c r="V337" s="416" t="s">
        <v>1461</v>
      </c>
    </row>
    <row r="338" spans="1:22" ht="19.5" customHeight="1">
      <c r="A338" s="387">
        <v>262</v>
      </c>
      <c r="B338" s="387" t="s">
        <v>981</v>
      </c>
      <c r="C338" s="456">
        <v>4</v>
      </c>
      <c r="D338" s="455" t="s">
        <v>2442</v>
      </c>
      <c r="E338" s="455">
        <v>2.5</v>
      </c>
      <c r="F338" s="455"/>
      <c r="G338" s="439"/>
      <c r="H338" s="188" t="s">
        <v>1813</v>
      </c>
      <c r="I338" s="187">
        <v>1.6270649999999998</v>
      </c>
      <c r="J338" s="188">
        <v>0</v>
      </c>
      <c r="K338" s="188"/>
      <c r="L338" s="279">
        <f t="shared" si="65"/>
        <v>1.6270649999999998</v>
      </c>
      <c r="M338" s="188">
        <v>0</v>
      </c>
      <c r="N338" s="387">
        <f t="shared" si="68"/>
        <v>2.625</v>
      </c>
      <c r="O338" s="279">
        <f t="shared" si="66"/>
        <v>0.9979350000000002</v>
      </c>
      <c r="P338" s="279">
        <f t="shared" si="63"/>
        <v>0.9979350000000002</v>
      </c>
      <c r="Q338" s="279" t="str">
        <f t="shared" si="69"/>
        <v> </v>
      </c>
      <c r="R338" s="388" t="str">
        <f t="shared" si="58"/>
        <v> </v>
      </c>
      <c r="S338" s="200">
        <f t="shared" si="67"/>
        <v>61.98342857142856</v>
      </c>
      <c r="T338" s="387" t="e">
        <f>IF(#REF!&lt;0,"ЦП закрыт"," ")</f>
        <v>#REF!</v>
      </c>
      <c r="U338" s="420" t="e">
        <f>(#REF!*100)/#REF!</f>
        <v>#REF!</v>
      </c>
      <c r="V338" s="416" t="s">
        <v>1461</v>
      </c>
    </row>
    <row r="339" spans="1:22" ht="19.5" customHeight="1">
      <c r="A339" s="387">
        <v>263</v>
      </c>
      <c r="B339" s="690" t="s">
        <v>982</v>
      </c>
      <c r="C339" s="456">
        <v>2.5</v>
      </c>
      <c r="D339" s="455" t="s">
        <v>2442</v>
      </c>
      <c r="E339" s="455">
        <v>4</v>
      </c>
      <c r="F339" s="455"/>
      <c r="G339" s="439"/>
      <c r="H339" s="188" t="s">
        <v>1879</v>
      </c>
      <c r="I339" s="187">
        <v>2.7091800000000004</v>
      </c>
      <c r="J339" s="188">
        <v>0</v>
      </c>
      <c r="K339" s="188"/>
      <c r="L339" s="279">
        <f t="shared" si="65"/>
        <v>2.7091800000000004</v>
      </c>
      <c r="M339" s="188">
        <v>0</v>
      </c>
      <c r="N339" s="387">
        <f t="shared" si="68"/>
        <v>2.625</v>
      </c>
      <c r="O339" s="279">
        <f t="shared" si="66"/>
        <v>-0.08418000000000037</v>
      </c>
      <c r="P339" s="279">
        <f t="shared" si="63"/>
        <v>-0.08418000000000037</v>
      </c>
      <c r="Q339" s="279" t="str">
        <f t="shared" si="69"/>
        <v>ЦП закрыт</v>
      </c>
      <c r="R339" s="388" t="str">
        <f t="shared" si="58"/>
        <v>ЦП закрыт</v>
      </c>
      <c r="S339" s="200">
        <f t="shared" si="67"/>
        <v>103.20685714285716</v>
      </c>
      <c r="T339" s="387" t="e">
        <f>IF(#REF!&lt;0,"ЦП закрыт"," ")</f>
        <v>#REF!</v>
      </c>
      <c r="U339" s="420" t="e">
        <f>(#REF!*100)/#REF!</f>
        <v>#REF!</v>
      </c>
      <c r="V339" s="416" t="s">
        <v>1461</v>
      </c>
    </row>
    <row r="340" spans="1:22" ht="19.5" customHeight="1" thickBot="1">
      <c r="A340" s="387">
        <v>264</v>
      </c>
      <c r="B340" s="387" t="s">
        <v>983</v>
      </c>
      <c r="C340" s="456">
        <v>4</v>
      </c>
      <c r="D340" s="455" t="s">
        <v>2442</v>
      </c>
      <c r="E340" s="455">
        <v>4</v>
      </c>
      <c r="F340" s="455"/>
      <c r="G340" s="439"/>
      <c r="H340" s="188" t="s">
        <v>1668</v>
      </c>
      <c r="I340" s="187">
        <v>3.2178692000000004</v>
      </c>
      <c r="J340" s="187">
        <v>1.6089346000000002</v>
      </c>
      <c r="K340" s="188" t="s">
        <v>40</v>
      </c>
      <c r="L340" s="279">
        <f t="shared" si="65"/>
        <v>1.6089346000000002</v>
      </c>
      <c r="M340" s="188">
        <v>0</v>
      </c>
      <c r="N340" s="387">
        <f t="shared" si="68"/>
        <v>4.2</v>
      </c>
      <c r="O340" s="279">
        <f t="shared" si="66"/>
        <v>2.5910653999999997</v>
      </c>
      <c r="P340" s="279">
        <f t="shared" si="63"/>
        <v>2.5910653999999997</v>
      </c>
      <c r="Q340" s="279" t="str">
        <f t="shared" si="69"/>
        <v> </v>
      </c>
      <c r="R340" s="388" t="str">
        <f>IF(P340&lt;0,"ЦП закрыт"," ")</f>
        <v> </v>
      </c>
      <c r="S340" s="200">
        <f t="shared" si="67"/>
        <v>76.61593333333334</v>
      </c>
      <c r="T340" s="387" t="e">
        <f>IF(#REF!&lt;0,"ЦП закрыт"," ")</f>
        <v>#REF!</v>
      </c>
      <c r="U340" s="420" t="e">
        <f>(#REF!*100)/#REF!</f>
        <v>#REF!</v>
      </c>
      <c r="V340" s="416" t="s">
        <v>1461</v>
      </c>
    </row>
    <row r="341" spans="1:23" ht="19.5" customHeight="1" thickBot="1">
      <c r="A341" s="387">
        <v>265</v>
      </c>
      <c r="B341" s="690" t="s">
        <v>984</v>
      </c>
      <c r="C341" s="456">
        <v>10</v>
      </c>
      <c r="D341" s="455" t="s">
        <v>2442</v>
      </c>
      <c r="E341" s="455">
        <v>10</v>
      </c>
      <c r="F341" s="455" t="s">
        <v>2442</v>
      </c>
      <c r="G341" s="439">
        <v>10</v>
      </c>
      <c r="H341" s="188" t="s">
        <v>43</v>
      </c>
      <c r="I341" s="187">
        <v>15.852855</v>
      </c>
      <c r="J341" s="188">
        <v>0</v>
      </c>
      <c r="K341" s="188"/>
      <c r="L341" s="279">
        <f>I341-J341</f>
        <v>15.852855</v>
      </c>
      <c r="M341" s="188">
        <v>10.5</v>
      </c>
      <c r="N341" s="387">
        <v>21</v>
      </c>
      <c r="O341" s="279">
        <f>N341-L341-M341</f>
        <v>-5.352855</v>
      </c>
      <c r="P341" s="279">
        <f>O341</f>
        <v>-5.352855</v>
      </c>
      <c r="Q341" s="279" t="str">
        <f t="shared" si="69"/>
        <v>ЦП закрыт</v>
      </c>
      <c r="R341" s="388" t="str">
        <f>IF(P341&lt;0,"ЦП закрыт"," ")</f>
        <v>ЦП закрыт</v>
      </c>
      <c r="S341" s="200">
        <f t="shared" si="67"/>
        <v>75.48978571428572</v>
      </c>
      <c r="T341" s="387" t="e">
        <f>IF(#REF!&lt;0,"ЦП закрыт"," ")</f>
        <v>#REF!</v>
      </c>
      <c r="U341" s="420" t="e">
        <f>(#REF!*100)/#REF!</f>
        <v>#REF!</v>
      </c>
      <c r="V341" s="461" t="s">
        <v>1461</v>
      </c>
      <c r="W341" s="468"/>
    </row>
    <row r="342" spans="1:22" ht="19.5" customHeight="1">
      <c r="A342" s="387">
        <v>266</v>
      </c>
      <c r="B342" s="387" t="s">
        <v>985</v>
      </c>
      <c r="C342" s="456">
        <v>10</v>
      </c>
      <c r="D342" s="455" t="s">
        <v>2442</v>
      </c>
      <c r="E342" s="455">
        <v>10</v>
      </c>
      <c r="F342" s="455" t="s">
        <v>2442</v>
      </c>
      <c r="G342" s="439">
        <v>10</v>
      </c>
      <c r="H342" s="188" t="s">
        <v>43</v>
      </c>
      <c r="I342" s="187">
        <v>14.2392494</v>
      </c>
      <c r="J342" s="188">
        <v>0</v>
      </c>
      <c r="K342" s="188"/>
      <c r="L342" s="279">
        <f>I342-J342</f>
        <v>14.2392494</v>
      </c>
      <c r="M342" s="188">
        <v>0</v>
      </c>
      <c r="N342" s="279">
        <v>21</v>
      </c>
      <c r="O342" s="279">
        <f>N342-L342-M342</f>
        <v>6.7607506</v>
      </c>
      <c r="P342" s="279">
        <f>O342</f>
        <v>6.7607506</v>
      </c>
      <c r="Q342" s="279" t="str">
        <f t="shared" si="69"/>
        <v> </v>
      </c>
      <c r="R342" s="388" t="str">
        <f>IF(P342&lt;0,"ЦП закрыт"," ")</f>
        <v> </v>
      </c>
      <c r="S342" s="200">
        <f t="shared" si="67"/>
        <v>67.80594952380953</v>
      </c>
      <c r="T342" s="387" t="e">
        <f>IF(#REF!&lt;0,"ЦП закрыт"," ")</f>
        <v>#REF!</v>
      </c>
      <c r="U342" s="420" t="e">
        <f>(#REF!*100)/#REF!</f>
        <v>#REF!</v>
      </c>
      <c r="V342" s="416" t="s">
        <v>1461</v>
      </c>
    </row>
    <row r="343" spans="1:22" ht="19.5" customHeight="1">
      <c r="A343" s="565">
        <v>267</v>
      </c>
      <c r="B343" s="690" t="s">
        <v>986</v>
      </c>
      <c r="C343" s="456">
        <v>10</v>
      </c>
      <c r="D343" s="455"/>
      <c r="E343" s="455"/>
      <c r="F343" s="455"/>
      <c r="G343" s="439"/>
      <c r="H343" s="188">
        <v>10</v>
      </c>
      <c r="I343" s="187">
        <v>6.777794000000001</v>
      </c>
      <c r="J343" s="187">
        <v>6.777794000000001</v>
      </c>
      <c r="K343" s="387" t="s">
        <v>39</v>
      </c>
      <c r="L343" s="279">
        <f>J343</f>
        <v>6.777794000000001</v>
      </c>
      <c r="M343" s="194">
        <v>0</v>
      </c>
      <c r="N343" s="279">
        <f>L343-M343</f>
        <v>6.777794000000001</v>
      </c>
      <c r="O343" s="279">
        <f>N343-I343</f>
        <v>0</v>
      </c>
      <c r="P343" s="529">
        <f>MIN(O343:O345)</f>
        <v>-0.004729999999999984</v>
      </c>
      <c r="Q343" s="529" t="str">
        <f>R343</f>
        <v>ЦП закрыт</v>
      </c>
      <c r="R343" s="448" t="str">
        <f>IF(P343&lt;0,"ЦП закрыт"," ")</f>
        <v>ЦП закрыт</v>
      </c>
      <c r="S343" s="557">
        <f>(I343*100)/(H343*1.05)</f>
        <v>64.55041904761906</v>
      </c>
      <c r="T343" s="442" t="e">
        <f>IF(#REF!&lt;0,"ЦП закрыт"," ")</f>
        <v>#REF!</v>
      </c>
      <c r="U343" s="546" t="e">
        <f>(#REF!*100)/(#REF!*1.05)</f>
        <v>#REF!</v>
      </c>
      <c r="V343" s="542" t="s">
        <v>1461</v>
      </c>
    </row>
    <row r="344" spans="1:22" ht="19.5" customHeight="1">
      <c r="A344" s="565"/>
      <c r="B344" s="696" t="s">
        <v>750</v>
      </c>
      <c r="C344" s="456">
        <v>8.83</v>
      </c>
      <c r="D344" s="455"/>
      <c r="E344" s="455"/>
      <c r="F344" s="455"/>
      <c r="G344" s="439"/>
      <c r="H344" s="188">
        <v>8.83</v>
      </c>
      <c r="I344" s="189">
        <v>6.603064000000001</v>
      </c>
      <c r="J344" s="187">
        <v>4.65</v>
      </c>
      <c r="K344" s="387" t="s">
        <v>39</v>
      </c>
      <c r="L344" s="279">
        <f>J344</f>
        <v>4.65</v>
      </c>
      <c r="M344" s="190">
        <v>0</v>
      </c>
      <c r="N344" s="279">
        <f>L344-M344</f>
        <v>4.65</v>
      </c>
      <c r="O344" s="279">
        <f>N344-L344-M344</f>
        <v>0</v>
      </c>
      <c r="P344" s="530"/>
      <c r="Q344" s="530"/>
      <c r="R344" s="440" t="str">
        <f>IF(P343&lt;0,"ЦП закрыт"," ")</f>
        <v>ЦП закрыт</v>
      </c>
      <c r="S344" s="558"/>
      <c r="T344" s="440" t="e">
        <f>IF(#REF!&lt;0,"ЦП закрыт"," ")</f>
        <v>#REF!</v>
      </c>
      <c r="U344" s="547"/>
      <c r="V344" s="542"/>
    </row>
    <row r="345" spans="1:22" ht="19.5" customHeight="1">
      <c r="A345" s="565"/>
      <c r="B345" s="696" t="s">
        <v>751</v>
      </c>
      <c r="C345" s="456">
        <v>8.75</v>
      </c>
      <c r="D345" s="455"/>
      <c r="E345" s="455"/>
      <c r="F345" s="455"/>
      <c r="G345" s="439"/>
      <c r="H345" s="188">
        <v>8.75</v>
      </c>
      <c r="I345" s="189">
        <v>0.17473</v>
      </c>
      <c r="J345" s="190">
        <v>0.17</v>
      </c>
      <c r="K345" s="387" t="s">
        <v>39</v>
      </c>
      <c r="L345" s="279">
        <f>J345</f>
        <v>0.17</v>
      </c>
      <c r="M345" s="190">
        <v>0</v>
      </c>
      <c r="N345" s="279">
        <f>L345-M345</f>
        <v>0.17</v>
      </c>
      <c r="O345" s="279">
        <f>N345-I345</f>
        <v>-0.004729999999999984</v>
      </c>
      <c r="P345" s="531"/>
      <c r="Q345" s="531"/>
      <c r="R345" s="447" t="str">
        <f>IF(P343&lt;0,"ЦП закрыт"," ")</f>
        <v>ЦП закрыт</v>
      </c>
      <c r="S345" s="559"/>
      <c r="T345" s="444" t="e">
        <f>IF(#REF!&lt;0,"ЦП закрыт"," ")</f>
        <v>#REF!</v>
      </c>
      <c r="U345" s="547"/>
      <c r="V345" s="542"/>
    </row>
    <row r="346" spans="1:22" ht="19.5" customHeight="1">
      <c r="A346" s="565">
        <v>268</v>
      </c>
      <c r="B346" s="387" t="s">
        <v>987</v>
      </c>
      <c r="C346" s="456">
        <v>40</v>
      </c>
      <c r="D346" s="455" t="s">
        <v>2442</v>
      </c>
      <c r="E346" s="455">
        <v>40</v>
      </c>
      <c r="F346" s="455"/>
      <c r="G346" s="439"/>
      <c r="H346" s="188" t="s">
        <v>1707</v>
      </c>
      <c r="I346" s="187">
        <v>21.976190000000003</v>
      </c>
      <c r="J346" s="187">
        <v>0</v>
      </c>
      <c r="K346" s="188"/>
      <c r="L346" s="279">
        <f t="shared" si="65"/>
        <v>21.976190000000003</v>
      </c>
      <c r="M346" s="194">
        <v>0</v>
      </c>
      <c r="N346" s="387">
        <f aca="true" t="shared" si="70" ref="N346:N378">MIN(C346:E346)*1.05</f>
        <v>42</v>
      </c>
      <c r="O346" s="279">
        <f t="shared" si="66"/>
        <v>20.023809999999997</v>
      </c>
      <c r="P346" s="541">
        <f>MIN(O346:O348)</f>
        <v>9.166799999999999</v>
      </c>
      <c r="Q346" s="554" t="str">
        <f t="shared" si="69"/>
        <v> </v>
      </c>
      <c r="R346" s="442" t="str">
        <f>IF(P346&lt;0,"ЦП закрыт"," ")</f>
        <v> </v>
      </c>
      <c r="S346" s="552">
        <f>(I346*100)/N346</f>
        <v>52.32426190476191</v>
      </c>
      <c r="T346" s="442" t="e">
        <f>IF(#REF!&lt;0,"ЦП закрыт"," ")</f>
        <v>#REF!</v>
      </c>
      <c r="U346" s="546" t="e">
        <f>(#REF!*100)/#REF!</f>
        <v>#REF!</v>
      </c>
      <c r="V346" s="542" t="s">
        <v>1461</v>
      </c>
    </row>
    <row r="347" spans="1:22" ht="19.5" customHeight="1">
      <c r="A347" s="565"/>
      <c r="B347" s="8" t="s">
        <v>750</v>
      </c>
      <c r="C347" s="456">
        <v>20</v>
      </c>
      <c r="D347" s="455" t="s">
        <v>2442</v>
      </c>
      <c r="E347" s="455">
        <v>20</v>
      </c>
      <c r="F347" s="455"/>
      <c r="G347" s="439"/>
      <c r="H347" s="188" t="s">
        <v>46</v>
      </c>
      <c r="I347" s="189">
        <v>10.14299</v>
      </c>
      <c r="J347" s="190">
        <v>0</v>
      </c>
      <c r="K347" s="190"/>
      <c r="L347" s="279">
        <f t="shared" si="65"/>
        <v>10.14299</v>
      </c>
      <c r="M347" s="190">
        <v>0</v>
      </c>
      <c r="N347" s="387">
        <f t="shared" si="70"/>
        <v>21</v>
      </c>
      <c r="O347" s="279">
        <f>N347-L347-M347</f>
        <v>10.85701</v>
      </c>
      <c r="P347" s="541"/>
      <c r="Q347" s="555" t="str">
        <f t="shared" si="69"/>
        <v> </v>
      </c>
      <c r="R347" s="440" t="str">
        <f>IF(P346&lt;0,"ЦП закрыт"," ")</f>
        <v> </v>
      </c>
      <c r="S347" s="553"/>
      <c r="T347" s="443" t="e">
        <f>IF(#REF!&lt;0,"ЦП закрыт"," ")</f>
        <v>#REF!</v>
      </c>
      <c r="U347" s="547"/>
      <c r="V347" s="542"/>
    </row>
    <row r="348" spans="1:22" ht="19.5" customHeight="1">
      <c r="A348" s="565"/>
      <c r="B348" s="8" t="s">
        <v>751</v>
      </c>
      <c r="C348" s="456">
        <v>20</v>
      </c>
      <c r="D348" s="455" t="s">
        <v>2442</v>
      </c>
      <c r="E348" s="455">
        <v>20</v>
      </c>
      <c r="F348" s="455"/>
      <c r="G348" s="439"/>
      <c r="H348" s="188" t="s">
        <v>46</v>
      </c>
      <c r="I348" s="189">
        <v>11.833200000000001</v>
      </c>
      <c r="J348" s="190">
        <v>0</v>
      </c>
      <c r="K348" s="190"/>
      <c r="L348" s="279">
        <f t="shared" si="65"/>
        <v>11.833200000000001</v>
      </c>
      <c r="M348" s="190">
        <v>0</v>
      </c>
      <c r="N348" s="387">
        <f t="shared" si="70"/>
        <v>21</v>
      </c>
      <c r="O348" s="279">
        <f>N348-L348-M348</f>
        <v>9.166799999999999</v>
      </c>
      <c r="P348" s="541"/>
      <c r="Q348" s="556" t="str">
        <f t="shared" si="69"/>
        <v> </v>
      </c>
      <c r="R348" s="444" t="str">
        <f>IF(P346&lt;0,"ЦП закрыт"," ")</f>
        <v> </v>
      </c>
      <c r="S348" s="553"/>
      <c r="T348" s="452" t="e">
        <f>IF(#REF!&lt;0,"ЦП закрыт"," ")</f>
        <v>#REF!</v>
      </c>
      <c r="U348" s="547"/>
      <c r="V348" s="542"/>
    </row>
    <row r="349" spans="1:22" ht="19.5" customHeight="1">
      <c r="A349" s="565">
        <v>269</v>
      </c>
      <c r="B349" s="387" t="s">
        <v>988</v>
      </c>
      <c r="C349" s="456">
        <v>40</v>
      </c>
      <c r="D349" s="455" t="s">
        <v>2442</v>
      </c>
      <c r="E349" s="455">
        <v>40</v>
      </c>
      <c r="F349" s="455"/>
      <c r="G349" s="439"/>
      <c r="H349" s="188" t="s">
        <v>1707</v>
      </c>
      <c r="I349" s="187">
        <v>56.49513604</v>
      </c>
      <c r="J349" s="187">
        <v>25.68</v>
      </c>
      <c r="K349" s="188">
        <v>120</v>
      </c>
      <c r="L349" s="279">
        <f t="shared" si="65"/>
        <v>30.81513604</v>
      </c>
      <c r="M349" s="190">
        <v>0</v>
      </c>
      <c r="N349" s="387">
        <f t="shared" si="70"/>
        <v>42</v>
      </c>
      <c r="O349" s="279">
        <f t="shared" si="66"/>
        <v>11.184863960000001</v>
      </c>
      <c r="P349" s="541">
        <f>MIN(O349:O351)</f>
        <v>11.184863960000001</v>
      </c>
      <c r="Q349" s="554" t="str">
        <f t="shared" si="69"/>
        <v> </v>
      </c>
      <c r="R349" s="442" t="str">
        <f>IF(P349&lt;0,"ЦП закрыт"," ")</f>
        <v> </v>
      </c>
      <c r="S349" s="552">
        <f>(I349*100)/N349</f>
        <v>134.51222866666666</v>
      </c>
      <c r="T349" s="442" t="e">
        <f>IF(#REF!&lt;0,"ЦП закрыт"," ")</f>
        <v>#REF!</v>
      </c>
      <c r="U349" s="546" t="e">
        <f>(#REF!*100)/#REF!</f>
        <v>#REF!</v>
      </c>
      <c r="V349" s="542" t="s">
        <v>1461</v>
      </c>
    </row>
    <row r="350" spans="1:22" ht="19.5" customHeight="1">
      <c r="A350" s="565"/>
      <c r="B350" s="8" t="s">
        <v>750</v>
      </c>
      <c r="C350" s="456">
        <v>40</v>
      </c>
      <c r="D350" s="455" t="s">
        <v>2442</v>
      </c>
      <c r="E350" s="455">
        <v>40</v>
      </c>
      <c r="F350" s="455"/>
      <c r="G350" s="439"/>
      <c r="H350" s="188" t="s">
        <v>1707</v>
      </c>
      <c r="I350" s="189">
        <v>29.759889039999997</v>
      </c>
      <c r="J350" s="190">
        <v>25.48</v>
      </c>
      <c r="K350" s="190">
        <v>120</v>
      </c>
      <c r="L350" s="279">
        <f t="shared" si="65"/>
        <v>4.279889039999997</v>
      </c>
      <c r="M350" s="190">
        <v>0</v>
      </c>
      <c r="N350" s="387">
        <f t="shared" si="70"/>
        <v>42</v>
      </c>
      <c r="O350" s="279">
        <f>N350-L350-M350</f>
        <v>37.72011096</v>
      </c>
      <c r="P350" s="541"/>
      <c r="Q350" s="555" t="str">
        <f t="shared" si="69"/>
        <v> </v>
      </c>
      <c r="R350" s="442" t="str">
        <f>IF(P349&lt;0,"ЦП закрыт"," ")</f>
        <v> </v>
      </c>
      <c r="S350" s="553"/>
      <c r="T350" s="443" t="e">
        <f>IF(#REF!&lt;0,"ЦП закрыт"," ")</f>
        <v>#REF!</v>
      </c>
      <c r="U350" s="547"/>
      <c r="V350" s="542"/>
    </row>
    <row r="351" spans="1:22" ht="19.5" customHeight="1">
      <c r="A351" s="565"/>
      <c r="B351" s="8" t="s">
        <v>751</v>
      </c>
      <c r="C351" s="456">
        <v>40</v>
      </c>
      <c r="D351" s="455" t="s">
        <v>2442</v>
      </c>
      <c r="E351" s="455">
        <v>40</v>
      </c>
      <c r="F351" s="455"/>
      <c r="G351" s="439"/>
      <c r="H351" s="188" t="s">
        <v>1707</v>
      </c>
      <c r="I351" s="189">
        <v>26.735247</v>
      </c>
      <c r="J351" s="190">
        <v>0.2</v>
      </c>
      <c r="K351" s="190">
        <v>120</v>
      </c>
      <c r="L351" s="279">
        <f t="shared" si="65"/>
        <v>26.535247000000002</v>
      </c>
      <c r="M351" s="190">
        <v>0</v>
      </c>
      <c r="N351" s="387">
        <f t="shared" si="70"/>
        <v>42</v>
      </c>
      <c r="O351" s="279">
        <f>N351-L351-M351</f>
        <v>15.464752999999998</v>
      </c>
      <c r="P351" s="541"/>
      <c r="Q351" s="556" t="str">
        <f t="shared" si="69"/>
        <v> </v>
      </c>
      <c r="R351" s="442" t="str">
        <f>IF(P349&lt;0,"ЦП закрыт"," ")</f>
        <v> </v>
      </c>
      <c r="S351" s="553"/>
      <c r="T351" s="452" t="e">
        <f>IF(#REF!&lt;0,"ЦП закрыт"," ")</f>
        <v>#REF!</v>
      </c>
      <c r="U351" s="547"/>
      <c r="V351" s="542"/>
    </row>
    <row r="352" spans="1:22" ht="19.5" customHeight="1">
      <c r="A352" s="565">
        <v>270</v>
      </c>
      <c r="B352" s="387" t="s">
        <v>989</v>
      </c>
      <c r="C352" s="456">
        <v>40</v>
      </c>
      <c r="D352" s="455" t="s">
        <v>2442</v>
      </c>
      <c r="E352" s="455">
        <v>40</v>
      </c>
      <c r="F352" s="455"/>
      <c r="G352" s="439"/>
      <c r="H352" s="188" t="s">
        <v>1707</v>
      </c>
      <c r="I352" s="187">
        <v>33.5162242</v>
      </c>
      <c r="J352" s="187">
        <v>17.9986086</v>
      </c>
      <c r="K352" s="188">
        <v>120</v>
      </c>
      <c r="L352" s="279">
        <f t="shared" si="65"/>
        <v>15.517615600000003</v>
      </c>
      <c r="M352" s="190">
        <v>0</v>
      </c>
      <c r="N352" s="387">
        <f t="shared" si="70"/>
        <v>42</v>
      </c>
      <c r="O352" s="279">
        <f t="shared" si="66"/>
        <v>26.482384399999997</v>
      </c>
      <c r="P352" s="541">
        <f>MIN(O352:O354)</f>
        <v>26.482384399999997</v>
      </c>
      <c r="Q352" s="554" t="str">
        <f t="shared" si="69"/>
        <v> </v>
      </c>
      <c r="R352" s="442" t="str">
        <f>IF(P352&lt;0,"ЦП закрыт"," ")</f>
        <v> </v>
      </c>
      <c r="S352" s="552">
        <f>(I352*100)/N352</f>
        <v>79.80053380952381</v>
      </c>
      <c r="T352" s="442" t="e">
        <f>IF(#REF!&lt;0,"ЦП закрыт"," ")</f>
        <v>#REF!</v>
      </c>
      <c r="U352" s="546" t="e">
        <f>(#REF!*100)/#REF!</f>
        <v>#REF!</v>
      </c>
      <c r="V352" s="542" t="s">
        <v>1461</v>
      </c>
    </row>
    <row r="353" spans="1:22" ht="19.5" customHeight="1">
      <c r="A353" s="565"/>
      <c r="B353" s="8" t="s">
        <v>750</v>
      </c>
      <c r="C353" s="456">
        <v>40</v>
      </c>
      <c r="D353" s="455" t="s">
        <v>2442</v>
      </c>
      <c r="E353" s="455">
        <v>40</v>
      </c>
      <c r="F353" s="455"/>
      <c r="G353" s="439"/>
      <c r="H353" s="188" t="s">
        <v>1707</v>
      </c>
      <c r="I353" s="189">
        <v>17.9986086</v>
      </c>
      <c r="J353" s="189">
        <v>17.9986086</v>
      </c>
      <c r="K353" s="190">
        <v>120</v>
      </c>
      <c r="L353" s="279">
        <f t="shared" si="65"/>
        <v>0</v>
      </c>
      <c r="M353" s="190">
        <v>0</v>
      </c>
      <c r="N353" s="387">
        <f t="shared" si="70"/>
        <v>42</v>
      </c>
      <c r="O353" s="279">
        <f>N353-L353-M353</f>
        <v>42</v>
      </c>
      <c r="P353" s="541"/>
      <c r="Q353" s="555" t="str">
        <f t="shared" si="69"/>
        <v> </v>
      </c>
      <c r="R353" s="442" t="str">
        <f>IF(P352&lt;0,"ЦП закрыт"," ")</f>
        <v> </v>
      </c>
      <c r="S353" s="553"/>
      <c r="T353" s="443" t="e">
        <f>IF(#REF!&lt;0,"ЦП закрыт"," ")</f>
        <v>#REF!</v>
      </c>
      <c r="U353" s="547"/>
      <c r="V353" s="542"/>
    </row>
    <row r="354" spans="1:22" ht="19.5" customHeight="1">
      <c r="A354" s="565"/>
      <c r="B354" s="8" t="s">
        <v>751</v>
      </c>
      <c r="C354" s="456">
        <v>40</v>
      </c>
      <c r="D354" s="455" t="s">
        <v>2442</v>
      </c>
      <c r="E354" s="455">
        <v>40</v>
      </c>
      <c r="F354" s="455"/>
      <c r="G354" s="439"/>
      <c r="H354" s="188" t="s">
        <v>1707</v>
      </c>
      <c r="I354" s="189">
        <v>15.517615600000001</v>
      </c>
      <c r="J354" s="190">
        <v>0</v>
      </c>
      <c r="K354" s="190"/>
      <c r="L354" s="279">
        <f t="shared" si="65"/>
        <v>15.517615600000001</v>
      </c>
      <c r="M354" s="190">
        <v>0</v>
      </c>
      <c r="N354" s="387">
        <f t="shared" si="70"/>
        <v>42</v>
      </c>
      <c r="O354" s="279">
        <f>N354-L354-M354</f>
        <v>26.4823844</v>
      </c>
      <c r="P354" s="541"/>
      <c r="Q354" s="556" t="str">
        <f t="shared" si="69"/>
        <v> </v>
      </c>
      <c r="R354" s="442" t="str">
        <f>IF(P352&lt;0,"ЦП закрыт"," ")</f>
        <v> </v>
      </c>
      <c r="S354" s="553"/>
      <c r="T354" s="452" t="e">
        <f>IF(#REF!&lt;0,"ЦП закрыт"," ")</f>
        <v>#REF!</v>
      </c>
      <c r="U354" s="547"/>
      <c r="V354" s="542"/>
    </row>
    <row r="355" spans="1:22" ht="19.5" customHeight="1">
      <c r="A355" s="565">
        <v>271</v>
      </c>
      <c r="B355" s="387" t="s">
        <v>990</v>
      </c>
      <c r="C355" s="456">
        <v>40</v>
      </c>
      <c r="D355" s="455" t="s">
        <v>2442</v>
      </c>
      <c r="E355" s="455">
        <v>40</v>
      </c>
      <c r="F355" s="455"/>
      <c r="G355" s="439"/>
      <c r="H355" s="188" t="s">
        <v>1707</v>
      </c>
      <c r="I355" s="187">
        <v>29.4155879</v>
      </c>
      <c r="J355" s="187">
        <v>5.64</v>
      </c>
      <c r="K355" s="188">
        <v>120</v>
      </c>
      <c r="L355" s="279">
        <f t="shared" si="65"/>
        <v>23.775587899999998</v>
      </c>
      <c r="M355" s="190">
        <v>0</v>
      </c>
      <c r="N355" s="387">
        <f t="shared" si="70"/>
        <v>42</v>
      </c>
      <c r="O355" s="279">
        <f t="shared" si="66"/>
        <v>18.224412100000002</v>
      </c>
      <c r="P355" s="541">
        <f>MIN(O355:O357)</f>
        <v>18.224412100000002</v>
      </c>
      <c r="Q355" s="554" t="str">
        <f t="shared" si="69"/>
        <v> </v>
      </c>
      <c r="R355" s="442" t="str">
        <f>IF(P355&lt;0,"ЦП закрыт"," ")</f>
        <v> </v>
      </c>
      <c r="S355" s="552">
        <f>(I355*100)/N355</f>
        <v>70.03711404761904</v>
      </c>
      <c r="T355" s="442" t="e">
        <f>IF(#REF!&lt;0,"ЦП закрыт"," ")</f>
        <v>#REF!</v>
      </c>
      <c r="U355" s="546" t="e">
        <f>(#REF!*100)/#REF!</f>
        <v>#REF!</v>
      </c>
      <c r="V355" s="542" t="s">
        <v>1461</v>
      </c>
    </row>
    <row r="356" spans="1:22" ht="19.5" customHeight="1">
      <c r="A356" s="565"/>
      <c r="B356" s="8" t="s">
        <v>750</v>
      </c>
      <c r="C356" s="456">
        <v>40</v>
      </c>
      <c r="D356" s="455" t="s">
        <v>2442</v>
      </c>
      <c r="E356" s="455">
        <v>40</v>
      </c>
      <c r="F356" s="455"/>
      <c r="G356" s="439"/>
      <c r="H356" s="188" t="s">
        <v>1707</v>
      </c>
      <c r="I356" s="189">
        <v>17.661258599999996</v>
      </c>
      <c r="J356" s="190">
        <v>5.64</v>
      </c>
      <c r="K356" s="190">
        <v>120</v>
      </c>
      <c r="L356" s="279">
        <f t="shared" si="65"/>
        <v>12.021258599999996</v>
      </c>
      <c r="M356" s="190">
        <v>0</v>
      </c>
      <c r="N356" s="387">
        <f t="shared" si="70"/>
        <v>42</v>
      </c>
      <c r="O356" s="279">
        <f>N356-L356-M356</f>
        <v>29.978741400000004</v>
      </c>
      <c r="P356" s="541"/>
      <c r="Q356" s="555" t="str">
        <f t="shared" si="69"/>
        <v> </v>
      </c>
      <c r="R356" s="442" t="str">
        <f>IF(P355&lt;0,"ЦП закрыт"," ")</f>
        <v> </v>
      </c>
      <c r="S356" s="553"/>
      <c r="T356" s="443" t="e">
        <f>IF(#REF!&lt;0,"ЦП закрыт"," ")</f>
        <v>#REF!</v>
      </c>
      <c r="U356" s="547"/>
      <c r="V356" s="542"/>
    </row>
    <row r="357" spans="1:22" ht="19.5" customHeight="1">
      <c r="A357" s="565"/>
      <c r="B357" s="8" t="s">
        <v>751</v>
      </c>
      <c r="C357" s="456">
        <v>40</v>
      </c>
      <c r="D357" s="455" t="s">
        <v>2442</v>
      </c>
      <c r="E357" s="455">
        <v>40</v>
      </c>
      <c r="F357" s="455"/>
      <c r="G357" s="439"/>
      <c r="H357" s="188" t="s">
        <v>1707</v>
      </c>
      <c r="I357" s="189">
        <v>11.7543293</v>
      </c>
      <c r="J357" s="190">
        <v>0</v>
      </c>
      <c r="K357" s="190"/>
      <c r="L357" s="279">
        <f t="shared" si="65"/>
        <v>11.7543293</v>
      </c>
      <c r="M357" s="190">
        <v>0</v>
      </c>
      <c r="N357" s="387">
        <f t="shared" si="70"/>
        <v>42</v>
      </c>
      <c r="O357" s="279">
        <f>N357-L357-M357</f>
        <v>30.245670699999998</v>
      </c>
      <c r="P357" s="541"/>
      <c r="Q357" s="556" t="str">
        <f t="shared" si="69"/>
        <v> </v>
      </c>
      <c r="R357" s="442" t="str">
        <f>IF(P355&lt;0,"ЦП закрыт"," ")</f>
        <v> </v>
      </c>
      <c r="S357" s="553"/>
      <c r="T357" s="452" t="e">
        <f>IF(#REF!&lt;0,"ЦП закрыт"," ")</f>
        <v>#REF!</v>
      </c>
      <c r="U357" s="547"/>
      <c r="V357" s="542"/>
    </row>
    <row r="358" spans="1:22" ht="19.5" customHeight="1">
      <c r="A358" s="565">
        <v>272</v>
      </c>
      <c r="B358" s="387" t="s">
        <v>991</v>
      </c>
      <c r="C358" s="456">
        <v>40</v>
      </c>
      <c r="D358" s="455" t="s">
        <v>2442</v>
      </c>
      <c r="E358" s="455">
        <v>40</v>
      </c>
      <c r="F358" s="455"/>
      <c r="G358" s="439"/>
      <c r="H358" s="188" t="s">
        <v>1707</v>
      </c>
      <c r="I358" s="187">
        <v>20.403966</v>
      </c>
      <c r="J358" s="187">
        <v>0</v>
      </c>
      <c r="K358" s="188"/>
      <c r="L358" s="279">
        <f t="shared" si="65"/>
        <v>20.403966</v>
      </c>
      <c r="M358" s="194">
        <v>0</v>
      </c>
      <c r="N358" s="387">
        <f t="shared" si="70"/>
        <v>42</v>
      </c>
      <c r="O358" s="279">
        <f t="shared" si="66"/>
        <v>21.596034</v>
      </c>
      <c r="P358" s="541">
        <f>MIN(O358:O360)</f>
        <v>5.064624</v>
      </c>
      <c r="Q358" s="554" t="str">
        <f t="shared" si="69"/>
        <v> </v>
      </c>
      <c r="R358" s="442" t="str">
        <f>IF(P358&lt;0,"ЦП закрыт"," ")</f>
        <v> </v>
      </c>
      <c r="S358" s="552">
        <f>(I358*100)/N358</f>
        <v>48.58087142857143</v>
      </c>
      <c r="T358" s="442" t="e">
        <f>IF(#REF!&lt;0,"ЦП закрыт"," ")</f>
        <v>#REF!</v>
      </c>
      <c r="U358" s="546" t="e">
        <f>(#REF!*100)/#REF!</f>
        <v>#REF!</v>
      </c>
      <c r="V358" s="542" t="s">
        <v>1461</v>
      </c>
    </row>
    <row r="359" spans="1:22" ht="19.5" customHeight="1">
      <c r="A359" s="565"/>
      <c r="B359" s="8" t="s">
        <v>750</v>
      </c>
      <c r="C359" s="456">
        <v>20</v>
      </c>
      <c r="D359" s="455" t="s">
        <v>2442</v>
      </c>
      <c r="E359" s="455">
        <v>20</v>
      </c>
      <c r="F359" s="455"/>
      <c r="G359" s="439"/>
      <c r="H359" s="188" t="s">
        <v>46</v>
      </c>
      <c r="I359" s="189">
        <v>15.935376</v>
      </c>
      <c r="J359" s="190">
        <v>0</v>
      </c>
      <c r="K359" s="190"/>
      <c r="L359" s="279">
        <f t="shared" si="65"/>
        <v>15.935376</v>
      </c>
      <c r="M359" s="190">
        <v>0</v>
      </c>
      <c r="N359" s="387">
        <f t="shared" si="70"/>
        <v>21</v>
      </c>
      <c r="O359" s="279">
        <f>N359-L359-M359</f>
        <v>5.064624</v>
      </c>
      <c r="P359" s="541"/>
      <c r="Q359" s="555" t="str">
        <f t="shared" si="69"/>
        <v> </v>
      </c>
      <c r="R359" s="442" t="str">
        <f>IF(P358&lt;0,"ЦП закрыт"," ")</f>
        <v> </v>
      </c>
      <c r="S359" s="553"/>
      <c r="T359" s="443" t="e">
        <f>IF(#REF!&lt;0,"ЦП закрыт"," ")</f>
        <v>#REF!</v>
      </c>
      <c r="U359" s="547"/>
      <c r="V359" s="542"/>
    </row>
    <row r="360" spans="1:22" ht="19.5" customHeight="1">
      <c r="A360" s="565"/>
      <c r="B360" s="8" t="s">
        <v>751</v>
      </c>
      <c r="C360" s="456">
        <v>20</v>
      </c>
      <c r="D360" s="455" t="s">
        <v>2442</v>
      </c>
      <c r="E360" s="455">
        <v>20</v>
      </c>
      <c r="F360" s="455"/>
      <c r="G360" s="439"/>
      <c r="H360" s="188" t="s">
        <v>46</v>
      </c>
      <c r="I360" s="189">
        <v>4.46859</v>
      </c>
      <c r="J360" s="190">
        <v>0</v>
      </c>
      <c r="K360" s="190"/>
      <c r="L360" s="279">
        <f aca="true" t="shared" si="71" ref="L360:L378">I360-J360</f>
        <v>4.46859</v>
      </c>
      <c r="M360" s="190">
        <v>0</v>
      </c>
      <c r="N360" s="387">
        <f t="shared" si="70"/>
        <v>21</v>
      </c>
      <c r="O360" s="279">
        <f>N360-L360-M360</f>
        <v>16.53141</v>
      </c>
      <c r="P360" s="541"/>
      <c r="Q360" s="556" t="str">
        <f t="shared" si="69"/>
        <v> </v>
      </c>
      <c r="R360" s="442" t="str">
        <f>IF(P358&lt;0,"ЦП закрыт"," ")</f>
        <v> </v>
      </c>
      <c r="S360" s="553"/>
      <c r="T360" s="452" t="e">
        <f>IF(#REF!&lt;0,"ЦП закрыт"," ")</f>
        <v>#REF!</v>
      </c>
      <c r="U360" s="547"/>
      <c r="V360" s="542"/>
    </row>
    <row r="361" spans="1:22" ht="19.5" customHeight="1">
      <c r="A361" s="565">
        <v>273</v>
      </c>
      <c r="B361" s="387" t="s">
        <v>992</v>
      </c>
      <c r="C361" s="456">
        <v>10</v>
      </c>
      <c r="D361" s="455" t="s">
        <v>2442</v>
      </c>
      <c r="E361" s="455">
        <v>10</v>
      </c>
      <c r="F361" s="455"/>
      <c r="G361" s="439"/>
      <c r="H361" s="188" t="s">
        <v>1680</v>
      </c>
      <c r="I361" s="187">
        <v>5.526381199999999</v>
      </c>
      <c r="J361" s="187">
        <v>5.526381199999999</v>
      </c>
      <c r="K361" s="188">
        <v>120</v>
      </c>
      <c r="L361" s="279">
        <f t="shared" si="71"/>
        <v>0</v>
      </c>
      <c r="M361" s="188">
        <v>0</v>
      </c>
      <c r="N361" s="387">
        <f t="shared" si="70"/>
        <v>10.5</v>
      </c>
      <c r="O361" s="279">
        <f t="shared" si="66"/>
        <v>10.5</v>
      </c>
      <c r="P361" s="541">
        <f>MIN(O361:O363)</f>
        <v>10.5</v>
      </c>
      <c r="Q361" s="554" t="str">
        <f t="shared" si="69"/>
        <v> </v>
      </c>
      <c r="R361" s="442" t="str">
        <f>IF(P361&lt;0,"ЦП закрыт"," ")</f>
        <v> </v>
      </c>
      <c r="S361" s="552">
        <f>(I361*100)/N361</f>
        <v>52.6322019047619</v>
      </c>
      <c r="T361" s="442" t="e">
        <f>IF(#REF!&lt;0,"ЦП закрыт"," ")</f>
        <v>#REF!</v>
      </c>
      <c r="U361" s="546" t="e">
        <f>(#REF!*100)/#REF!</f>
        <v>#REF!</v>
      </c>
      <c r="V361" s="542" t="s">
        <v>1461</v>
      </c>
    </row>
    <row r="362" spans="1:22" ht="19.5" customHeight="1">
      <c r="A362" s="565"/>
      <c r="B362" s="8" t="s">
        <v>750</v>
      </c>
      <c r="C362" s="456">
        <v>10</v>
      </c>
      <c r="D362" s="455" t="s">
        <v>2442</v>
      </c>
      <c r="E362" s="455">
        <v>10</v>
      </c>
      <c r="F362" s="455"/>
      <c r="G362" s="439"/>
      <c r="H362" s="188" t="s">
        <v>1680</v>
      </c>
      <c r="I362" s="189">
        <v>3.4771962</v>
      </c>
      <c r="J362" s="189">
        <v>3.4771962</v>
      </c>
      <c r="K362" s="190">
        <v>120</v>
      </c>
      <c r="L362" s="279">
        <f t="shared" si="71"/>
        <v>0</v>
      </c>
      <c r="M362" s="190">
        <v>0</v>
      </c>
      <c r="N362" s="387">
        <f t="shared" si="70"/>
        <v>10.5</v>
      </c>
      <c r="O362" s="279">
        <f>N362-L362-M362</f>
        <v>10.5</v>
      </c>
      <c r="P362" s="541"/>
      <c r="Q362" s="555" t="str">
        <f t="shared" si="69"/>
        <v> </v>
      </c>
      <c r="R362" s="442" t="str">
        <f>IF(P361&lt;0,"ЦП закрыт"," ")</f>
        <v> </v>
      </c>
      <c r="S362" s="553"/>
      <c r="T362" s="443" t="e">
        <f>IF(#REF!&lt;0,"ЦП закрыт"," ")</f>
        <v>#REF!</v>
      </c>
      <c r="U362" s="547"/>
      <c r="V362" s="542"/>
    </row>
    <row r="363" spans="1:22" ht="19.5" customHeight="1">
      <c r="A363" s="565"/>
      <c r="B363" s="8" t="s">
        <v>751</v>
      </c>
      <c r="C363" s="456">
        <v>10</v>
      </c>
      <c r="D363" s="455" t="s">
        <v>2442</v>
      </c>
      <c r="E363" s="455">
        <v>10</v>
      </c>
      <c r="F363" s="455"/>
      <c r="G363" s="439"/>
      <c r="H363" s="188" t="s">
        <v>1680</v>
      </c>
      <c r="I363" s="189">
        <v>2.049185</v>
      </c>
      <c r="J363" s="189">
        <v>2.049185</v>
      </c>
      <c r="K363" s="190">
        <v>120</v>
      </c>
      <c r="L363" s="279">
        <f t="shared" si="71"/>
        <v>0</v>
      </c>
      <c r="M363" s="190">
        <v>0</v>
      </c>
      <c r="N363" s="387">
        <f t="shared" si="70"/>
        <v>10.5</v>
      </c>
      <c r="O363" s="279">
        <f>N363-L363-M363</f>
        <v>10.5</v>
      </c>
      <c r="P363" s="541"/>
      <c r="Q363" s="556" t="str">
        <f t="shared" si="69"/>
        <v> </v>
      </c>
      <c r="R363" s="442" t="str">
        <f>IF(P361&lt;0,"ЦП закрыт"," ")</f>
        <v> </v>
      </c>
      <c r="S363" s="553"/>
      <c r="T363" s="452" t="e">
        <f>IF(#REF!&lt;0,"ЦП закрыт"," ")</f>
        <v>#REF!</v>
      </c>
      <c r="U363" s="547"/>
      <c r="V363" s="542"/>
    </row>
    <row r="364" spans="1:22" ht="19.5" customHeight="1">
      <c r="A364" s="565">
        <v>274</v>
      </c>
      <c r="B364" s="387" t="s">
        <v>993</v>
      </c>
      <c r="C364" s="456">
        <v>25</v>
      </c>
      <c r="D364" s="455" t="s">
        <v>2442</v>
      </c>
      <c r="E364" s="455">
        <v>25</v>
      </c>
      <c r="F364" s="455"/>
      <c r="G364" s="439"/>
      <c r="H364" s="188" t="s">
        <v>1714</v>
      </c>
      <c r="I364" s="187">
        <v>21.281595</v>
      </c>
      <c r="J364" s="187">
        <v>3.9</v>
      </c>
      <c r="K364" s="188">
        <v>120</v>
      </c>
      <c r="L364" s="279">
        <f t="shared" si="71"/>
        <v>17.381595</v>
      </c>
      <c r="M364" s="188">
        <v>0</v>
      </c>
      <c r="N364" s="387">
        <f t="shared" si="70"/>
        <v>26.25</v>
      </c>
      <c r="O364" s="279">
        <f t="shared" si="66"/>
        <v>8.868405</v>
      </c>
      <c r="P364" s="541">
        <f>MIN(O364:O366)</f>
        <v>8.868405</v>
      </c>
      <c r="Q364" s="554" t="str">
        <f t="shared" si="69"/>
        <v> </v>
      </c>
      <c r="R364" s="442" t="str">
        <f>IF(P364&lt;0,"ЦП закрыт"," ")</f>
        <v> </v>
      </c>
      <c r="S364" s="552">
        <f>(I364*100)/N364</f>
        <v>81.07274285714284</v>
      </c>
      <c r="T364" s="442" t="e">
        <f>IF(#REF!&lt;0,"ЦП закрыт"," ")</f>
        <v>#REF!</v>
      </c>
      <c r="U364" s="546" t="e">
        <f>(#REF!*100)/#REF!</f>
        <v>#REF!</v>
      </c>
      <c r="V364" s="542" t="s">
        <v>1461</v>
      </c>
    </row>
    <row r="365" spans="1:22" ht="19.5" customHeight="1">
      <c r="A365" s="565"/>
      <c r="B365" s="8" t="s">
        <v>750</v>
      </c>
      <c r="C365" s="456">
        <v>25</v>
      </c>
      <c r="D365" s="455" t="s">
        <v>2442</v>
      </c>
      <c r="E365" s="455">
        <v>25</v>
      </c>
      <c r="F365" s="455"/>
      <c r="G365" s="439"/>
      <c r="H365" s="188" t="s">
        <v>1714</v>
      </c>
      <c r="I365" s="189">
        <v>7.957999999999999</v>
      </c>
      <c r="J365" s="190">
        <v>3.9</v>
      </c>
      <c r="K365" s="190">
        <v>120</v>
      </c>
      <c r="L365" s="279">
        <f t="shared" si="71"/>
        <v>4.058</v>
      </c>
      <c r="M365" s="190">
        <v>0</v>
      </c>
      <c r="N365" s="387">
        <f t="shared" si="70"/>
        <v>26.25</v>
      </c>
      <c r="O365" s="279">
        <f aca="true" t="shared" si="72" ref="O365:O378">N365-L365-M365</f>
        <v>22.192</v>
      </c>
      <c r="P365" s="541"/>
      <c r="Q365" s="555" t="str">
        <f t="shared" si="69"/>
        <v> </v>
      </c>
      <c r="R365" s="442" t="str">
        <f>IF(P364&lt;0,"ЦП закрыт"," ")</f>
        <v> </v>
      </c>
      <c r="S365" s="553"/>
      <c r="T365" s="443" t="e">
        <f>IF(#REF!&lt;0,"ЦП закрыт"," ")</f>
        <v>#REF!</v>
      </c>
      <c r="U365" s="547"/>
      <c r="V365" s="542"/>
    </row>
    <row r="366" spans="1:22" ht="19.5" customHeight="1">
      <c r="A366" s="565"/>
      <c r="B366" s="8" t="s">
        <v>751</v>
      </c>
      <c r="C366" s="456">
        <v>25</v>
      </c>
      <c r="D366" s="455" t="s">
        <v>2442</v>
      </c>
      <c r="E366" s="455">
        <v>25</v>
      </c>
      <c r="F366" s="455"/>
      <c r="G366" s="439"/>
      <c r="H366" s="188" t="s">
        <v>1714</v>
      </c>
      <c r="I366" s="189">
        <v>13.323595000000001</v>
      </c>
      <c r="J366" s="190">
        <v>0</v>
      </c>
      <c r="K366" s="190"/>
      <c r="L366" s="279">
        <f t="shared" si="71"/>
        <v>13.323595000000001</v>
      </c>
      <c r="M366" s="190">
        <v>0</v>
      </c>
      <c r="N366" s="387">
        <f t="shared" si="70"/>
        <v>26.25</v>
      </c>
      <c r="O366" s="279">
        <f t="shared" si="72"/>
        <v>12.926404999999999</v>
      </c>
      <c r="P366" s="541"/>
      <c r="Q366" s="556" t="str">
        <f t="shared" si="69"/>
        <v> </v>
      </c>
      <c r="R366" s="442" t="str">
        <f>IF(P364&lt;0,"ЦП закрыт"," ")</f>
        <v> </v>
      </c>
      <c r="S366" s="553"/>
      <c r="T366" s="452" t="e">
        <f>IF(#REF!&lt;0,"ЦП закрыт"," ")</f>
        <v>#REF!</v>
      </c>
      <c r="U366" s="547"/>
      <c r="V366" s="542"/>
    </row>
    <row r="367" spans="1:22" ht="19.5" customHeight="1">
      <c r="A367" s="565">
        <v>275</v>
      </c>
      <c r="B367" s="387" t="s">
        <v>994</v>
      </c>
      <c r="C367" s="456">
        <v>16</v>
      </c>
      <c r="D367" s="455" t="s">
        <v>2442</v>
      </c>
      <c r="E367" s="455">
        <v>16</v>
      </c>
      <c r="F367" s="455"/>
      <c r="G367" s="439"/>
      <c r="H367" s="188" t="s">
        <v>1711</v>
      </c>
      <c r="I367" s="187">
        <v>17.51625</v>
      </c>
      <c r="J367" s="187">
        <v>2.5</v>
      </c>
      <c r="K367" s="188">
        <v>120</v>
      </c>
      <c r="L367" s="279">
        <f t="shared" si="71"/>
        <v>15.01625</v>
      </c>
      <c r="M367" s="188">
        <v>0</v>
      </c>
      <c r="N367" s="387">
        <f t="shared" si="70"/>
        <v>16.8</v>
      </c>
      <c r="O367" s="279">
        <f t="shared" si="72"/>
        <v>1.7837500000000013</v>
      </c>
      <c r="P367" s="541">
        <f>MIN(O367:O369)</f>
        <v>1.7837500000000013</v>
      </c>
      <c r="Q367" s="554" t="str">
        <f t="shared" si="69"/>
        <v> </v>
      </c>
      <c r="R367" s="442" t="str">
        <f>IF(P367&lt;0,"ЦП закрыт"," ")</f>
        <v> </v>
      </c>
      <c r="S367" s="552">
        <f>(I367*100)/N367</f>
        <v>104.26339285714285</v>
      </c>
      <c r="T367" s="442" t="e">
        <f>IF(#REF!&lt;0,"ЦП закрыт"," ")</f>
        <v>#REF!</v>
      </c>
      <c r="U367" s="546" t="e">
        <f>(#REF!*100)/#REF!</f>
        <v>#REF!</v>
      </c>
      <c r="V367" s="542" t="s">
        <v>1461</v>
      </c>
    </row>
    <row r="368" spans="1:22" ht="19.5" customHeight="1">
      <c r="A368" s="565"/>
      <c r="B368" s="8" t="s">
        <v>750</v>
      </c>
      <c r="C368" s="456">
        <v>16</v>
      </c>
      <c r="D368" s="455" t="s">
        <v>2442</v>
      </c>
      <c r="E368" s="455">
        <v>16</v>
      </c>
      <c r="F368" s="455"/>
      <c r="G368" s="439"/>
      <c r="H368" s="188" t="s">
        <v>1711</v>
      </c>
      <c r="I368" s="189">
        <v>17.51625</v>
      </c>
      <c r="J368" s="190">
        <v>2.5</v>
      </c>
      <c r="K368" s="190">
        <v>120</v>
      </c>
      <c r="L368" s="279">
        <f t="shared" si="71"/>
        <v>15.01625</v>
      </c>
      <c r="M368" s="190">
        <v>0</v>
      </c>
      <c r="N368" s="387">
        <f t="shared" si="70"/>
        <v>16.8</v>
      </c>
      <c r="O368" s="279">
        <f t="shared" si="72"/>
        <v>1.7837500000000013</v>
      </c>
      <c r="P368" s="541"/>
      <c r="Q368" s="555" t="str">
        <f t="shared" si="69"/>
        <v> </v>
      </c>
      <c r="R368" s="442" t="str">
        <f>IF(P367&lt;0,"ЦП закрыт"," ")</f>
        <v> </v>
      </c>
      <c r="S368" s="553"/>
      <c r="T368" s="443" t="e">
        <f>IF(#REF!&lt;0,"ЦП закрыт"," ")</f>
        <v>#REF!</v>
      </c>
      <c r="U368" s="547"/>
      <c r="V368" s="542"/>
    </row>
    <row r="369" spans="1:22" ht="19.5" customHeight="1">
      <c r="A369" s="565"/>
      <c r="B369" s="8" t="s">
        <v>751</v>
      </c>
      <c r="C369" s="456">
        <v>16</v>
      </c>
      <c r="D369" s="455" t="s">
        <v>2442</v>
      </c>
      <c r="E369" s="455">
        <v>16</v>
      </c>
      <c r="F369" s="455"/>
      <c r="G369" s="439"/>
      <c r="H369" s="188" t="s">
        <v>1711</v>
      </c>
      <c r="I369" s="189">
        <v>0</v>
      </c>
      <c r="J369" s="190">
        <v>0</v>
      </c>
      <c r="K369" s="190"/>
      <c r="L369" s="279">
        <f t="shared" si="71"/>
        <v>0</v>
      </c>
      <c r="M369" s="190">
        <v>0</v>
      </c>
      <c r="N369" s="387">
        <f t="shared" si="70"/>
        <v>16.8</v>
      </c>
      <c r="O369" s="279">
        <f t="shared" si="72"/>
        <v>16.8</v>
      </c>
      <c r="P369" s="541"/>
      <c r="Q369" s="556" t="str">
        <f t="shared" si="69"/>
        <v> </v>
      </c>
      <c r="R369" s="442" t="str">
        <f>IF(P367&lt;0,"ЦП закрыт"," ")</f>
        <v> </v>
      </c>
      <c r="S369" s="553"/>
      <c r="T369" s="452" t="e">
        <f>IF(#REF!&lt;0,"ЦП закрыт"," ")</f>
        <v>#REF!</v>
      </c>
      <c r="U369" s="547"/>
      <c r="V369" s="542"/>
    </row>
    <row r="370" spans="1:22" ht="19.5" customHeight="1">
      <c r="A370" s="565">
        <v>276</v>
      </c>
      <c r="B370" s="387" t="s">
        <v>995</v>
      </c>
      <c r="C370" s="456">
        <v>40</v>
      </c>
      <c r="D370" s="455" t="s">
        <v>2442</v>
      </c>
      <c r="E370" s="455">
        <v>40.5</v>
      </c>
      <c r="F370" s="455"/>
      <c r="G370" s="439"/>
      <c r="H370" s="188" t="s">
        <v>53</v>
      </c>
      <c r="I370" s="187">
        <v>34.897127499999996</v>
      </c>
      <c r="J370" s="187">
        <v>7.76</v>
      </c>
      <c r="K370" s="188">
        <v>120</v>
      </c>
      <c r="L370" s="279">
        <f t="shared" si="71"/>
        <v>27.1371275</v>
      </c>
      <c r="M370" s="190">
        <v>0</v>
      </c>
      <c r="N370" s="387">
        <f t="shared" si="70"/>
        <v>42</v>
      </c>
      <c r="O370" s="279">
        <f t="shared" si="72"/>
        <v>14.862872500000002</v>
      </c>
      <c r="P370" s="541">
        <f>MIN(O370:O372)</f>
        <v>14.862872500000002</v>
      </c>
      <c r="Q370" s="554" t="str">
        <f t="shared" si="69"/>
        <v> </v>
      </c>
      <c r="R370" s="442" t="str">
        <f>IF(P370&lt;0,"ЦП закрыт"," ")</f>
        <v> </v>
      </c>
      <c r="S370" s="552">
        <f>(I370*100)/N370</f>
        <v>83.0883988095238</v>
      </c>
      <c r="T370" s="442" t="e">
        <f>IF(#REF!&lt;0,"ЦП закрыт"," ")</f>
        <v>#REF!</v>
      </c>
      <c r="U370" s="546" t="e">
        <f>(#REF!*100)/#REF!</f>
        <v>#REF!</v>
      </c>
      <c r="V370" s="542" t="s">
        <v>1461</v>
      </c>
    </row>
    <row r="371" spans="1:22" ht="19.5" customHeight="1">
      <c r="A371" s="565"/>
      <c r="B371" s="8" t="s">
        <v>750</v>
      </c>
      <c r="C371" s="456">
        <v>40</v>
      </c>
      <c r="D371" s="455" t="s">
        <v>2442</v>
      </c>
      <c r="E371" s="455">
        <v>40</v>
      </c>
      <c r="F371" s="455"/>
      <c r="G371" s="439"/>
      <c r="H371" s="188" t="s">
        <v>1707</v>
      </c>
      <c r="I371" s="189">
        <v>27.821859999999997</v>
      </c>
      <c r="J371" s="190">
        <v>7.76</v>
      </c>
      <c r="K371" s="190">
        <v>120</v>
      </c>
      <c r="L371" s="279">
        <f t="shared" si="71"/>
        <v>20.061859999999996</v>
      </c>
      <c r="M371" s="190">
        <v>0</v>
      </c>
      <c r="N371" s="387">
        <f t="shared" si="70"/>
        <v>42</v>
      </c>
      <c r="O371" s="279">
        <f t="shared" si="72"/>
        <v>21.938140000000004</v>
      </c>
      <c r="P371" s="541"/>
      <c r="Q371" s="555" t="str">
        <f t="shared" si="69"/>
        <v> </v>
      </c>
      <c r="R371" s="440" t="str">
        <f>IF(P370&lt;0,"ЦП закрыт"," ")</f>
        <v> </v>
      </c>
      <c r="S371" s="553"/>
      <c r="T371" s="443" t="e">
        <f>IF(#REF!&lt;0,"ЦП закрыт"," ")</f>
        <v>#REF!</v>
      </c>
      <c r="U371" s="547"/>
      <c r="V371" s="542"/>
    </row>
    <row r="372" spans="1:22" ht="19.5" customHeight="1">
      <c r="A372" s="565"/>
      <c r="B372" s="8" t="s">
        <v>751</v>
      </c>
      <c r="C372" s="456">
        <v>40</v>
      </c>
      <c r="D372" s="455" t="s">
        <v>2442</v>
      </c>
      <c r="E372" s="455">
        <v>40</v>
      </c>
      <c r="F372" s="455"/>
      <c r="G372" s="439"/>
      <c r="H372" s="188" t="s">
        <v>1707</v>
      </c>
      <c r="I372" s="189">
        <v>7.075267500000001</v>
      </c>
      <c r="J372" s="190">
        <v>0</v>
      </c>
      <c r="K372" s="190"/>
      <c r="L372" s="279">
        <f t="shared" si="71"/>
        <v>7.075267500000001</v>
      </c>
      <c r="M372" s="190">
        <v>0</v>
      </c>
      <c r="N372" s="387">
        <f t="shared" si="70"/>
        <v>42</v>
      </c>
      <c r="O372" s="279">
        <f t="shared" si="72"/>
        <v>34.9247325</v>
      </c>
      <c r="P372" s="541"/>
      <c r="Q372" s="556" t="str">
        <f t="shared" si="69"/>
        <v> </v>
      </c>
      <c r="R372" s="444" t="str">
        <f>IF(P370&lt;0,"ЦП закрыт"," ")</f>
        <v> </v>
      </c>
      <c r="S372" s="553"/>
      <c r="T372" s="452" t="e">
        <f>IF(#REF!&lt;0,"ЦП закрыт"," ")</f>
        <v>#REF!</v>
      </c>
      <c r="U372" s="547"/>
      <c r="V372" s="542"/>
    </row>
    <row r="373" spans="1:22" ht="19.5" customHeight="1">
      <c r="A373" s="565">
        <v>277</v>
      </c>
      <c r="B373" s="387" t="s">
        <v>996</v>
      </c>
      <c r="C373" s="456">
        <v>25</v>
      </c>
      <c r="D373" s="455" t="s">
        <v>2442</v>
      </c>
      <c r="E373" s="455">
        <v>10</v>
      </c>
      <c r="F373" s="455"/>
      <c r="G373" s="439"/>
      <c r="H373" s="188" t="s">
        <v>55</v>
      </c>
      <c r="I373" s="187">
        <v>6.233363</v>
      </c>
      <c r="J373" s="187">
        <v>3.65</v>
      </c>
      <c r="K373" s="188">
        <v>120</v>
      </c>
      <c r="L373" s="279">
        <f t="shared" si="71"/>
        <v>2.583363</v>
      </c>
      <c r="M373" s="190">
        <v>0</v>
      </c>
      <c r="N373" s="387">
        <f t="shared" si="70"/>
        <v>10.5</v>
      </c>
      <c r="O373" s="279">
        <f t="shared" si="72"/>
        <v>7.916637</v>
      </c>
      <c r="P373" s="541">
        <f>MIN(O373:O375)</f>
        <v>7.916637</v>
      </c>
      <c r="Q373" s="554" t="str">
        <f t="shared" si="69"/>
        <v> </v>
      </c>
      <c r="R373" s="442" t="str">
        <f>IF(P373&lt;0,"ЦП закрыт"," ")</f>
        <v> </v>
      </c>
      <c r="S373" s="552">
        <f>(I373*100)/N373</f>
        <v>59.3653619047619</v>
      </c>
      <c r="T373" s="442" t="e">
        <f>IF(#REF!&lt;0,"ЦП закрыт"," ")</f>
        <v>#REF!</v>
      </c>
      <c r="U373" s="546" t="e">
        <f>(#REF!*100)/#REF!</f>
        <v>#REF!</v>
      </c>
      <c r="V373" s="542" t="s">
        <v>1461</v>
      </c>
    </row>
    <row r="374" spans="1:22" ht="19.5" customHeight="1">
      <c r="A374" s="565"/>
      <c r="B374" s="8" t="s">
        <v>750</v>
      </c>
      <c r="C374" s="456">
        <v>25</v>
      </c>
      <c r="D374" s="455" t="s">
        <v>2442</v>
      </c>
      <c r="E374" s="455">
        <v>10</v>
      </c>
      <c r="F374" s="455"/>
      <c r="G374" s="439"/>
      <c r="H374" s="188" t="s">
        <v>56</v>
      </c>
      <c r="I374" s="189">
        <v>3.006048</v>
      </c>
      <c r="J374" s="190">
        <v>2.25</v>
      </c>
      <c r="K374" s="190">
        <v>120</v>
      </c>
      <c r="L374" s="279">
        <f t="shared" si="71"/>
        <v>0.7560479999999998</v>
      </c>
      <c r="M374" s="190">
        <v>0</v>
      </c>
      <c r="N374" s="387">
        <f t="shared" si="70"/>
        <v>10.5</v>
      </c>
      <c r="O374" s="279">
        <f t="shared" si="72"/>
        <v>9.743952</v>
      </c>
      <c r="P374" s="541"/>
      <c r="Q374" s="555" t="str">
        <f t="shared" si="69"/>
        <v> </v>
      </c>
      <c r="R374" s="442" t="str">
        <f>IF(P373&lt;0,"ЦП закрыт"," ")</f>
        <v> </v>
      </c>
      <c r="S374" s="553"/>
      <c r="T374" s="443" t="e">
        <f>IF(#REF!&lt;0,"ЦП закрыт"," ")</f>
        <v>#REF!</v>
      </c>
      <c r="U374" s="547"/>
      <c r="V374" s="542"/>
    </row>
    <row r="375" spans="1:22" ht="19.5" customHeight="1">
      <c r="A375" s="565"/>
      <c r="B375" s="8" t="s">
        <v>750</v>
      </c>
      <c r="C375" s="456">
        <v>25</v>
      </c>
      <c r="D375" s="455" t="s">
        <v>2442</v>
      </c>
      <c r="E375" s="455">
        <v>10</v>
      </c>
      <c r="F375" s="455"/>
      <c r="G375" s="439"/>
      <c r="H375" s="188" t="s">
        <v>56</v>
      </c>
      <c r="I375" s="189">
        <v>3.227315</v>
      </c>
      <c r="J375" s="190">
        <v>1.4</v>
      </c>
      <c r="K375" s="190">
        <v>120</v>
      </c>
      <c r="L375" s="279">
        <f t="shared" si="71"/>
        <v>1.827315</v>
      </c>
      <c r="M375" s="190">
        <v>0</v>
      </c>
      <c r="N375" s="387">
        <f t="shared" si="70"/>
        <v>10.5</v>
      </c>
      <c r="O375" s="279">
        <f t="shared" si="72"/>
        <v>8.672685</v>
      </c>
      <c r="P375" s="541"/>
      <c r="Q375" s="556" t="str">
        <f t="shared" si="69"/>
        <v> </v>
      </c>
      <c r="R375" s="442" t="str">
        <f>IF(P373&lt;0,"ЦП закрыт"," ")</f>
        <v> </v>
      </c>
      <c r="S375" s="553"/>
      <c r="T375" s="452" t="e">
        <f>IF(#REF!&lt;0,"ЦП закрыт"," ")</f>
        <v>#REF!</v>
      </c>
      <c r="U375" s="547"/>
      <c r="V375" s="542"/>
    </row>
    <row r="376" spans="1:22" ht="19.5" customHeight="1">
      <c r="A376" s="565">
        <v>278</v>
      </c>
      <c r="B376" s="387" t="s">
        <v>997</v>
      </c>
      <c r="C376" s="456">
        <v>25</v>
      </c>
      <c r="D376" s="455" t="s">
        <v>2442</v>
      </c>
      <c r="E376" s="455">
        <v>25</v>
      </c>
      <c r="F376" s="455"/>
      <c r="G376" s="439"/>
      <c r="H376" s="188" t="s">
        <v>1714</v>
      </c>
      <c r="I376" s="187">
        <v>0.35811000000000004</v>
      </c>
      <c r="J376" s="187">
        <v>0.32178</v>
      </c>
      <c r="K376" s="188">
        <v>120</v>
      </c>
      <c r="L376" s="279">
        <f t="shared" si="71"/>
        <v>0.03633000000000003</v>
      </c>
      <c r="M376" s="190">
        <v>0</v>
      </c>
      <c r="N376" s="387">
        <f t="shared" si="70"/>
        <v>26.25</v>
      </c>
      <c r="O376" s="279">
        <f t="shared" si="72"/>
        <v>26.21367</v>
      </c>
      <c r="P376" s="541">
        <f>MIN(O376:O378)</f>
        <v>26.21367</v>
      </c>
      <c r="Q376" s="554" t="str">
        <f t="shared" si="69"/>
        <v> </v>
      </c>
      <c r="R376" s="442" t="str">
        <f>IF(P376&lt;0,"ЦП закрыт"," ")</f>
        <v> </v>
      </c>
      <c r="S376" s="552">
        <f>(I376*100)/N376</f>
        <v>1.3642285714285718</v>
      </c>
      <c r="T376" s="442" t="e">
        <f>IF(#REF!&lt;0,"ЦП закрыт"," ")</f>
        <v>#REF!</v>
      </c>
      <c r="U376" s="546" t="e">
        <f>(#REF!*100)/#REF!</f>
        <v>#REF!</v>
      </c>
      <c r="V376" s="542" t="s">
        <v>1461</v>
      </c>
    </row>
    <row r="377" spans="1:22" ht="19.5" customHeight="1">
      <c r="A377" s="565"/>
      <c r="B377" s="8" t="s">
        <v>750</v>
      </c>
      <c r="C377" s="456">
        <v>25</v>
      </c>
      <c r="D377" s="455" t="s">
        <v>2442</v>
      </c>
      <c r="E377" s="455">
        <v>25</v>
      </c>
      <c r="F377" s="455"/>
      <c r="G377" s="439"/>
      <c r="H377" s="188" t="s">
        <v>1714</v>
      </c>
      <c r="I377" s="189">
        <v>0.32178</v>
      </c>
      <c r="J377" s="189">
        <v>0.32178</v>
      </c>
      <c r="K377" s="190">
        <v>120</v>
      </c>
      <c r="L377" s="279">
        <f t="shared" si="71"/>
        <v>0</v>
      </c>
      <c r="M377" s="190">
        <v>0</v>
      </c>
      <c r="N377" s="387">
        <f t="shared" si="70"/>
        <v>26.25</v>
      </c>
      <c r="O377" s="279">
        <f t="shared" si="72"/>
        <v>26.25</v>
      </c>
      <c r="P377" s="541"/>
      <c r="Q377" s="555" t="str">
        <f t="shared" si="69"/>
        <v> </v>
      </c>
      <c r="R377" s="440" t="str">
        <f>IF(P376&lt;0,"ЦП закрыт"," ")</f>
        <v> </v>
      </c>
      <c r="S377" s="553"/>
      <c r="T377" s="443" t="e">
        <f>IF(#REF!&lt;0,"ЦП закрыт"," ")</f>
        <v>#REF!</v>
      </c>
      <c r="U377" s="547"/>
      <c r="V377" s="542"/>
    </row>
    <row r="378" spans="1:22" ht="19.5" customHeight="1">
      <c r="A378" s="565"/>
      <c r="B378" s="8" t="s">
        <v>750</v>
      </c>
      <c r="C378" s="456">
        <v>25</v>
      </c>
      <c r="D378" s="455" t="s">
        <v>2442</v>
      </c>
      <c r="E378" s="455">
        <v>25</v>
      </c>
      <c r="F378" s="455"/>
      <c r="G378" s="439"/>
      <c r="H378" s="188" t="s">
        <v>1714</v>
      </c>
      <c r="I378" s="189">
        <v>0.03633</v>
      </c>
      <c r="J378" s="190">
        <v>0</v>
      </c>
      <c r="K378" s="190"/>
      <c r="L378" s="279">
        <f t="shared" si="71"/>
        <v>0.03633</v>
      </c>
      <c r="M378" s="190">
        <v>0</v>
      </c>
      <c r="N378" s="387">
        <f t="shared" si="70"/>
        <v>26.25</v>
      </c>
      <c r="O378" s="279">
        <f t="shared" si="72"/>
        <v>26.21367</v>
      </c>
      <c r="P378" s="541"/>
      <c r="Q378" s="556" t="str">
        <f t="shared" si="69"/>
        <v> </v>
      </c>
      <c r="R378" s="444" t="str">
        <f>IF(P376&lt;0,"ЦП закрыт"," ")</f>
        <v> </v>
      </c>
      <c r="S378" s="553"/>
      <c r="T378" s="452" t="e">
        <f>IF(#REF!&lt;0,"ЦП закрыт"," ")</f>
        <v>#REF!</v>
      </c>
      <c r="U378" s="547"/>
      <c r="V378" s="542"/>
    </row>
    <row r="379" spans="1:22" ht="19.5" customHeight="1">
      <c r="A379" s="419">
        <v>279</v>
      </c>
      <c r="B379" s="692" t="s">
        <v>998</v>
      </c>
      <c r="C379" s="456">
        <v>4</v>
      </c>
      <c r="D379" s="455"/>
      <c r="E379" s="455"/>
      <c r="F379" s="455"/>
      <c r="G379" s="439"/>
      <c r="H379" s="387">
        <v>4</v>
      </c>
      <c r="I379" s="387">
        <v>0.5</v>
      </c>
      <c r="J379" s="387">
        <v>0.5</v>
      </c>
      <c r="K379" s="387" t="s">
        <v>39</v>
      </c>
      <c r="L379" s="387">
        <f>J379</f>
        <v>0.5</v>
      </c>
      <c r="M379" s="387">
        <v>0</v>
      </c>
      <c r="N379" s="387">
        <f aca="true" t="shared" si="73" ref="N379:N391">L379-M379</f>
        <v>0.5</v>
      </c>
      <c r="O379" s="387">
        <f>N379-I379</f>
        <v>0</v>
      </c>
      <c r="P379" s="387">
        <f>O379</f>
        <v>0</v>
      </c>
      <c r="Q379" s="387" t="str">
        <f t="shared" si="69"/>
        <v> </v>
      </c>
      <c r="R379" s="388" t="str">
        <f aca="true" t="shared" si="74" ref="R379:R406">IF(P379&lt;0,"ЦП закрыт"," ")</f>
        <v> </v>
      </c>
      <c r="S379" s="200">
        <f aca="true" t="shared" si="75" ref="S379:S391">(I379*100)/(H379*1.05)</f>
        <v>11.904761904761905</v>
      </c>
      <c r="T379" s="387" t="e">
        <f>IF(#REF!&lt;0,"ЦП закрыт"," ")</f>
        <v>#REF!</v>
      </c>
      <c r="U379" s="420" t="e">
        <f>(#REF!*100)/(#REF!*1.05)</f>
        <v>#REF!</v>
      </c>
      <c r="V379" s="416" t="s">
        <v>1460</v>
      </c>
    </row>
    <row r="380" spans="1:22" ht="19.5" customHeight="1">
      <c r="A380" s="419">
        <v>280</v>
      </c>
      <c r="B380" s="692" t="s">
        <v>0</v>
      </c>
      <c r="C380" s="456">
        <v>2.5</v>
      </c>
      <c r="D380" s="455"/>
      <c r="E380" s="455"/>
      <c r="F380" s="455"/>
      <c r="G380" s="439"/>
      <c r="H380" s="387">
        <v>2.5</v>
      </c>
      <c r="I380" s="387">
        <v>0.3</v>
      </c>
      <c r="J380" s="387">
        <v>0.3</v>
      </c>
      <c r="K380" s="387" t="s">
        <v>39</v>
      </c>
      <c r="L380" s="387">
        <f aca="true" t="shared" si="76" ref="L380:L391">J380</f>
        <v>0.3</v>
      </c>
      <c r="M380" s="387">
        <v>0</v>
      </c>
      <c r="N380" s="387">
        <f t="shared" si="73"/>
        <v>0.3</v>
      </c>
      <c r="O380" s="387">
        <f aca="true" t="shared" si="77" ref="O380:O391">N380-I380</f>
        <v>0</v>
      </c>
      <c r="P380" s="387">
        <f aca="true" t="shared" si="78" ref="P380:P402">O380</f>
        <v>0</v>
      </c>
      <c r="Q380" s="387" t="str">
        <f t="shared" si="69"/>
        <v> </v>
      </c>
      <c r="R380" s="388" t="str">
        <f t="shared" si="74"/>
        <v> </v>
      </c>
      <c r="S380" s="200">
        <f t="shared" si="75"/>
        <v>11.428571428571429</v>
      </c>
      <c r="T380" s="387" t="e">
        <f>IF(#REF!&lt;0,"ЦП закрыт"," ")</f>
        <v>#REF!</v>
      </c>
      <c r="U380" s="420" t="e">
        <f>(#REF!*100)/(#REF!*1.05)</f>
        <v>#REF!</v>
      </c>
      <c r="V380" s="416" t="s">
        <v>1460</v>
      </c>
    </row>
    <row r="381" spans="1:22" ht="19.5" customHeight="1">
      <c r="A381" s="419">
        <v>281</v>
      </c>
      <c r="B381" s="690" t="s">
        <v>1</v>
      </c>
      <c r="C381" s="456">
        <v>0.56</v>
      </c>
      <c r="D381" s="455"/>
      <c r="E381" s="455"/>
      <c r="F381" s="455"/>
      <c r="G381" s="439"/>
      <c r="H381" s="387">
        <v>0.56</v>
      </c>
      <c r="I381" s="387">
        <v>0.04</v>
      </c>
      <c r="J381" s="387">
        <v>0</v>
      </c>
      <c r="K381" s="387"/>
      <c r="L381" s="387">
        <f t="shared" si="76"/>
        <v>0</v>
      </c>
      <c r="M381" s="387">
        <v>0</v>
      </c>
      <c r="N381" s="387">
        <f t="shared" si="73"/>
        <v>0</v>
      </c>
      <c r="O381" s="387">
        <f t="shared" si="77"/>
        <v>-0.04</v>
      </c>
      <c r="P381" s="387">
        <f t="shared" si="78"/>
        <v>-0.04</v>
      </c>
      <c r="Q381" s="387" t="str">
        <f t="shared" si="69"/>
        <v>ЦП закрыт</v>
      </c>
      <c r="R381" s="388" t="str">
        <f t="shared" si="74"/>
        <v>ЦП закрыт</v>
      </c>
      <c r="S381" s="200">
        <f t="shared" si="75"/>
        <v>6.802721088435373</v>
      </c>
      <c r="T381" s="387" t="e">
        <f>IF(#REF!&lt;0,"ЦП закрыт"," ")</f>
        <v>#REF!</v>
      </c>
      <c r="U381" s="420" t="e">
        <f>(#REF!*100)/(#REF!*1.05)</f>
        <v>#REF!</v>
      </c>
      <c r="V381" s="416" t="s">
        <v>1460</v>
      </c>
    </row>
    <row r="382" spans="1:22" ht="19.5" customHeight="1">
      <c r="A382" s="419">
        <v>282</v>
      </c>
      <c r="B382" s="387" t="s">
        <v>2</v>
      </c>
      <c r="C382" s="456">
        <v>2.5</v>
      </c>
      <c r="D382" s="455"/>
      <c r="E382" s="455"/>
      <c r="F382" s="455"/>
      <c r="G382" s="439"/>
      <c r="H382" s="387">
        <v>2.5</v>
      </c>
      <c r="I382" s="387">
        <v>0.7</v>
      </c>
      <c r="J382" s="387">
        <v>0.7</v>
      </c>
      <c r="K382" s="387" t="s">
        <v>39</v>
      </c>
      <c r="L382" s="387">
        <f t="shared" si="76"/>
        <v>0.7</v>
      </c>
      <c r="M382" s="387">
        <v>0</v>
      </c>
      <c r="N382" s="387">
        <f t="shared" si="73"/>
        <v>0.7</v>
      </c>
      <c r="O382" s="387">
        <f t="shared" si="77"/>
        <v>0</v>
      </c>
      <c r="P382" s="387">
        <f t="shared" si="78"/>
        <v>0</v>
      </c>
      <c r="Q382" s="387" t="str">
        <f t="shared" si="69"/>
        <v> </v>
      </c>
      <c r="R382" s="388" t="str">
        <f t="shared" si="74"/>
        <v> </v>
      </c>
      <c r="S382" s="200">
        <f t="shared" si="75"/>
        <v>26.666666666666668</v>
      </c>
      <c r="T382" s="387" t="e">
        <f>IF(#REF!&lt;0,"ЦП закрыт"," ")</f>
        <v>#REF!</v>
      </c>
      <c r="U382" s="420" t="e">
        <f>(#REF!*100)/(#REF!*1.05)</f>
        <v>#REF!</v>
      </c>
      <c r="V382" s="416" t="s">
        <v>1460</v>
      </c>
    </row>
    <row r="383" spans="1:22" ht="19.5" customHeight="1">
      <c r="A383" s="419">
        <v>283</v>
      </c>
      <c r="B383" s="690" t="s">
        <v>3</v>
      </c>
      <c r="C383" s="456">
        <v>1.6</v>
      </c>
      <c r="D383" s="455"/>
      <c r="E383" s="455"/>
      <c r="F383" s="455"/>
      <c r="G383" s="439"/>
      <c r="H383" s="387">
        <v>1.6</v>
      </c>
      <c r="I383" s="387">
        <v>0.2</v>
      </c>
      <c r="J383" s="387">
        <v>0</v>
      </c>
      <c r="K383" s="387"/>
      <c r="L383" s="387">
        <f>J383</f>
        <v>0</v>
      </c>
      <c r="M383" s="387">
        <v>0</v>
      </c>
      <c r="N383" s="387">
        <f t="shared" si="73"/>
        <v>0</v>
      </c>
      <c r="O383" s="387">
        <f t="shared" si="77"/>
        <v>-0.2</v>
      </c>
      <c r="P383" s="387">
        <f t="shared" si="78"/>
        <v>-0.2</v>
      </c>
      <c r="Q383" s="387" t="str">
        <f t="shared" si="69"/>
        <v>ЦП закрыт</v>
      </c>
      <c r="R383" s="388" t="str">
        <f t="shared" si="74"/>
        <v>ЦП закрыт</v>
      </c>
      <c r="S383" s="200">
        <f t="shared" si="75"/>
        <v>11.904761904761903</v>
      </c>
      <c r="T383" s="387" t="e">
        <f>IF(#REF!&lt;0,"ЦП закрыт"," ")</f>
        <v>#REF!</v>
      </c>
      <c r="U383" s="420" t="e">
        <f>(#REF!*100)/(#REF!*1.05)</f>
        <v>#REF!</v>
      </c>
      <c r="V383" s="416" t="s">
        <v>1460</v>
      </c>
    </row>
    <row r="384" spans="1:22" ht="19.5" customHeight="1">
      <c r="A384" s="419">
        <v>284</v>
      </c>
      <c r="B384" s="387" t="s">
        <v>4</v>
      </c>
      <c r="C384" s="456">
        <v>2.5</v>
      </c>
      <c r="D384" s="455"/>
      <c r="E384" s="455"/>
      <c r="F384" s="455"/>
      <c r="G384" s="439"/>
      <c r="H384" s="387">
        <v>2.5</v>
      </c>
      <c r="I384" s="387">
        <v>0.1</v>
      </c>
      <c r="J384" s="387">
        <v>0.1</v>
      </c>
      <c r="K384" s="387" t="s">
        <v>39</v>
      </c>
      <c r="L384" s="387">
        <f t="shared" si="76"/>
        <v>0.1</v>
      </c>
      <c r="M384" s="387">
        <v>0</v>
      </c>
      <c r="N384" s="387">
        <f t="shared" si="73"/>
        <v>0.1</v>
      </c>
      <c r="O384" s="387">
        <f t="shared" si="77"/>
        <v>0</v>
      </c>
      <c r="P384" s="387">
        <f t="shared" si="78"/>
        <v>0</v>
      </c>
      <c r="Q384" s="387" t="str">
        <f t="shared" si="69"/>
        <v> </v>
      </c>
      <c r="R384" s="388" t="str">
        <f t="shared" si="74"/>
        <v> </v>
      </c>
      <c r="S384" s="200">
        <f t="shared" si="75"/>
        <v>3.8095238095238093</v>
      </c>
      <c r="T384" s="387" t="e">
        <f>IF(#REF!&lt;0,"ЦП закрыт"," ")</f>
        <v>#REF!</v>
      </c>
      <c r="U384" s="420" t="e">
        <f>(#REF!*100)/(#REF!*1.05)</f>
        <v>#REF!</v>
      </c>
      <c r="V384" s="416" t="s">
        <v>1460</v>
      </c>
    </row>
    <row r="385" spans="1:22" ht="19.5" customHeight="1">
      <c r="A385" s="419">
        <v>285</v>
      </c>
      <c r="B385" s="387" t="s">
        <v>5</v>
      </c>
      <c r="C385" s="456">
        <v>2.5</v>
      </c>
      <c r="D385" s="455"/>
      <c r="E385" s="455"/>
      <c r="F385" s="455"/>
      <c r="G385" s="439"/>
      <c r="H385" s="387">
        <v>2.5</v>
      </c>
      <c r="I385" s="387">
        <v>0.6</v>
      </c>
      <c r="J385" s="387">
        <v>0.6</v>
      </c>
      <c r="K385" s="387" t="s">
        <v>39</v>
      </c>
      <c r="L385" s="387">
        <f t="shared" si="76"/>
        <v>0.6</v>
      </c>
      <c r="M385" s="387">
        <v>0</v>
      </c>
      <c r="N385" s="387">
        <f t="shared" si="73"/>
        <v>0.6</v>
      </c>
      <c r="O385" s="387">
        <f t="shared" si="77"/>
        <v>0</v>
      </c>
      <c r="P385" s="387">
        <f t="shared" si="78"/>
        <v>0</v>
      </c>
      <c r="Q385" s="387" t="str">
        <f t="shared" si="69"/>
        <v> </v>
      </c>
      <c r="R385" s="388" t="str">
        <f t="shared" si="74"/>
        <v> </v>
      </c>
      <c r="S385" s="200">
        <f t="shared" si="75"/>
        <v>22.857142857142858</v>
      </c>
      <c r="T385" s="387" t="e">
        <f>IF(#REF!&lt;0,"ЦП закрыт"," ")</f>
        <v>#REF!</v>
      </c>
      <c r="U385" s="420" t="e">
        <f>(#REF!*100)/(#REF!*1.05)</f>
        <v>#REF!</v>
      </c>
      <c r="V385" s="416" t="s">
        <v>1460</v>
      </c>
    </row>
    <row r="386" spans="1:22" ht="19.5" customHeight="1">
      <c r="A386" s="419">
        <v>286</v>
      </c>
      <c r="B386" s="387" t="s">
        <v>6</v>
      </c>
      <c r="C386" s="456">
        <v>1.6</v>
      </c>
      <c r="D386" s="455"/>
      <c r="E386" s="455"/>
      <c r="F386" s="455"/>
      <c r="G386" s="439"/>
      <c r="H386" s="387">
        <v>1.6</v>
      </c>
      <c r="I386" s="387">
        <v>0.2</v>
      </c>
      <c r="J386" s="387">
        <v>0.2</v>
      </c>
      <c r="K386" s="387" t="s">
        <v>39</v>
      </c>
      <c r="L386" s="387">
        <f t="shared" si="76"/>
        <v>0.2</v>
      </c>
      <c r="M386" s="387">
        <v>0</v>
      </c>
      <c r="N386" s="387">
        <f t="shared" si="73"/>
        <v>0.2</v>
      </c>
      <c r="O386" s="387">
        <f t="shared" si="77"/>
        <v>0</v>
      </c>
      <c r="P386" s="387">
        <f t="shared" si="78"/>
        <v>0</v>
      </c>
      <c r="Q386" s="387" t="str">
        <f t="shared" si="69"/>
        <v> </v>
      </c>
      <c r="R386" s="388" t="str">
        <f t="shared" si="74"/>
        <v> </v>
      </c>
      <c r="S386" s="200">
        <f t="shared" si="75"/>
        <v>11.904761904761903</v>
      </c>
      <c r="T386" s="387" t="e">
        <f>IF(#REF!&lt;0,"ЦП закрыт"," ")</f>
        <v>#REF!</v>
      </c>
      <c r="U386" s="420" t="e">
        <f>(#REF!*100)/(#REF!*1.05)</f>
        <v>#REF!</v>
      </c>
      <c r="V386" s="416" t="s">
        <v>1460</v>
      </c>
    </row>
    <row r="387" spans="1:22" ht="19.5" customHeight="1">
      <c r="A387" s="419">
        <v>287</v>
      </c>
      <c r="B387" s="387" t="s">
        <v>7</v>
      </c>
      <c r="C387" s="456">
        <v>1</v>
      </c>
      <c r="D387" s="455"/>
      <c r="E387" s="455"/>
      <c r="F387" s="455"/>
      <c r="G387" s="439"/>
      <c r="H387" s="387">
        <v>1</v>
      </c>
      <c r="I387" s="387">
        <v>0.3</v>
      </c>
      <c r="J387" s="387">
        <v>0.3</v>
      </c>
      <c r="K387" s="387" t="s">
        <v>39</v>
      </c>
      <c r="L387" s="387">
        <f t="shared" si="76"/>
        <v>0.3</v>
      </c>
      <c r="M387" s="387">
        <v>0</v>
      </c>
      <c r="N387" s="387">
        <f t="shared" si="73"/>
        <v>0.3</v>
      </c>
      <c r="O387" s="387">
        <f t="shared" si="77"/>
        <v>0</v>
      </c>
      <c r="P387" s="387">
        <f t="shared" si="78"/>
        <v>0</v>
      </c>
      <c r="Q387" s="387" t="str">
        <f t="shared" si="69"/>
        <v> </v>
      </c>
      <c r="R387" s="388" t="str">
        <f t="shared" si="74"/>
        <v> </v>
      </c>
      <c r="S387" s="200">
        <f t="shared" si="75"/>
        <v>28.57142857142857</v>
      </c>
      <c r="T387" s="387" t="e">
        <f>IF(#REF!&lt;0,"ЦП закрыт"," ")</f>
        <v>#REF!</v>
      </c>
      <c r="U387" s="420" t="e">
        <f>(#REF!*100)/(#REF!*1.05)</f>
        <v>#REF!</v>
      </c>
      <c r="V387" s="416" t="s">
        <v>1460</v>
      </c>
    </row>
    <row r="388" spans="1:22" ht="19.5" customHeight="1">
      <c r="A388" s="419">
        <v>288</v>
      </c>
      <c r="B388" s="690" t="s">
        <v>8</v>
      </c>
      <c r="C388" s="456">
        <v>6.3</v>
      </c>
      <c r="D388" s="455"/>
      <c r="E388" s="455"/>
      <c r="F388" s="455"/>
      <c r="G388" s="439"/>
      <c r="H388" s="387">
        <v>6.3</v>
      </c>
      <c r="I388" s="387">
        <v>4.5</v>
      </c>
      <c r="J388" s="387">
        <v>0</v>
      </c>
      <c r="K388" s="387"/>
      <c r="L388" s="387">
        <f t="shared" si="76"/>
        <v>0</v>
      </c>
      <c r="M388" s="387">
        <v>0</v>
      </c>
      <c r="N388" s="387">
        <f t="shared" si="73"/>
        <v>0</v>
      </c>
      <c r="O388" s="387">
        <f t="shared" si="77"/>
        <v>-4.5</v>
      </c>
      <c r="P388" s="387">
        <f t="shared" si="78"/>
        <v>-4.5</v>
      </c>
      <c r="Q388" s="387" t="str">
        <f t="shared" si="69"/>
        <v>ЦП закрыт</v>
      </c>
      <c r="R388" s="388" t="str">
        <f t="shared" si="74"/>
        <v>ЦП закрыт</v>
      </c>
      <c r="S388" s="200">
        <f t="shared" si="75"/>
        <v>68.02721088435374</v>
      </c>
      <c r="T388" s="387" t="e">
        <f>IF(#REF!&lt;0,"ЦП закрыт"," ")</f>
        <v>#REF!</v>
      </c>
      <c r="U388" s="420" t="e">
        <f>(#REF!*100)/(#REF!*1.05)</f>
        <v>#REF!</v>
      </c>
      <c r="V388" s="416" t="s">
        <v>1460</v>
      </c>
    </row>
    <row r="389" spans="1:22" ht="19.5" customHeight="1">
      <c r="A389" s="419">
        <v>289</v>
      </c>
      <c r="B389" s="690" t="s">
        <v>9</v>
      </c>
      <c r="C389" s="456">
        <v>1.6</v>
      </c>
      <c r="D389" s="455"/>
      <c r="E389" s="455"/>
      <c r="F389" s="455"/>
      <c r="G389" s="439"/>
      <c r="H389" s="387">
        <v>1.6</v>
      </c>
      <c r="I389" s="387">
        <v>0.2</v>
      </c>
      <c r="J389" s="387">
        <v>0</v>
      </c>
      <c r="K389" s="387"/>
      <c r="L389" s="387">
        <f t="shared" si="76"/>
        <v>0</v>
      </c>
      <c r="M389" s="387">
        <v>0</v>
      </c>
      <c r="N389" s="387">
        <f t="shared" si="73"/>
        <v>0</v>
      </c>
      <c r="O389" s="387">
        <f t="shared" si="77"/>
        <v>-0.2</v>
      </c>
      <c r="P389" s="387">
        <f t="shared" si="78"/>
        <v>-0.2</v>
      </c>
      <c r="Q389" s="387" t="str">
        <f aca="true" t="shared" si="79" ref="Q389:Q425">R389</f>
        <v>ЦП закрыт</v>
      </c>
      <c r="R389" s="388" t="str">
        <f t="shared" si="74"/>
        <v>ЦП закрыт</v>
      </c>
      <c r="S389" s="200">
        <f t="shared" si="75"/>
        <v>11.904761904761903</v>
      </c>
      <c r="T389" s="387" t="e">
        <f>IF(#REF!&lt;0,"ЦП закрыт"," ")</f>
        <v>#REF!</v>
      </c>
      <c r="U389" s="420" t="e">
        <f>(#REF!*100)/(#REF!*1.05)</f>
        <v>#REF!</v>
      </c>
      <c r="V389" s="416" t="s">
        <v>1460</v>
      </c>
    </row>
    <row r="390" spans="1:22" ht="19.5" customHeight="1">
      <c r="A390" s="419">
        <v>290</v>
      </c>
      <c r="B390" s="690" t="s">
        <v>10</v>
      </c>
      <c r="C390" s="456">
        <v>1</v>
      </c>
      <c r="D390" s="455"/>
      <c r="E390" s="455"/>
      <c r="F390" s="455"/>
      <c r="G390" s="439"/>
      <c r="H390" s="387">
        <v>1</v>
      </c>
      <c r="I390" s="387">
        <v>0.4</v>
      </c>
      <c r="J390" s="387">
        <v>0</v>
      </c>
      <c r="K390" s="387"/>
      <c r="L390" s="387">
        <f t="shared" si="76"/>
        <v>0</v>
      </c>
      <c r="M390" s="387">
        <v>0</v>
      </c>
      <c r="N390" s="387">
        <f t="shared" si="73"/>
        <v>0</v>
      </c>
      <c r="O390" s="387">
        <f t="shared" si="77"/>
        <v>-0.4</v>
      </c>
      <c r="P390" s="387">
        <f t="shared" si="78"/>
        <v>-0.4</v>
      </c>
      <c r="Q390" s="387" t="str">
        <f t="shared" si="79"/>
        <v>ЦП закрыт</v>
      </c>
      <c r="R390" s="388" t="str">
        <f t="shared" si="74"/>
        <v>ЦП закрыт</v>
      </c>
      <c r="S390" s="200">
        <f t="shared" si="75"/>
        <v>38.095238095238095</v>
      </c>
      <c r="T390" s="387" t="e">
        <f>IF(#REF!&lt;0,"ЦП закрыт"," ")</f>
        <v>#REF!</v>
      </c>
      <c r="U390" s="420" t="e">
        <f>(#REF!*100)/(#REF!*1.05)</f>
        <v>#REF!</v>
      </c>
      <c r="V390" s="416" t="s">
        <v>1460</v>
      </c>
    </row>
    <row r="391" spans="1:22" ht="19.5" customHeight="1">
      <c r="A391" s="419">
        <v>291</v>
      </c>
      <c r="B391" s="690" t="s">
        <v>11</v>
      </c>
      <c r="C391" s="456">
        <v>1.6</v>
      </c>
      <c r="D391" s="455"/>
      <c r="E391" s="455"/>
      <c r="F391" s="455"/>
      <c r="G391" s="439"/>
      <c r="H391" s="387">
        <v>1.6</v>
      </c>
      <c r="I391" s="387">
        <v>0.6</v>
      </c>
      <c r="J391" s="387">
        <v>0</v>
      </c>
      <c r="K391" s="387"/>
      <c r="L391" s="387">
        <f t="shared" si="76"/>
        <v>0</v>
      </c>
      <c r="M391" s="387">
        <v>0</v>
      </c>
      <c r="N391" s="387">
        <f t="shared" si="73"/>
        <v>0</v>
      </c>
      <c r="O391" s="387">
        <f t="shared" si="77"/>
        <v>-0.6</v>
      </c>
      <c r="P391" s="387">
        <f t="shared" si="78"/>
        <v>-0.6</v>
      </c>
      <c r="Q391" s="387" t="str">
        <f t="shared" si="79"/>
        <v>ЦП закрыт</v>
      </c>
      <c r="R391" s="388" t="str">
        <f t="shared" si="74"/>
        <v>ЦП закрыт</v>
      </c>
      <c r="S391" s="200">
        <f t="shared" si="75"/>
        <v>35.71428571428571</v>
      </c>
      <c r="T391" s="387" t="e">
        <f>IF(#REF!&lt;0,"ЦП закрыт"," ")</f>
        <v>#REF!</v>
      </c>
      <c r="U391" s="420" t="e">
        <f>(#REF!*100)/(#REF!*1.05)</f>
        <v>#REF!</v>
      </c>
      <c r="V391" s="416" t="s">
        <v>1460</v>
      </c>
    </row>
    <row r="392" spans="1:22" ht="19.5" customHeight="1">
      <c r="A392" s="419">
        <v>292</v>
      </c>
      <c r="B392" s="387" t="s">
        <v>12</v>
      </c>
      <c r="C392" s="456">
        <v>2.5</v>
      </c>
      <c r="D392" s="455" t="s">
        <v>2442</v>
      </c>
      <c r="E392" s="455">
        <v>2.5</v>
      </c>
      <c r="F392" s="455"/>
      <c r="G392" s="439"/>
      <c r="H392" s="387" t="s">
        <v>1619</v>
      </c>
      <c r="I392" s="387">
        <v>2.6</v>
      </c>
      <c r="J392" s="387">
        <v>0</v>
      </c>
      <c r="K392" s="387"/>
      <c r="L392" s="387">
        <f aca="true" t="shared" si="80" ref="L392:L401">I392-J392</f>
        <v>2.6</v>
      </c>
      <c r="M392" s="387">
        <v>0</v>
      </c>
      <c r="N392" s="387">
        <f aca="true" t="shared" si="81" ref="N392:N427">MIN(C392:E392)*1.05</f>
        <v>2.625</v>
      </c>
      <c r="O392" s="387">
        <f aca="true" t="shared" si="82" ref="O392:O403">N392-M392-L392</f>
        <v>0.02499999999999991</v>
      </c>
      <c r="P392" s="387">
        <f t="shared" si="78"/>
        <v>0.02499999999999991</v>
      </c>
      <c r="Q392" s="387" t="str">
        <f t="shared" si="79"/>
        <v> </v>
      </c>
      <c r="R392" s="388" t="str">
        <f t="shared" si="74"/>
        <v> </v>
      </c>
      <c r="S392" s="200">
        <f aca="true" t="shared" si="83" ref="S392:S406">(I392*100)/N392</f>
        <v>99.04761904761905</v>
      </c>
      <c r="T392" s="387" t="e">
        <f>IF(#REF!&lt;0,"ЦП закрыт"," ")</f>
        <v>#REF!</v>
      </c>
      <c r="U392" s="420" t="e">
        <f>(#REF!*100)/#REF!</f>
        <v>#REF!</v>
      </c>
      <c r="V392" s="416" t="s">
        <v>1460</v>
      </c>
    </row>
    <row r="393" spans="1:22" ht="19.5" customHeight="1">
      <c r="A393" s="419">
        <v>293</v>
      </c>
      <c r="B393" s="387" t="s">
        <v>13</v>
      </c>
      <c r="C393" s="456">
        <v>4</v>
      </c>
      <c r="D393" s="455" t="s">
        <v>2442</v>
      </c>
      <c r="E393" s="455">
        <v>2.5</v>
      </c>
      <c r="F393" s="455"/>
      <c r="G393" s="439"/>
      <c r="H393" s="387" t="s">
        <v>1813</v>
      </c>
      <c r="I393" s="387">
        <v>0.9</v>
      </c>
      <c r="J393" s="387">
        <v>0</v>
      </c>
      <c r="K393" s="387"/>
      <c r="L393" s="387">
        <f>I393-J393</f>
        <v>0.9</v>
      </c>
      <c r="M393" s="387">
        <v>0</v>
      </c>
      <c r="N393" s="387">
        <f t="shared" si="81"/>
        <v>2.625</v>
      </c>
      <c r="O393" s="387">
        <f t="shared" si="82"/>
        <v>1.725</v>
      </c>
      <c r="P393" s="387">
        <f t="shared" si="78"/>
        <v>1.725</v>
      </c>
      <c r="Q393" s="387" t="str">
        <f t="shared" si="79"/>
        <v> </v>
      </c>
      <c r="R393" s="388" t="str">
        <f t="shared" si="74"/>
        <v> </v>
      </c>
      <c r="S393" s="200">
        <f t="shared" si="83"/>
        <v>34.285714285714285</v>
      </c>
      <c r="T393" s="387" t="e">
        <f>IF(#REF!&lt;0,"ЦП закрыт"," ")</f>
        <v>#REF!</v>
      </c>
      <c r="U393" s="420" t="e">
        <f>(#REF!*100)/#REF!</f>
        <v>#REF!</v>
      </c>
      <c r="V393" s="416" t="s">
        <v>1460</v>
      </c>
    </row>
    <row r="394" spans="1:22" ht="19.5" customHeight="1">
      <c r="A394" s="419">
        <v>294</v>
      </c>
      <c r="B394" s="387" t="s">
        <v>14</v>
      </c>
      <c r="C394" s="456">
        <v>4</v>
      </c>
      <c r="D394" s="455" t="s">
        <v>2442</v>
      </c>
      <c r="E394" s="455">
        <v>4</v>
      </c>
      <c r="F394" s="455"/>
      <c r="G394" s="439"/>
      <c r="H394" s="387" t="s">
        <v>1668</v>
      </c>
      <c r="I394" s="387">
        <v>2.8</v>
      </c>
      <c r="J394" s="387">
        <v>0</v>
      </c>
      <c r="K394" s="387"/>
      <c r="L394" s="387">
        <f t="shared" si="80"/>
        <v>2.8</v>
      </c>
      <c r="M394" s="387">
        <v>0</v>
      </c>
      <c r="N394" s="387">
        <f t="shared" si="81"/>
        <v>4.2</v>
      </c>
      <c r="O394" s="387">
        <f t="shared" si="82"/>
        <v>1.4000000000000004</v>
      </c>
      <c r="P394" s="387">
        <f t="shared" si="78"/>
        <v>1.4000000000000004</v>
      </c>
      <c r="Q394" s="387" t="str">
        <f t="shared" si="79"/>
        <v> </v>
      </c>
      <c r="R394" s="388" t="str">
        <f t="shared" si="74"/>
        <v> </v>
      </c>
      <c r="S394" s="200">
        <f t="shared" si="83"/>
        <v>66.66666666666666</v>
      </c>
      <c r="T394" s="387" t="e">
        <f>IF(#REF!&lt;0,"ЦП закрыт"," ")</f>
        <v>#REF!</v>
      </c>
      <c r="U394" s="420" t="e">
        <f>(#REF!*100)/#REF!</f>
        <v>#REF!</v>
      </c>
      <c r="V394" s="416" t="s">
        <v>1460</v>
      </c>
    </row>
    <row r="395" spans="1:22" ht="19.5" customHeight="1">
      <c r="A395" s="419">
        <v>295</v>
      </c>
      <c r="B395" s="387" t="s">
        <v>15</v>
      </c>
      <c r="C395" s="456">
        <v>2.5</v>
      </c>
      <c r="D395" s="455" t="s">
        <v>2442</v>
      </c>
      <c r="E395" s="455">
        <v>2.5</v>
      </c>
      <c r="F395" s="455"/>
      <c r="G395" s="439"/>
      <c r="H395" s="387" t="s">
        <v>1619</v>
      </c>
      <c r="I395" s="387">
        <v>1.1</v>
      </c>
      <c r="J395" s="387">
        <v>0</v>
      </c>
      <c r="K395" s="387"/>
      <c r="L395" s="387">
        <f t="shared" si="80"/>
        <v>1.1</v>
      </c>
      <c r="M395" s="387">
        <v>0</v>
      </c>
      <c r="N395" s="387">
        <f t="shared" si="81"/>
        <v>2.625</v>
      </c>
      <c r="O395" s="387">
        <f t="shared" si="82"/>
        <v>1.525</v>
      </c>
      <c r="P395" s="387">
        <f t="shared" si="78"/>
        <v>1.525</v>
      </c>
      <c r="Q395" s="387" t="str">
        <f t="shared" si="79"/>
        <v> </v>
      </c>
      <c r="R395" s="388" t="str">
        <f t="shared" si="74"/>
        <v> </v>
      </c>
      <c r="S395" s="200">
        <f t="shared" si="83"/>
        <v>41.90476190476191</v>
      </c>
      <c r="T395" s="387" t="e">
        <f>IF(#REF!&lt;0,"ЦП закрыт"," ")</f>
        <v>#REF!</v>
      </c>
      <c r="U395" s="420" t="e">
        <f>(#REF!*100)/#REF!</f>
        <v>#REF!</v>
      </c>
      <c r="V395" s="416" t="s">
        <v>1460</v>
      </c>
    </row>
    <row r="396" spans="1:22" ht="19.5" customHeight="1">
      <c r="A396" s="419">
        <v>296</v>
      </c>
      <c r="B396" s="387" t="s">
        <v>16</v>
      </c>
      <c r="C396" s="456">
        <v>2.5</v>
      </c>
      <c r="D396" s="455" t="s">
        <v>2442</v>
      </c>
      <c r="E396" s="455">
        <v>2.5</v>
      </c>
      <c r="F396" s="455"/>
      <c r="G396" s="439"/>
      <c r="H396" s="387" t="s">
        <v>1619</v>
      </c>
      <c r="I396" s="387">
        <v>1.4</v>
      </c>
      <c r="J396" s="387">
        <v>0</v>
      </c>
      <c r="K396" s="387"/>
      <c r="L396" s="387">
        <f t="shared" si="80"/>
        <v>1.4</v>
      </c>
      <c r="M396" s="387">
        <v>0</v>
      </c>
      <c r="N396" s="387">
        <f t="shared" si="81"/>
        <v>2.625</v>
      </c>
      <c r="O396" s="387">
        <f t="shared" si="82"/>
        <v>1.225</v>
      </c>
      <c r="P396" s="387">
        <f t="shared" si="78"/>
        <v>1.225</v>
      </c>
      <c r="Q396" s="387" t="str">
        <f t="shared" si="79"/>
        <v> </v>
      </c>
      <c r="R396" s="388" t="str">
        <f t="shared" si="74"/>
        <v> </v>
      </c>
      <c r="S396" s="200">
        <f t="shared" si="83"/>
        <v>53.333333333333336</v>
      </c>
      <c r="T396" s="387" t="e">
        <f>IF(#REF!&lt;0,"ЦП закрыт"," ")</f>
        <v>#REF!</v>
      </c>
      <c r="U396" s="420" t="e">
        <f>(#REF!*100)/#REF!</f>
        <v>#REF!</v>
      </c>
      <c r="V396" s="416" t="s">
        <v>1460</v>
      </c>
    </row>
    <row r="397" spans="1:22" ht="19.5" customHeight="1">
      <c r="A397" s="419">
        <v>297</v>
      </c>
      <c r="B397" s="692" t="s">
        <v>17</v>
      </c>
      <c r="C397" s="456">
        <v>4</v>
      </c>
      <c r="D397" s="455" t="s">
        <v>2442</v>
      </c>
      <c r="E397" s="455">
        <v>4</v>
      </c>
      <c r="F397" s="455"/>
      <c r="G397" s="439"/>
      <c r="H397" s="387" t="s">
        <v>1668</v>
      </c>
      <c r="I397" s="387">
        <v>0.42</v>
      </c>
      <c r="J397" s="387">
        <v>0</v>
      </c>
      <c r="K397" s="387"/>
      <c r="L397" s="387">
        <f t="shared" si="80"/>
        <v>0.42</v>
      </c>
      <c r="M397" s="387">
        <v>0</v>
      </c>
      <c r="N397" s="387">
        <f t="shared" si="81"/>
        <v>4.2</v>
      </c>
      <c r="O397" s="387">
        <f t="shared" si="82"/>
        <v>3.7800000000000002</v>
      </c>
      <c r="P397" s="387">
        <f t="shared" si="78"/>
        <v>3.7800000000000002</v>
      </c>
      <c r="Q397" s="387" t="str">
        <f t="shared" si="79"/>
        <v> </v>
      </c>
      <c r="R397" s="388" t="str">
        <f t="shared" si="74"/>
        <v> </v>
      </c>
      <c r="S397" s="200">
        <f t="shared" si="83"/>
        <v>10</v>
      </c>
      <c r="T397" s="387" t="e">
        <f>IF(#REF!&lt;0,"ЦП закрыт"," ")</f>
        <v>#REF!</v>
      </c>
      <c r="U397" s="420" t="e">
        <f>(#REF!*100)/#REF!</f>
        <v>#REF!</v>
      </c>
      <c r="V397" s="416" t="s">
        <v>1460</v>
      </c>
    </row>
    <row r="398" spans="1:22" ht="19.5" customHeight="1">
      <c r="A398" s="419">
        <v>298</v>
      </c>
      <c r="B398" s="692" t="s">
        <v>18</v>
      </c>
      <c r="C398" s="456">
        <v>4</v>
      </c>
      <c r="D398" s="455" t="s">
        <v>2442</v>
      </c>
      <c r="E398" s="455">
        <v>4</v>
      </c>
      <c r="F398" s="455"/>
      <c r="G398" s="439"/>
      <c r="H398" s="387" t="s">
        <v>1668</v>
      </c>
      <c r="I398" s="387">
        <v>1.7</v>
      </c>
      <c r="J398" s="387">
        <v>0</v>
      </c>
      <c r="K398" s="387"/>
      <c r="L398" s="387">
        <f t="shared" si="80"/>
        <v>1.7</v>
      </c>
      <c r="M398" s="387">
        <v>0</v>
      </c>
      <c r="N398" s="387">
        <f t="shared" si="81"/>
        <v>4.2</v>
      </c>
      <c r="O398" s="387">
        <f t="shared" si="82"/>
        <v>2.5</v>
      </c>
      <c r="P398" s="387">
        <f t="shared" si="78"/>
        <v>2.5</v>
      </c>
      <c r="Q398" s="387" t="str">
        <f t="shared" si="79"/>
        <v> </v>
      </c>
      <c r="R398" s="388" t="str">
        <f t="shared" si="74"/>
        <v> </v>
      </c>
      <c r="S398" s="200">
        <f t="shared" si="83"/>
        <v>40.476190476190474</v>
      </c>
      <c r="T398" s="387" t="e">
        <f>IF(#REF!&lt;0,"ЦП закрыт"," ")</f>
        <v>#REF!</v>
      </c>
      <c r="U398" s="420" t="e">
        <f>(#REF!*100)/#REF!</f>
        <v>#REF!</v>
      </c>
      <c r="V398" s="416" t="s">
        <v>1460</v>
      </c>
    </row>
    <row r="399" spans="1:22" ht="19.5" customHeight="1">
      <c r="A399" s="419">
        <v>299</v>
      </c>
      <c r="B399" s="692" t="s">
        <v>19</v>
      </c>
      <c r="C399" s="456">
        <v>2.5</v>
      </c>
      <c r="D399" s="455" t="s">
        <v>2442</v>
      </c>
      <c r="E399" s="455">
        <v>1.6</v>
      </c>
      <c r="F399" s="455"/>
      <c r="G399" s="439"/>
      <c r="H399" s="387" t="s">
        <v>58</v>
      </c>
      <c r="I399" s="387">
        <v>0.7</v>
      </c>
      <c r="J399" s="387">
        <v>0</v>
      </c>
      <c r="K399" s="387"/>
      <c r="L399" s="387">
        <f t="shared" si="80"/>
        <v>0.7</v>
      </c>
      <c r="M399" s="387">
        <v>0</v>
      </c>
      <c r="N399" s="387">
        <f t="shared" si="81"/>
        <v>1.6800000000000002</v>
      </c>
      <c r="O399" s="387">
        <f t="shared" si="82"/>
        <v>0.9800000000000002</v>
      </c>
      <c r="P399" s="387">
        <f t="shared" si="78"/>
        <v>0.9800000000000002</v>
      </c>
      <c r="Q399" s="387" t="str">
        <f t="shared" si="79"/>
        <v> </v>
      </c>
      <c r="R399" s="388" t="str">
        <f t="shared" si="74"/>
        <v> </v>
      </c>
      <c r="S399" s="200">
        <f t="shared" si="83"/>
        <v>41.666666666666664</v>
      </c>
      <c r="T399" s="387" t="e">
        <f>IF(#REF!&lt;0,"ЦП закрыт"," ")</f>
        <v>#REF!</v>
      </c>
      <c r="U399" s="420" t="e">
        <f>(#REF!*100)/#REF!</f>
        <v>#REF!</v>
      </c>
      <c r="V399" s="416" t="s">
        <v>1460</v>
      </c>
    </row>
    <row r="400" spans="1:22" ht="19.5" customHeight="1">
      <c r="A400" s="419">
        <v>300</v>
      </c>
      <c r="B400" s="387" t="s">
        <v>20</v>
      </c>
      <c r="C400" s="456">
        <v>2.5</v>
      </c>
      <c r="D400" s="455" t="s">
        <v>2442</v>
      </c>
      <c r="E400" s="455">
        <v>2.5</v>
      </c>
      <c r="F400" s="455"/>
      <c r="G400" s="439"/>
      <c r="H400" s="387" t="s">
        <v>1619</v>
      </c>
      <c r="I400" s="387">
        <v>0.5</v>
      </c>
      <c r="J400" s="387">
        <v>0</v>
      </c>
      <c r="K400" s="387"/>
      <c r="L400" s="387">
        <f t="shared" si="80"/>
        <v>0.5</v>
      </c>
      <c r="M400" s="387">
        <v>0</v>
      </c>
      <c r="N400" s="387">
        <f t="shared" si="81"/>
        <v>2.625</v>
      </c>
      <c r="O400" s="387">
        <f t="shared" si="82"/>
        <v>2.125</v>
      </c>
      <c r="P400" s="387">
        <f t="shared" si="78"/>
        <v>2.125</v>
      </c>
      <c r="Q400" s="387" t="str">
        <f t="shared" si="79"/>
        <v> </v>
      </c>
      <c r="R400" s="388" t="str">
        <f t="shared" si="74"/>
        <v> </v>
      </c>
      <c r="S400" s="200">
        <f t="shared" si="83"/>
        <v>19.047619047619047</v>
      </c>
      <c r="T400" s="387" t="e">
        <f>IF(#REF!&lt;0,"ЦП закрыт"," ")</f>
        <v>#REF!</v>
      </c>
      <c r="U400" s="420" t="e">
        <f>(#REF!*100)/#REF!</f>
        <v>#REF!</v>
      </c>
      <c r="V400" s="416" t="s">
        <v>1460</v>
      </c>
    </row>
    <row r="401" spans="1:22" ht="19.5" customHeight="1">
      <c r="A401" s="419">
        <v>301</v>
      </c>
      <c r="B401" s="387" t="s">
        <v>21</v>
      </c>
      <c r="C401" s="456">
        <v>2.5</v>
      </c>
      <c r="D401" s="455" t="s">
        <v>2442</v>
      </c>
      <c r="E401" s="455">
        <v>2.5</v>
      </c>
      <c r="F401" s="455"/>
      <c r="G401" s="439"/>
      <c r="H401" s="387" t="s">
        <v>1619</v>
      </c>
      <c r="I401" s="387">
        <v>1.7</v>
      </c>
      <c r="J401" s="387">
        <v>0</v>
      </c>
      <c r="K401" s="387"/>
      <c r="L401" s="387">
        <f t="shared" si="80"/>
        <v>1.7</v>
      </c>
      <c r="M401" s="387">
        <v>0</v>
      </c>
      <c r="N401" s="387">
        <f t="shared" si="81"/>
        <v>2.625</v>
      </c>
      <c r="O401" s="387">
        <f t="shared" si="82"/>
        <v>0.925</v>
      </c>
      <c r="P401" s="387">
        <f t="shared" si="78"/>
        <v>0.925</v>
      </c>
      <c r="Q401" s="387" t="str">
        <f t="shared" si="79"/>
        <v> </v>
      </c>
      <c r="R401" s="388" t="str">
        <f t="shared" si="74"/>
        <v> </v>
      </c>
      <c r="S401" s="200">
        <f t="shared" si="83"/>
        <v>64.76190476190476</v>
      </c>
      <c r="T401" s="387" t="e">
        <f>IF(#REF!&lt;0,"ЦП закрыт"," ")</f>
        <v>#REF!</v>
      </c>
      <c r="U401" s="420" t="e">
        <f>(#REF!*100)/#REF!</f>
        <v>#REF!</v>
      </c>
      <c r="V401" s="416" t="s">
        <v>1460</v>
      </c>
    </row>
    <row r="402" spans="1:22" ht="19.5" customHeight="1">
      <c r="A402" s="419">
        <v>302</v>
      </c>
      <c r="B402" s="387" t="s">
        <v>22</v>
      </c>
      <c r="C402" s="456">
        <v>63</v>
      </c>
      <c r="D402" s="455" t="s">
        <v>2442</v>
      </c>
      <c r="E402" s="455">
        <v>63</v>
      </c>
      <c r="F402" s="455"/>
      <c r="G402" s="439"/>
      <c r="H402" s="387" t="s">
        <v>59</v>
      </c>
      <c r="I402" s="387">
        <v>8.6</v>
      </c>
      <c r="J402" s="387">
        <v>0</v>
      </c>
      <c r="K402" s="387"/>
      <c r="L402" s="387">
        <f aca="true" t="shared" si="84" ref="L402:L407">I402-J402</f>
        <v>8.6</v>
      </c>
      <c r="M402" s="387">
        <v>0</v>
      </c>
      <c r="N402" s="387">
        <f t="shared" si="81"/>
        <v>66.15</v>
      </c>
      <c r="O402" s="387">
        <f t="shared" si="82"/>
        <v>57.550000000000004</v>
      </c>
      <c r="P402" s="387">
        <f t="shared" si="78"/>
        <v>57.550000000000004</v>
      </c>
      <c r="Q402" s="387" t="str">
        <f t="shared" si="79"/>
        <v> </v>
      </c>
      <c r="R402" s="388" t="str">
        <f t="shared" si="74"/>
        <v> </v>
      </c>
      <c r="S402" s="200">
        <f t="shared" si="83"/>
        <v>13.000755857898714</v>
      </c>
      <c r="T402" s="387" t="e">
        <f>IF(#REF!&lt;0,"ЦП закрыт"," ")</f>
        <v>#REF!</v>
      </c>
      <c r="U402" s="420" t="e">
        <f>(#REF!*100)/#REF!</f>
        <v>#REF!</v>
      </c>
      <c r="V402" s="416" t="s">
        <v>1460</v>
      </c>
    </row>
    <row r="403" spans="1:22" ht="19.5" customHeight="1">
      <c r="A403" s="419">
        <v>303</v>
      </c>
      <c r="B403" s="424" t="s">
        <v>23</v>
      </c>
      <c r="C403" s="456">
        <v>10</v>
      </c>
      <c r="D403" s="455" t="s">
        <v>2442</v>
      </c>
      <c r="E403" s="455">
        <v>10</v>
      </c>
      <c r="F403" s="455"/>
      <c r="G403" s="439"/>
      <c r="H403" s="387" t="s">
        <v>1680</v>
      </c>
      <c r="I403" s="387">
        <v>6.29</v>
      </c>
      <c r="J403" s="387">
        <v>0</v>
      </c>
      <c r="K403" s="387"/>
      <c r="L403" s="387">
        <f t="shared" si="84"/>
        <v>6.29</v>
      </c>
      <c r="M403" s="387">
        <v>0</v>
      </c>
      <c r="N403" s="387">
        <f t="shared" si="81"/>
        <v>10.5</v>
      </c>
      <c r="O403" s="387">
        <f t="shared" si="82"/>
        <v>4.21</v>
      </c>
      <c r="P403" s="387">
        <f>O403</f>
        <v>4.21</v>
      </c>
      <c r="Q403" s="387" t="str">
        <f t="shared" si="79"/>
        <v> </v>
      </c>
      <c r="R403" s="388" t="str">
        <f t="shared" si="74"/>
        <v> </v>
      </c>
      <c r="S403" s="200">
        <f t="shared" si="83"/>
        <v>59.904761904761905</v>
      </c>
      <c r="T403" s="387" t="e">
        <f>IF(#REF!&lt;0,"ЦП закрыт"," ")</f>
        <v>#REF!</v>
      </c>
      <c r="U403" s="420" t="e">
        <f>(#REF!*100)/#REF!</f>
        <v>#REF!</v>
      </c>
      <c r="V403" s="416" t="s">
        <v>1460</v>
      </c>
    </row>
    <row r="404" spans="1:22" ht="19.5" customHeight="1">
      <c r="A404" s="419">
        <v>304</v>
      </c>
      <c r="B404" s="387" t="s">
        <v>24</v>
      </c>
      <c r="C404" s="456">
        <v>25</v>
      </c>
      <c r="D404" s="455" t="s">
        <v>2442</v>
      </c>
      <c r="E404" s="455">
        <v>25</v>
      </c>
      <c r="F404" s="455"/>
      <c r="G404" s="439"/>
      <c r="H404" s="387" t="s">
        <v>1714</v>
      </c>
      <c r="I404" s="387">
        <v>0.001</v>
      </c>
      <c r="J404" s="387">
        <v>0</v>
      </c>
      <c r="K404" s="387"/>
      <c r="L404" s="387">
        <f t="shared" si="84"/>
        <v>0.001</v>
      </c>
      <c r="M404" s="387">
        <v>0</v>
      </c>
      <c r="N404" s="387">
        <f t="shared" si="81"/>
        <v>26.25</v>
      </c>
      <c r="O404" s="387">
        <f>N404-M404-L404</f>
        <v>26.249</v>
      </c>
      <c r="P404" s="387">
        <f>O404</f>
        <v>26.249</v>
      </c>
      <c r="Q404" s="387" t="str">
        <f t="shared" si="79"/>
        <v> </v>
      </c>
      <c r="R404" s="388" t="str">
        <f t="shared" si="74"/>
        <v> </v>
      </c>
      <c r="S404" s="200">
        <f t="shared" si="83"/>
        <v>0.0038095238095238095</v>
      </c>
      <c r="T404" s="387" t="e">
        <f>IF(#REF!&lt;0,"ЦП закрыт"," ")</f>
        <v>#REF!</v>
      </c>
      <c r="U404" s="420" t="e">
        <f>(#REF!*100)/#REF!</f>
        <v>#REF!</v>
      </c>
      <c r="V404" s="416" t="s">
        <v>1460</v>
      </c>
    </row>
    <row r="405" spans="1:22" ht="19.5" customHeight="1">
      <c r="A405" s="419">
        <v>305</v>
      </c>
      <c r="B405" s="387" t="s">
        <v>25</v>
      </c>
      <c r="C405" s="456">
        <v>2.5</v>
      </c>
      <c r="D405" s="455" t="s">
        <v>2442</v>
      </c>
      <c r="E405" s="455">
        <v>2.5</v>
      </c>
      <c r="F405" s="455"/>
      <c r="G405" s="439"/>
      <c r="H405" s="387" t="s">
        <v>1619</v>
      </c>
      <c r="I405" s="387">
        <v>0.74</v>
      </c>
      <c r="J405" s="387">
        <v>0</v>
      </c>
      <c r="K405" s="387"/>
      <c r="L405" s="387">
        <f t="shared" si="84"/>
        <v>0.74</v>
      </c>
      <c r="M405" s="387">
        <v>0</v>
      </c>
      <c r="N405" s="387">
        <f t="shared" si="81"/>
        <v>2.625</v>
      </c>
      <c r="O405" s="387">
        <f aca="true" t="shared" si="85" ref="O405:O427">N405-L405-M405</f>
        <v>1.885</v>
      </c>
      <c r="P405" s="387">
        <f>O405</f>
        <v>1.885</v>
      </c>
      <c r="Q405" s="387" t="str">
        <f t="shared" si="79"/>
        <v> </v>
      </c>
      <c r="R405" s="388" t="str">
        <f t="shared" si="74"/>
        <v> </v>
      </c>
      <c r="S405" s="200">
        <f t="shared" si="83"/>
        <v>28.19047619047619</v>
      </c>
      <c r="T405" s="387" t="e">
        <f>IF(#REF!&lt;0,"ЦП закрыт"," ")</f>
        <v>#REF!</v>
      </c>
      <c r="U405" s="420" t="e">
        <f>(#REF!*100)/#REF!</f>
        <v>#REF!</v>
      </c>
      <c r="V405" s="416" t="s">
        <v>1460</v>
      </c>
    </row>
    <row r="406" spans="1:22" ht="19.5" customHeight="1">
      <c r="A406" s="419">
        <v>306</v>
      </c>
      <c r="B406" s="387" t="s">
        <v>26</v>
      </c>
      <c r="C406" s="456">
        <v>6.3</v>
      </c>
      <c r="D406" s="455" t="s">
        <v>2442</v>
      </c>
      <c r="E406" s="455">
        <v>6.3</v>
      </c>
      <c r="F406" s="455"/>
      <c r="G406" s="439"/>
      <c r="H406" s="387" t="s">
        <v>1598</v>
      </c>
      <c r="I406" s="387">
        <v>4.1</v>
      </c>
      <c r="J406" s="387">
        <v>0</v>
      </c>
      <c r="K406" s="387"/>
      <c r="L406" s="387">
        <f t="shared" si="84"/>
        <v>4.1</v>
      </c>
      <c r="M406" s="387">
        <v>0</v>
      </c>
      <c r="N406" s="387">
        <f t="shared" si="81"/>
        <v>6.615</v>
      </c>
      <c r="O406" s="387">
        <f t="shared" si="85"/>
        <v>2.5150000000000006</v>
      </c>
      <c r="P406" s="387">
        <f>O406</f>
        <v>2.5150000000000006</v>
      </c>
      <c r="Q406" s="387" t="str">
        <f t="shared" si="79"/>
        <v> </v>
      </c>
      <c r="R406" s="388" t="str">
        <f t="shared" si="74"/>
        <v> </v>
      </c>
      <c r="S406" s="200">
        <f t="shared" si="83"/>
        <v>61.9803476946334</v>
      </c>
      <c r="T406" s="387" t="e">
        <f>IF(#REF!&lt;0,"ЦП закрыт"," ")</f>
        <v>#REF!</v>
      </c>
      <c r="U406" s="420" t="e">
        <f>(#REF!*100)/#REF!</f>
        <v>#REF!</v>
      </c>
      <c r="V406" s="416" t="s">
        <v>1460</v>
      </c>
    </row>
    <row r="407" spans="1:22" ht="19.5" customHeight="1">
      <c r="A407" s="528">
        <v>307</v>
      </c>
      <c r="B407" s="387" t="s">
        <v>27</v>
      </c>
      <c r="C407" s="456">
        <v>25</v>
      </c>
      <c r="D407" s="455" t="s">
        <v>2442</v>
      </c>
      <c r="E407" s="455">
        <v>40</v>
      </c>
      <c r="F407" s="455"/>
      <c r="G407" s="439"/>
      <c r="H407" s="387" t="s">
        <v>60</v>
      </c>
      <c r="I407" s="387">
        <f>I408+I409</f>
        <v>23.900000000000002</v>
      </c>
      <c r="J407" s="387">
        <f>SUM(J408:J409)</f>
        <v>7.8</v>
      </c>
      <c r="K407" s="387">
        <v>120</v>
      </c>
      <c r="L407" s="387">
        <f t="shared" si="84"/>
        <v>16.1</v>
      </c>
      <c r="M407" s="387">
        <v>0</v>
      </c>
      <c r="N407" s="387">
        <f>MIN(C407:E407)*1.05</f>
        <v>26.25</v>
      </c>
      <c r="O407" s="387">
        <f>N407-L407-M407</f>
        <v>10.149999999999999</v>
      </c>
      <c r="P407" s="565">
        <f>MIN(O407:O409)</f>
        <v>10.149999999999999</v>
      </c>
      <c r="Q407" s="554" t="str">
        <f>R407</f>
        <v> </v>
      </c>
      <c r="R407" s="442" t="str">
        <f>IF(P407&lt;0,"ЦП закрыт"," ")</f>
        <v> </v>
      </c>
      <c r="S407" s="552">
        <f>(I407*100)/N407</f>
        <v>91.04761904761905</v>
      </c>
      <c r="T407" s="442" t="e">
        <f>IF(#REF!&lt;0,"ЦП закрыт"," ")</f>
        <v>#REF!</v>
      </c>
      <c r="U407" s="546" t="e">
        <f>(#REF!*100)/#REF!</f>
        <v>#REF!</v>
      </c>
      <c r="V407" s="542" t="s">
        <v>1460</v>
      </c>
    </row>
    <row r="408" spans="1:22" ht="19.5" customHeight="1">
      <c r="A408" s="528"/>
      <c r="B408" s="692" t="s">
        <v>28</v>
      </c>
      <c r="C408" s="456">
        <v>25</v>
      </c>
      <c r="D408" s="455" t="s">
        <v>2442</v>
      </c>
      <c r="E408" s="455">
        <v>40</v>
      </c>
      <c r="F408" s="455"/>
      <c r="G408" s="439"/>
      <c r="H408" s="387" t="s">
        <v>60</v>
      </c>
      <c r="I408" s="387">
        <v>7.8</v>
      </c>
      <c r="J408" s="387">
        <v>7.8</v>
      </c>
      <c r="K408" s="387">
        <v>120</v>
      </c>
      <c r="L408" s="387">
        <f aca="true" t="shared" si="86" ref="L408:L424">I408-J408</f>
        <v>0</v>
      </c>
      <c r="M408" s="387">
        <v>0</v>
      </c>
      <c r="N408" s="387">
        <f t="shared" si="81"/>
        <v>26.25</v>
      </c>
      <c r="O408" s="387">
        <f t="shared" si="85"/>
        <v>26.25</v>
      </c>
      <c r="P408" s="565"/>
      <c r="Q408" s="563" t="str">
        <f t="shared" si="79"/>
        <v> </v>
      </c>
      <c r="R408" s="440" t="str">
        <f>IF(P407&lt;0,"ЦП закрыт"," ")</f>
        <v> </v>
      </c>
      <c r="S408" s="553"/>
      <c r="T408" s="443" t="e">
        <f>IF(#REF!&lt;0,"ЦП закрыт"," ")</f>
        <v>#REF!</v>
      </c>
      <c r="U408" s="547"/>
      <c r="V408" s="542"/>
    </row>
    <row r="409" spans="1:22" ht="19.5" customHeight="1">
      <c r="A409" s="528"/>
      <c r="B409" s="692" t="s">
        <v>29</v>
      </c>
      <c r="C409" s="456">
        <v>25</v>
      </c>
      <c r="D409" s="455" t="s">
        <v>2442</v>
      </c>
      <c r="E409" s="455">
        <v>40</v>
      </c>
      <c r="F409" s="455"/>
      <c r="G409" s="439"/>
      <c r="H409" s="387" t="s">
        <v>60</v>
      </c>
      <c r="I409" s="387">
        <v>16.1</v>
      </c>
      <c r="J409" s="387">
        <v>0</v>
      </c>
      <c r="K409" s="387"/>
      <c r="L409" s="387">
        <f t="shared" si="86"/>
        <v>16.1</v>
      </c>
      <c r="M409" s="387">
        <v>0</v>
      </c>
      <c r="N409" s="387">
        <f t="shared" si="81"/>
        <v>26.25</v>
      </c>
      <c r="O409" s="387">
        <f t="shared" si="85"/>
        <v>10.149999999999999</v>
      </c>
      <c r="P409" s="565"/>
      <c r="Q409" s="564" t="str">
        <f t="shared" si="79"/>
        <v> </v>
      </c>
      <c r="R409" s="444" t="str">
        <f>IF(P407&lt;0,"ЦП закрыт"," ")</f>
        <v> </v>
      </c>
      <c r="S409" s="553"/>
      <c r="T409" s="452" t="e">
        <f>IF(#REF!&lt;0,"ЦП закрыт"," ")</f>
        <v>#REF!</v>
      </c>
      <c r="U409" s="547"/>
      <c r="V409" s="542"/>
    </row>
    <row r="410" spans="1:22" ht="19.5" customHeight="1">
      <c r="A410" s="528">
        <v>308</v>
      </c>
      <c r="B410" s="692" t="s">
        <v>30</v>
      </c>
      <c r="C410" s="456">
        <v>25</v>
      </c>
      <c r="D410" s="455" t="s">
        <v>2442</v>
      </c>
      <c r="E410" s="455">
        <v>25</v>
      </c>
      <c r="F410" s="455"/>
      <c r="G410" s="439"/>
      <c r="H410" s="387" t="s">
        <v>1714</v>
      </c>
      <c r="I410" s="387">
        <f>I411+I412</f>
        <v>7.8</v>
      </c>
      <c r="J410" s="387">
        <f>SUM(J411:J412)</f>
        <v>0.2</v>
      </c>
      <c r="K410" s="387">
        <v>120</v>
      </c>
      <c r="L410" s="387">
        <f t="shared" si="86"/>
        <v>7.6</v>
      </c>
      <c r="M410" s="387">
        <v>0</v>
      </c>
      <c r="N410" s="387">
        <f t="shared" si="81"/>
        <v>26.25</v>
      </c>
      <c r="O410" s="387">
        <f t="shared" si="85"/>
        <v>18.65</v>
      </c>
      <c r="P410" s="565">
        <f>MIN(O410:O412)</f>
        <v>18.65</v>
      </c>
      <c r="Q410" s="554" t="str">
        <f t="shared" si="79"/>
        <v> </v>
      </c>
      <c r="R410" s="442" t="str">
        <f>IF(P410&lt;0,"ЦП закрыт"," ")</f>
        <v> </v>
      </c>
      <c r="S410" s="552">
        <f>(I410*100)/N410</f>
        <v>29.714285714285715</v>
      </c>
      <c r="T410" s="442" t="e">
        <f>IF(#REF!&lt;0,"ЦП закрыт"," ")</f>
        <v>#REF!</v>
      </c>
      <c r="U410" s="546" t="e">
        <f>(#REF!*100)/#REF!</f>
        <v>#REF!</v>
      </c>
      <c r="V410" s="542" t="s">
        <v>1460</v>
      </c>
    </row>
    <row r="411" spans="1:22" ht="19.5" customHeight="1">
      <c r="A411" s="528"/>
      <c r="B411" s="692" t="s">
        <v>28</v>
      </c>
      <c r="C411" s="456">
        <v>25</v>
      </c>
      <c r="D411" s="455" t="s">
        <v>2442</v>
      </c>
      <c r="E411" s="455">
        <v>25</v>
      </c>
      <c r="F411" s="455"/>
      <c r="G411" s="439"/>
      <c r="H411" s="387" t="s">
        <v>1714</v>
      </c>
      <c r="I411" s="387">
        <v>0.2</v>
      </c>
      <c r="J411" s="387">
        <v>0.2</v>
      </c>
      <c r="K411" s="387">
        <v>120</v>
      </c>
      <c r="L411" s="387">
        <f t="shared" si="86"/>
        <v>0</v>
      </c>
      <c r="M411" s="387">
        <v>0</v>
      </c>
      <c r="N411" s="387">
        <f t="shared" si="81"/>
        <v>26.25</v>
      </c>
      <c r="O411" s="387">
        <f t="shared" si="85"/>
        <v>26.25</v>
      </c>
      <c r="P411" s="565"/>
      <c r="Q411" s="563" t="str">
        <f t="shared" si="79"/>
        <v> </v>
      </c>
      <c r="R411" s="440" t="str">
        <f>IF(P410&lt;0,"ЦП закрыт"," ")</f>
        <v> </v>
      </c>
      <c r="S411" s="553"/>
      <c r="T411" s="443" t="e">
        <f>IF(#REF!&lt;0,"ЦП закрыт"," ")</f>
        <v>#REF!</v>
      </c>
      <c r="U411" s="547"/>
      <c r="V411" s="542"/>
    </row>
    <row r="412" spans="1:22" ht="19.5" customHeight="1">
      <c r="A412" s="528"/>
      <c r="B412" s="692" t="s">
        <v>29</v>
      </c>
      <c r="C412" s="456">
        <v>25</v>
      </c>
      <c r="D412" s="455" t="s">
        <v>2442</v>
      </c>
      <c r="E412" s="455">
        <v>25</v>
      </c>
      <c r="F412" s="455"/>
      <c r="G412" s="439"/>
      <c r="H412" s="387" t="s">
        <v>1714</v>
      </c>
      <c r="I412" s="387">
        <v>7.6</v>
      </c>
      <c r="J412" s="387">
        <v>0</v>
      </c>
      <c r="K412" s="387"/>
      <c r="L412" s="387">
        <f t="shared" si="86"/>
        <v>7.6</v>
      </c>
      <c r="M412" s="387">
        <v>0</v>
      </c>
      <c r="N412" s="387">
        <f t="shared" si="81"/>
        <v>26.25</v>
      </c>
      <c r="O412" s="387">
        <f t="shared" si="85"/>
        <v>18.65</v>
      </c>
      <c r="P412" s="565"/>
      <c r="Q412" s="564" t="str">
        <f t="shared" si="79"/>
        <v> </v>
      </c>
      <c r="R412" s="444" t="str">
        <f>IF(P410&lt;0,"ЦП закрыт"," ")</f>
        <v> </v>
      </c>
      <c r="S412" s="553"/>
      <c r="T412" s="452" t="e">
        <f>IF(#REF!&lt;0,"ЦП закрыт"," ")</f>
        <v>#REF!</v>
      </c>
      <c r="U412" s="547"/>
      <c r="V412" s="542"/>
    </row>
    <row r="413" spans="1:22" ht="19.5" customHeight="1">
      <c r="A413" s="528">
        <v>309</v>
      </c>
      <c r="B413" s="692" t="s">
        <v>31</v>
      </c>
      <c r="C413" s="456">
        <v>25</v>
      </c>
      <c r="D413" s="455" t="s">
        <v>2442</v>
      </c>
      <c r="E413" s="455">
        <v>25</v>
      </c>
      <c r="F413" s="455"/>
      <c r="G413" s="439"/>
      <c r="H413" s="387" t="s">
        <v>1714</v>
      </c>
      <c r="I413" s="387">
        <f>I414+I415</f>
        <v>14.7</v>
      </c>
      <c r="J413" s="387">
        <f>SUM(J414:J415)</f>
        <v>1.5</v>
      </c>
      <c r="K413" s="387">
        <v>120</v>
      </c>
      <c r="L413" s="387">
        <f t="shared" si="86"/>
        <v>13.2</v>
      </c>
      <c r="M413" s="387">
        <v>0</v>
      </c>
      <c r="N413" s="387">
        <f t="shared" si="81"/>
        <v>26.25</v>
      </c>
      <c r="O413" s="387">
        <f t="shared" si="85"/>
        <v>13.05</v>
      </c>
      <c r="P413" s="565">
        <f>MIN(O413:O415)</f>
        <v>13.05</v>
      </c>
      <c r="Q413" s="554" t="str">
        <f t="shared" si="79"/>
        <v> </v>
      </c>
      <c r="R413" s="442" t="str">
        <f>IF(P413&lt;0,"ЦП закрыт"," ")</f>
        <v> </v>
      </c>
      <c r="S413" s="552">
        <f>(I413*100)/N413</f>
        <v>56</v>
      </c>
      <c r="T413" s="442" t="e">
        <f>IF(#REF!&lt;0,"ЦП закрыт"," ")</f>
        <v>#REF!</v>
      </c>
      <c r="U413" s="546" t="e">
        <f>(#REF!*100)/#REF!</f>
        <v>#REF!</v>
      </c>
      <c r="V413" s="542" t="s">
        <v>1460</v>
      </c>
    </row>
    <row r="414" spans="1:22" ht="19.5" customHeight="1">
      <c r="A414" s="528"/>
      <c r="B414" s="692" t="s">
        <v>28</v>
      </c>
      <c r="C414" s="456">
        <v>25</v>
      </c>
      <c r="D414" s="455" t="s">
        <v>2442</v>
      </c>
      <c r="E414" s="455">
        <v>25</v>
      </c>
      <c r="F414" s="455"/>
      <c r="G414" s="439"/>
      <c r="H414" s="387" t="s">
        <v>1714</v>
      </c>
      <c r="I414" s="387">
        <v>1.5</v>
      </c>
      <c r="J414" s="387">
        <v>1.5</v>
      </c>
      <c r="K414" s="387">
        <v>120</v>
      </c>
      <c r="L414" s="387">
        <f t="shared" si="86"/>
        <v>0</v>
      </c>
      <c r="M414" s="387">
        <v>0</v>
      </c>
      <c r="N414" s="387">
        <f t="shared" si="81"/>
        <v>26.25</v>
      </c>
      <c r="O414" s="387">
        <f t="shared" si="85"/>
        <v>26.25</v>
      </c>
      <c r="P414" s="565"/>
      <c r="Q414" s="563" t="str">
        <f t="shared" si="79"/>
        <v> </v>
      </c>
      <c r="R414" s="440" t="str">
        <f>IF(P413&lt;0,"ЦП закрыт"," ")</f>
        <v> </v>
      </c>
      <c r="S414" s="553"/>
      <c r="T414" s="443" t="e">
        <f>IF(#REF!&lt;0,"ЦП закрыт"," ")</f>
        <v>#REF!</v>
      </c>
      <c r="U414" s="547"/>
      <c r="V414" s="542"/>
    </row>
    <row r="415" spans="1:22" ht="19.5" customHeight="1">
      <c r="A415" s="528"/>
      <c r="B415" s="692" t="s">
        <v>29</v>
      </c>
      <c r="C415" s="456">
        <v>25</v>
      </c>
      <c r="D415" s="455" t="s">
        <v>2442</v>
      </c>
      <c r="E415" s="455">
        <v>25</v>
      </c>
      <c r="F415" s="455"/>
      <c r="G415" s="439"/>
      <c r="H415" s="387" t="s">
        <v>1714</v>
      </c>
      <c r="I415" s="387">
        <v>13.2</v>
      </c>
      <c r="J415" s="387">
        <v>0</v>
      </c>
      <c r="K415" s="387"/>
      <c r="L415" s="387">
        <f t="shared" si="86"/>
        <v>13.2</v>
      </c>
      <c r="M415" s="387">
        <v>0</v>
      </c>
      <c r="N415" s="387">
        <f t="shared" si="81"/>
        <v>26.25</v>
      </c>
      <c r="O415" s="387">
        <f t="shared" si="85"/>
        <v>13.05</v>
      </c>
      <c r="P415" s="565"/>
      <c r="Q415" s="564" t="str">
        <f t="shared" si="79"/>
        <v> </v>
      </c>
      <c r="R415" s="444" t="str">
        <f>IF(P413&lt;0,"ЦП закрыт"," ")</f>
        <v> </v>
      </c>
      <c r="S415" s="553"/>
      <c r="T415" s="452" t="e">
        <f>IF(#REF!&lt;0,"ЦП закрыт"," ")</f>
        <v>#REF!</v>
      </c>
      <c r="U415" s="547"/>
      <c r="V415" s="542"/>
    </row>
    <row r="416" spans="1:22" ht="19.5" customHeight="1">
      <c r="A416" s="528">
        <v>310</v>
      </c>
      <c r="B416" s="692" t="s">
        <v>32</v>
      </c>
      <c r="C416" s="456">
        <v>16</v>
      </c>
      <c r="D416" s="455" t="s">
        <v>2442</v>
      </c>
      <c r="E416" s="455">
        <v>10</v>
      </c>
      <c r="F416" s="455"/>
      <c r="G416" s="439"/>
      <c r="H416" s="387" t="s">
        <v>1789</v>
      </c>
      <c r="I416" s="387">
        <f>I417+I418</f>
        <v>8.5</v>
      </c>
      <c r="J416" s="387">
        <f>SUM(J417:J418)</f>
        <v>0</v>
      </c>
      <c r="K416" s="387"/>
      <c r="L416" s="387">
        <f t="shared" si="86"/>
        <v>8.5</v>
      </c>
      <c r="M416" s="387">
        <v>0</v>
      </c>
      <c r="N416" s="387">
        <f t="shared" si="81"/>
        <v>10.5</v>
      </c>
      <c r="O416" s="387">
        <f t="shared" si="85"/>
        <v>2</v>
      </c>
      <c r="P416" s="565">
        <f>MIN(O416:O418)</f>
        <v>2</v>
      </c>
      <c r="Q416" s="554" t="str">
        <f t="shared" si="79"/>
        <v> </v>
      </c>
      <c r="R416" s="442" t="str">
        <f>IF(P416&lt;0,"ЦП закрыт"," ")</f>
        <v> </v>
      </c>
      <c r="S416" s="552">
        <f>(I416*100)/N416</f>
        <v>80.95238095238095</v>
      </c>
      <c r="T416" s="442" t="e">
        <f>IF(#REF!&lt;0,"ЦП закрыт"," ")</f>
        <v>#REF!</v>
      </c>
      <c r="U416" s="546" t="e">
        <f>(#REF!*100)/#REF!</f>
        <v>#REF!</v>
      </c>
      <c r="V416" s="542" t="s">
        <v>1460</v>
      </c>
    </row>
    <row r="417" spans="1:22" ht="19.5" customHeight="1">
      <c r="A417" s="528"/>
      <c r="B417" s="692" t="s">
        <v>28</v>
      </c>
      <c r="C417" s="456">
        <v>16</v>
      </c>
      <c r="D417" s="455" t="s">
        <v>2442</v>
      </c>
      <c r="E417" s="455">
        <v>10</v>
      </c>
      <c r="F417" s="455"/>
      <c r="G417" s="439"/>
      <c r="H417" s="387" t="s">
        <v>1789</v>
      </c>
      <c r="I417" s="387">
        <v>2.3</v>
      </c>
      <c r="J417" s="387">
        <v>0</v>
      </c>
      <c r="K417" s="387"/>
      <c r="L417" s="387">
        <f t="shared" si="86"/>
        <v>2.3</v>
      </c>
      <c r="M417" s="387">
        <v>0</v>
      </c>
      <c r="N417" s="387">
        <f t="shared" si="81"/>
        <v>10.5</v>
      </c>
      <c r="O417" s="387">
        <f t="shared" si="85"/>
        <v>8.2</v>
      </c>
      <c r="P417" s="565"/>
      <c r="Q417" s="563" t="str">
        <f t="shared" si="79"/>
        <v> </v>
      </c>
      <c r="R417" s="440" t="str">
        <f>IF(P416&lt;0,"ЦП закрыт"," ")</f>
        <v> </v>
      </c>
      <c r="S417" s="553"/>
      <c r="T417" s="443" t="e">
        <f>IF(#REF!&lt;0,"ЦП закрыт"," ")</f>
        <v>#REF!</v>
      </c>
      <c r="U417" s="547"/>
      <c r="V417" s="542"/>
    </row>
    <row r="418" spans="1:22" ht="19.5" customHeight="1">
      <c r="A418" s="528"/>
      <c r="B418" s="692" t="s">
        <v>29</v>
      </c>
      <c r="C418" s="456">
        <v>16</v>
      </c>
      <c r="D418" s="455" t="s">
        <v>2442</v>
      </c>
      <c r="E418" s="455">
        <v>10</v>
      </c>
      <c r="F418" s="455"/>
      <c r="G418" s="439"/>
      <c r="H418" s="387" t="s">
        <v>1789</v>
      </c>
      <c r="I418" s="387">
        <v>6.2</v>
      </c>
      <c r="J418" s="387">
        <v>0</v>
      </c>
      <c r="K418" s="387"/>
      <c r="L418" s="387">
        <f t="shared" si="86"/>
        <v>6.2</v>
      </c>
      <c r="M418" s="387">
        <v>0</v>
      </c>
      <c r="N418" s="387">
        <f t="shared" si="81"/>
        <v>10.5</v>
      </c>
      <c r="O418" s="387">
        <f t="shared" si="85"/>
        <v>4.3</v>
      </c>
      <c r="P418" s="565"/>
      <c r="Q418" s="564" t="str">
        <f t="shared" si="79"/>
        <v> </v>
      </c>
      <c r="R418" s="444" t="str">
        <f>IF(P416&lt;0,"ЦП закрыт"," ")</f>
        <v> </v>
      </c>
      <c r="S418" s="553"/>
      <c r="T418" s="452" t="e">
        <f>IF(#REF!&lt;0,"ЦП закрыт"," ")</f>
        <v>#REF!</v>
      </c>
      <c r="U418" s="547"/>
      <c r="V418" s="542"/>
    </row>
    <row r="419" spans="1:22" ht="19.5" customHeight="1">
      <c r="A419" s="528">
        <v>311</v>
      </c>
      <c r="B419" s="692" t="s">
        <v>33</v>
      </c>
      <c r="C419" s="456">
        <v>25</v>
      </c>
      <c r="D419" s="455" t="s">
        <v>2442</v>
      </c>
      <c r="E419" s="455">
        <v>25</v>
      </c>
      <c r="F419" s="455"/>
      <c r="G419" s="439"/>
      <c r="H419" s="387" t="s">
        <v>1714</v>
      </c>
      <c r="I419" s="387">
        <f>I420+I421</f>
        <v>1.02</v>
      </c>
      <c r="J419" s="387">
        <f>SUM(J420:J421)</f>
        <v>0.82</v>
      </c>
      <c r="K419" s="387">
        <v>120</v>
      </c>
      <c r="L419" s="387">
        <f t="shared" si="86"/>
        <v>0.20000000000000007</v>
      </c>
      <c r="M419" s="387">
        <v>0</v>
      </c>
      <c r="N419" s="387">
        <f t="shared" si="81"/>
        <v>26.25</v>
      </c>
      <c r="O419" s="387">
        <f t="shared" si="85"/>
        <v>26.05</v>
      </c>
      <c r="P419" s="565">
        <f>MIN(O419:O421)</f>
        <v>26.05</v>
      </c>
      <c r="Q419" s="554" t="str">
        <f t="shared" si="79"/>
        <v> </v>
      </c>
      <c r="R419" s="442" t="str">
        <f>IF(P419&lt;0,"ЦП закрыт"," ")</f>
        <v> </v>
      </c>
      <c r="S419" s="552">
        <f>(I419*100)/N419</f>
        <v>3.8857142857142857</v>
      </c>
      <c r="T419" s="442" t="e">
        <f>IF(#REF!&lt;0,"ЦП закрыт"," ")</f>
        <v>#REF!</v>
      </c>
      <c r="U419" s="546" t="e">
        <f>(#REF!*100)/#REF!</f>
        <v>#REF!</v>
      </c>
      <c r="V419" s="542" t="s">
        <v>1460</v>
      </c>
    </row>
    <row r="420" spans="1:22" ht="19.5" customHeight="1">
      <c r="A420" s="528"/>
      <c r="B420" s="692" t="s">
        <v>28</v>
      </c>
      <c r="C420" s="456">
        <v>25</v>
      </c>
      <c r="D420" s="455" t="s">
        <v>2442</v>
      </c>
      <c r="E420" s="455">
        <v>25</v>
      </c>
      <c r="F420" s="455"/>
      <c r="G420" s="439"/>
      <c r="H420" s="387" t="s">
        <v>1714</v>
      </c>
      <c r="I420" s="387">
        <v>0.82</v>
      </c>
      <c r="J420" s="387">
        <v>0.82</v>
      </c>
      <c r="K420" s="387">
        <v>120</v>
      </c>
      <c r="L420" s="387">
        <f t="shared" si="86"/>
        <v>0</v>
      </c>
      <c r="M420" s="387">
        <v>0</v>
      </c>
      <c r="N420" s="387">
        <f t="shared" si="81"/>
        <v>26.25</v>
      </c>
      <c r="O420" s="387">
        <f t="shared" si="85"/>
        <v>26.25</v>
      </c>
      <c r="P420" s="565"/>
      <c r="Q420" s="563" t="str">
        <f t="shared" si="79"/>
        <v> </v>
      </c>
      <c r="R420" s="440" t="str">
        <f>IF(P419&lt;0,"ЦП закрыт"," ")</f>
        <v> </v>
      </c>
      <c r="S420" s="553"/>
      <c r="T420" s="443" t="e">
        <f>IF(#REF!&lt;0,"ЦП закрыт"," ")</f>
        <v>#REF!</v>
      </c>
      <c r="U420" s="547"/>
      <c r="V420" s="542"/>
    </row>
    <row r="421" spans="1:22" ht="19.5" customHeight="1">
      <c r="A421" s="528"/>
      <c r="B421" s="692" t="s">
        <v>29</v>
      </c>
      <c r="C421" s="456">
        <v>25</v>
      </c>
      <c r="D421" s="455" t="s">
        <v>2442</v>
      </c>
      <c r="E421" s="455">
        <v>25</v>
      </c>
      <c r="F421" s="455"/>
      <c r="G421" s="439"/>
      <c r="H421" s="387" t="s">
        <v>1714</v>
      </c>
      <c r="I421" s="387">
        <v>0.2</v>
      </c>
      <c r="J421" s="387">
        <v>0</v>
      </c>
      <c r="K421" s="387"/>
      <c r="L421" s="387">
        <f t="shared" si="86"/>
        <v>0.2</v>
      </c>
      <c r="M421" s="387">
        <v>0</v>
      </c>
      <c r="N421" s="387">
        <f t="shared" si="81"/>
        <v>26.25</v>
      </c>
      <c r="O421" s="387">
        <f t="shared" si="85"/>
        <v>26.05</v>
      </c>
      <c r="P421" s="565"/>
      <c r="Q421" s="564" t="str">
        <f t="shared" si="79"/>
        <v> </v>
      </c>
      <c r="R421" s="444" t="str">
        <f>IF(P419&lt;0,"ЦП закрыт"," ")</f>
        <v> </v>
      </c>
      <c r="S421" s="553"/>
      <c r="T421" s="452" t="e">
        <f>IF(#REF!&lt;0,"ЦП закрыт"," ")</f>
        <v>#REF!</v>
      </c>
      <c r="U421" s="547"/>
      <c r="V421" s="542"/>
    </row>
    <row r="422" spans="1:22" ht="19.5" customHeight="1">
      <c r="A422" s="528">
        <v>312</v>
      </c>
      <c r="B422" s="387" t="s">
        <v>34</v>
      </c>
      <c r="C422" s="456">
        <v>25</v>
      </c>
      <c r="D422" s="455" t="s">
        <v>2442</v>
      </c>
      <c r="E422" s="455">
        <v>25</v>
      </c>
      <c r="F422" s="455"/>
      <c r="G422" s="439"/>
      <c r="H422" s="387" t="s">
        <v>1714</v>
      </c>
      <c r="I422" s="387">
        <f>I423+I424</f>
        <v>18.1</v>
      </c>
      <c r="J422" s="387">
        <f>SUM(J423:J424)</f>
        <v>0</v>
      </c>
      <c r="K422" s="387"/>
      <c r="L422" s="387">
        <f t="shared" si="86"/>
        <v>18.1</v>
      </c>
      <c r="M422" s="387">
        <v>0</v>
      </c>
      <c r="N422" s="387">
        <f t="shared" si="81"/>
        <v>26.25</v>
      </c>
      <c r="O422" s="387">
        <f t="shared" si="85"/>
        <v>8.149999999999999</v>
      </c>
      <c r="P422" s="565">
        <f>MIN(O422:O424)</f>
        <v>8.149999999999999</v>
      </c>
      <c r="Q422" s="554" t="str">
        <f t="shared" si="79"/>
        <v> </v>
      </c>
      <c r="R422" s="442" t="str">
        <f>IF(P422&lt;0,"ЦП закрыт"," ")</f>
        <v> </v>
      </c>
      <c r="S422" s="552">
        <f>(I422*100)/N422</f>
        <v>68.95238095238096</v>
      </c>
      <c r="T422" s="442" t="e">
        <f>IF(#REF!&lt;0,"ЦП закрыт"," ")</f>
        <v>#REF!</v>
      </c>
      <c r="U422" s="546" t="e">
        <f>(#REF!*100)/#REF!</f>
        <v>#REF!</v>
      </c>
      <c r="V422" s="542" t="s">
        <v>1460</v>
      </c>
    </row>
    <row r="423" spans="1:22" ht="19.5" customHeight="1">
      <c r="A423" s="528"/>
      <c r="B423" s="387" t="s">
        <v>28</v>
      </c>
      <c r="C423" s="456">
        <v>25</v>
      </c>
      <c r="D423" s="455" t="s">
        <v>2442</v>
      </c>
      <c r="E423" s="455">
        <v>25</v>
      </c>
      <c r="F423" s="455"/>
      <c r="G423" s="439"/>
      <c r="H423" s="387" t="s">
        <v>1714</v>
      </c>
      <c r="I423" s="387">
        <v>2</v>
      </c>
      <c r="J423" s="387">
        <v>0</v>
      </c>
      <c r="K423" s="387"/>
      <c r="L423" s="387">
        <f t="shared" si="86"/>
        <v>2</v>
      </c>
      <c r="M423" s="387">
        <v>0</v>
      </c>
      <c r="N423" s="387">
        <f t="shared" si="81"/>
        <v>26.25</v>
      </c>
      <c r="O423" s="387">
        <f t="shared" si="85"/>
        <v>24.25</v>
      </c>
      <c r="P423" s="565"/>
      <c r="Q423" s="563"/>
      <c r="R423" s="440" t="str">
        <f>IF(P422&lt;0,"ЦП закрыт"," ")</f>
        <v> </v>
      </c>
      <c r="S423" s="553"/>
      <c r="T423" s="443" t="e">
        <f>IF(#REF!&lt;0,"ЦП закрыт"," ")</f>
        <v>#REF!</v>
      </c>
      <c r="U423" s="547"/>
      <c r="V423" s="542"/>
    </row>
    <row r="424" spans="1:22" ht="19.5" customHeight="1">
      <c r="A424" s="528"/>
      <c r="B424" s="387" t="s">
        <v>29</v>
      </c>
      <c r="C424" s="456">
        <v>25</v>
      </c>
      <c r="D424" s="455" t="s">
        <v>2442</v>
      </c>
      <c r="E424" s="455">
        <v>25</v>
      </c>
      <c r="F424" s="455"/>
      <c r="G424" s="439"/>
      <c r="H424" s="387" t="s">
        <v>1714</v>
      </c>
      <c r="I424" s="387">
        <v>16.1</v>
      </c>
      <c r="J424" s="387">
        <v>0</v>
      </c>
      <c r="K424" s="387"/>
      <c r="L424" s="387">
        <f t="shared" si="86"/>
        <v>16.1</v>
      </c>
      <c r="M424" s="387">
        <v>0</v>
      </c>
      <c r="N424" s="387">
        <f t="shared" si="81"/>
        <v>26.25</v>
      </c>
      <c r="O424" s="387">
        <f t="shared" si="85"/>
        <v>10.149999999999999</v>
      </c>
      <c r="P424" s="565"/>
      <c r="Q424" s="564"/>
      <c r="R424" s="444" t="str">
        <f>IF(P422&lt;0,"ЦП закрыт"," ")</f>
        <v> </v>
      </c>
      <c r="S424" s="553"/>
      <c r="T424" s="452" t="e">
        <f>IF(#REF!&lt;0,"ЦП закрыт"," ")</f>
        <v>#REF!</v>
      </c>
      <c r="U424" s="547"/>
      <c r="V424" s="542"/>
    </row>
    <row r="425" spans="1:22" ht="19.5" customHeight="1">
      <c r="A425" s="528">
        <v>313</v>
      </c>
      <c r="B425" s="690" t="s">
        <v>35</v>
      </c>
      <c r="C425" s="456">
        <v>10</v>
      </c>
      <c r="D425" s="455" t="s">
        <v>2442</v>
      </c>
      <c r="E425" s="455">
        <v>10</v>
      </c>
      <c r="F425" s="455"/>
      <c r="G425" s="439"/>
      <c r="H425" s="387" t="s">
        <v>1680</v>
      </c>
      <c r="I425" s="387">
        <f>I426+I427</f>
        <v>12.299999999999999</v>
      </c>
      <c r="J425" s="387">
        <f>SUM(J426:J427)</f>
        <v>0</v>
      </c>
      <c r="K425" s="387"/>
      <c r="L425" s="387">
        <f>I425-J425</f>
        <v>12.299999999999999</v>
      </c>
      <c r="M425" s="387">
        <v>0</v>
      </c>
      <c r="N425" s="387">
        <f t="shared" si="81"/>
        <v>10.5</v>
      </c>
      <c r="O425" s="387">
        <f t="shared" si="85"/>
        <v>-1.799999999999999</v>
      </c>
      <c r="P425" s="554">
        <f>MIN(O425:O427)</f>
        <v>-1.799999999999999</v>
      </c>
      <c r="Q425" s="554" t="str">
        <f t="shared" si="79"/>
        <v>ЦП закрыт</v>
      </c>
      <c r="R425" s="448" t="str">
        <f>IF(P425&lt;0,"ЦП закрыт"," ")</f>
        <v>ЦП закрыт</v>
      </c>
      <c r="S425" s="557">
        <f>(I425*100)/N425</f>
        <v>117.14285714285714</v>
      </c>
      <c r="T425" s="442" t="e">
        <f>IF(#REF!&lt;0,"ЦП закрыт"," ")</f>
        <v>#REF!</v>
      </c>
      <c r="U425" s="546" t="e">
        <f>(#REF!*100)/#REF!</f>
        <v>#REF!</v>
      </c>
      <c r="V425" s="542" t="s">
        <v>1460</v>
      </c>
    </row>
    <row r="426" spans="1:22" ht="19.5" customHeight="1">
      <c r="A426" s="528"/>
      <c r="B426" s="690" t="s">
        <v>28</v>
      </c>
      <c r="C426" s="456">
        <v>10</v>
      </c>
      <c r="D426" s="455" t="s">
        <v>2442</v>
      </c>
      <c r="E426" s="455">
        <v>10</v>
      </c>
      <c r="F426" s="455"/>
      <c r="G426" s="439"/>
      <c r="H426" s="387" t="s">
        <v>1680</v>
      </c>
      <c r="I426" s="387">
        <v>2.6</v>
      </c>
      <c r="J426" s="387">
        <v>0</v>
      </c>
      <c r="K426" s="387"/>
      <c r="L426" s="387">
        <f>I426-J426</f>
        <v>2.6</v>
      </c>
      <c r="M426" s="387">
        <v>0</v>
      </c>
      <c r="N426" s="387">
        <f t="shared" si="81"/>
        <v>10.5</v>
      </c>
      <c r="O426" s="387">
        <f t="shared" si="85"/>
        <v>7.9</v>
      </c>
      <c r="P426" s="563"/>
      <c r="Q426" s="563"/>
      <c r="R426" s="440" t="str">
        <f>IF(P425&lt;0,"ЦП закрыт"," ")</f>
        <v>ЦП закрыт</v>
      </c>
      <c r="S426" s="558"/>
      <c r="T426" s="440" t="e">
        <f>IF(#REF!&lt;0,"ЦП закрыт"," ")</f>
        <v>#REF!</v>
      </c>
      <c r="U426" s="547"/>
      <c r="V426" s="542"/>
    </row>
    <row r="427" spans="1:22" ht="19.5" customHeight="1" thickBot="1">
      <c r="A427" s="528"/>
      <c r="B427" s="690" t="s">
        <v>29</v>
      </c>
      <c r="C427" s="456">
        <v>10</v>
      </c>
      <c r="D427" s="455" t="s">
        <v>2442</v>
      </c>
      <c r="E427" s="455">
        <v>10</v>
      </c>
      <c r="F427" s="455"/>
      <c r="G427" s="439"/>
      <c r="H427" s="201" t="s">
        <v>1680</v>
      </c>
      <c r="I427" s="201">
        <v>9.7</v>
      </c>
      <c r="J427" s="201">
        <v>0</v>
      </c>
      <c r="K427" s="201"/>
      <c r="L427" s="201">
        <f>I427-J427</f>
        <v>9.7</v>
      </c>
      <c r="M427" s="201">
        <v>0</v>
      </c>
      <c r="N427" s="387">
        <f t="shared" si="81"/>
        <v>10.5</v>
      </c>
      <c r="O427" s="201">
        <f t="shared" si="85"/>
        <v>0.8000000000000007</v>
      </c>
      <c r="P427" s="564"/>
      <c r="Q427" s="564"/>
      <c r="R427" s="447" t="str">
        <f>IF(P425&lt;0,"ЦП закрыт"," ")</f>
        <v>ЦП закрыт</v>
      </c>
      <c r="S427" s="559"/>
      <c r="T427" s="444" t="e">
        <f>IF(#REF!&lt;0,"ЦП закрыт"," ")</f>
        <v>#REF!</v>
      </c>
      <c r="U427" s="548"/>
      <c r="V427" s="542"/>
    </row>
    <row r="428" spans="1:22" ht="19.5" customHeight="1">
      <c r="A428" s="697" t="s">
        <v>36</v>
      </c>
      <c r="B428" s="698"/>
      <c r="C428" s="469">
        <f>C5+C6+C7+C8+C9+C10+C11+C12+C13+C14+C15+C16+C17+C18+C19+C20+C21+C22+C23+C24+C25+C26+C27+C28+C29+C30+C31+C32+C33+C34+C35+C36+C39+C42+C45+C48+E48+C49+E49+C50+E50+C51+E51+C52+E52+C53+E53+C54+E54+C55+E55+C56+E56+C57+E57+C60+E60+C63+E63+C66+E66+C69+E69+C72+E72+C75+C76+C77+C78+C79+C80+C81+C82+C83+C84+C85+E85+C86+E86+C87+E87+C88+E88+C89+E89+C90+E90+C91+E91+C92+E92+C93+E93+C94+E94+C95+E95+C96+E96+C97+E97+C98+E98+C99+E99+C100+E100+C101+E101+C102+E102+C103+E103+C104+E104+C105+E105+C106+E106+C107+E107+C108+E108+C109+E109+C110+E110+C111+E111+C112+E112+C113+E113+C114+E114+C115+E115+C116+E116+C117+E117+C118+E118+C119+E119+C120+E120+C121+E121+C122+E122+C123+E123+C124+E124+C125+E125+C126+E126+C10+C129+E129+C132+E132+C135+E135+C138+E138+C141+E141+C144+E144+C147+E147+C150+E150+C153+C154+E154+C155+E155+C156+E156+C157+E157+C158+E158+C159+E159+C160+E160+C161+E161+C162+E162+C163+E163+C164+E164+C165+E165+C166+E166+C167+E167+C168+E168+C169+E169+C170+E170+C171+E171+C172+E172+C173+E173+C174+E174+C175+E175+C176+E176+C177+E177+C178+E178+C179+E179+C182+E182+C185+E185+C188+E188+C191+E191+C194+E194+C197+E197+C200+E200+C203+C204+C205+C206+C207+C208+C209+C210+C211+C212+C213+C214+C215+C216+C216+C217+C218+C219+E219+C220+E220+C221+E221+C222+E222+C223+E223</f>
        <v>1587.9599999999982</v>
      </c>
      <c r="D428" s="460">
        <f>C224+E224+C225+E225+C226+E226+C227+E227+C230+E230+C233+E233+C236+E236+C239+E239+C240+E240+C241+E241+C242+E242+C243+E243+C244+E244+C245+E245+C246+E246+C247+E247+C248+E248+C249+E249+C250+E250+C251+E251+C252+E252+C253+E253+C254+E254+C255+E255+C256+E256+C257+E257+C258+E258+C259+E259+C260+E260+C261+E261+C264+E264+C267+E267+C270+E270+C273+E273+C276+C277+C278+C279+C280+C281+C282+C283+C284+C285+C286+C287+C288+C289+C290+C291+C292+C293+C294+E294+C295+E295+C296+E296+C297+E297+C298+E298+C299+E299+C300+E300+C301+E301+C302+E302+C303+E303+C304+E304+C305+E305+C306+E306+C307+E307+C308+E308+C309+E309+C310+E310+C311+E311+C312+E312+C313+E313+C314+E314+C315+E315+C316+E316+C317+E317+C318+E318+C319+E319+C320+E320+C321+E321+C322+E322+C323+E323+C324+E324+C325+E325+C326+E326+C327+E327+C328+E328+C329+E329+C330+E330+C331+E331+C332+E332+C333+E333+C334+E334+C335+E335+C336+E336+C337+E337+C338+E338+C339+E339+C340+E340+C341+E341+G341+C342+E342+G342+C343+C346+E346+C349+E349+C352+E352+C355+E355+C358+E358+C361+E361+C364+E364+C367+E367+C370+E370+C373+E373+C376+E376+C379+C380+C381+C382+C383+C384+C385+C386+C387+C388+C389+C390+C391+C392+E392+C393+E393+C394+E394+C395+E395+C396+E396+C397+E397+C398+E398+C399+E399+C400+E400+C401+E401+C402+E402+C403+E403+C404+E404+C405+E405+C406+E406+C407+E407+C410+E410+C413+E413+C416+E416+C419+E419+C422+E422+C425+E425</f>
        <v>2331.2599999999984</v>
      </c>
      <c r="E428" s="470">
        <f>SUM(C5:C35)+C36+C39+C42+C45+SUM(C48:C57,E48:E57)+C60+E60+C63+E63+C66+E66+C69+E69+C72+E72+SUM(C75:C126,E85:E126)+C129+E129+C132+E132+C135+E135+C138+E138+C141+E141+C144+E144+C147+E147+C150+E150+SUM(C153:C179,E154:E179)+C182+E182+C185+E185+C188+E188+C191+E191+C194+E194+C197+E197+C200+E200+SUM(C203:C227,E219:E227)+C230+E230+C233+E233+C236+E236+SUM(C239:C261,E239:E261)+C264+E264+C267+E267+C270+E270+C273+E273+SUM(C276:C343,E294:E342)+G341+G342+C346+E346+C349+E349+C352+E352+C355+E355+C358+E358+C361+E361+C364+E364+C367+E367+C370+E370+C373+E373+C376+E376+SUM(C379:C407,E392:E407)+C410+E410+C413+E413+C416+E416+C419+E419+C422+E422+C425+E425</f>
        <v>3915.72</v>
      </c>
      <c r="F428" s="460">
        <f>C428+D428</f>
        <v>3919.2199999999966</v>
      </c>
      <c r="G428" s="471"/>
      <c r="H428" s="472">
        <v>3927.42</v>
      </c>
      <c r="I428" s="473">
        <f>(SUM(I5:I36))+I39+I42+I45+SUM(I48:I57)+I60+I63+I66+I69+I72+SUM(I75:I126)+I129+I132+I135+I138+I144+I147+I150+I141+SUM(I153:I179)+I182+I185+I188+I191+I194+I197+I200+SUM(I203:I227)+I230+I233+I236+SUM(I239:I261)+I264+I267+I270+I273+SUM(I276:I343)+I346+I349+I352+I355+I358+I361+I364+I367+I370+I373+I376+SUM(I379:I407)+I410+I413+I416+I419+I422+I425</f>
        <v>1172.3691832597815</v>
      </c>
      <c r="J428" s="474"/>
      <c r="K428" s="474"/>
      <c r="L428" s="474"/>
      <c r="M428" s="474"/>
      <c r="N428" s="474"/>
      <c r="O428" s="475"/>
      <c r="P428" s="475"/>
      <c r="Q428" s="475"/>
      <c r="R428" s="476"/>
      <c r="S428" s="476"/>
      <c r="T428" s="474"/>
      <c r="U428" s="478"/>
      <c r="V428" s="479"/>
    </row>
    <row r="429" spans="1:22" ht="19.5" customHeight="1">
      <c r="A429" s="699" t="s">
        <v>37</v>
      </c>
      <c r="B429" s="700"/>
      <c r="C429" s="566"/>
      <c r="D429" s="567"/>
      <c r="E429" s="567"/>
      <c r="F429" s="567"/>
      <c r="G429" s="568"/>
      <c r="H429" s="474"/>
      <c r="I429" s="474"/>
      <c r="J429" s="474"/>
      <c r="K429" s="474"/>
      <c r="L429" s="475"/>
      <c r="M429" s="475"/>
      <c r="N429" s="475"/>
      <c r="O429" s="475"/>
      <c r="P429" s="477">
        <f>_xlfn.SUMIFS(P5:P427,P5:P427,"&lt;0")</f>
        <v>-66.1233498422723</v>
      </c>
      <c r="Q429" s="477"/>
      <c r="R429" s="476"/>
      <c r="S429" s="476"/>
      <c r="T429" s="474"/>
      <c r="U429" s="478"/>
      <c r="V429" s="479"/>
    </row>
    <row r="430" spans="1:22" ht="19.5" customHeight="1" thickBot="1">
      <c r="A430" s="701" t="s">
        <v>38</v>
      </c>
      <c r="B430" s="702"/>
      <c r="C430" s="566"/>
      <c r="D430" s="567"/>
      <c r="E430" s="567"/>
      <c r="F430" s="567"/>
      <c r="G430" s="568"/>
      <c r="H430" s="474"/>
      <c r="I430" s="480"/>
      <c r="J430" s="474"/>
      <c r="K430" s="474"/>
      <c r="L430" s="475"/>
      <c r="M430" s="475"/>
      <c r="N430" s="475"/>
      <c r="O430" s="475"/>
      <c r="P430" s="477">
        <f>_xlfn.SUMIFS(P5:P427,P5:P427,"&gt;0")</f>
        <v>939.4865716055567</v>
      </c>
      <c r="Q430" s="477"/>
      <c r="R430" s="476"/>
      <c r="S430" s="476"/>
      <c r="T430" s="474"/>
      <c r="U430" s="478"/>
      <c r="V430" s="479"/>
    </row>
    <row r="431" spans="1:22" ht="44.25" customHeight="1" hidden="1">
      <c r="A431" s="411"/>
      <c r="B431" s="425"/>
      <c r="C431" s="454"/>
      <c r="D431" s="425"/>
      <c r="E431" s="458"/>
      <c r="F431" s="425"/>
      <c r="G431" s="425"/>
      <c r="H431" s="459"/>
      <c r="I431" s="427"/>
      <c r="J431" s="426"/>
      <c r="K431" s="426"/>
      <c r="L431" s="127"/>
      <c r="M431" s="127"/>
      <c r="N431" s="127"/>
      <c r="O431" s="535" t="s">
        <v>66</v>
      </c>
      <c r="P431" s="556"/>
      <c r="Q431" s="556"/>
      <c r="R431" s="556"/>
      <c r="S431" s="428">
        <f>COUNTIF(S5:S427,"&lt;30")</f>
        <v>138</v>
      </c>
      <c r="T431" s="482"/>
      <c r="U431" s="429">
        <f>COUNTIF(U5:U427,"&lt;30")</f>
        <v>0</v>
      </c>
      <c r="V431" s="430"/>
    </row>
    <row r="432" spans="1:22" ht="40.5" customHeight="1" hidden="1">
      <c r="A432" s="411"/>
      <c r="B432" s="425"/>
      <c r="C432" s="454"/>
      <c r="D432" s="425"/>
      <c r="E432" s="425"/>
      <c r="F432" s="425"/>
      <c r="G432" s="425"/>
      <c r="H432" s="459"/>
      <c r="I432" s="427"/>
      <c r="J432" s="426"/>
      <c r="K432" s="426"/>
      <c r="L432" s="127"/>
      <c r="M432" s="127"/>
      <c r="N432" s="127"/>
      <c r="O432" s="534" t="s">
        <v>67</v>
      </c>
      <c r="P432" s="553"/>
      <c r="Q432" s="553"/>
      <c r="R432" s="553"/>
      <c r="S432" s="431">
        <f>_xlfn.COUNTIFS(S5:S427,"&gt;=30",S5:S427,"&lt;70")</f>
        <v>101</v>
      </c>
      <c r="T432" s="481"/>
      <c r="U432" s="432">
        <f>_xlfn.COUNTIFS(U5:U427,"&gt;=30",U5:U427,"&lt;70")</f>
        <v>0</v>
      </c>
      <c r="V432" s="430"/>
    </row>
    <row r="433" spans="1:22" ht="42.75" customHeight="1" hidden="1">
      <c r="A433" s="411"/>
      <c r="B433" s="425"/>
      <c r="C433" s="454"/>
      <c r="D433" s="425"/>
      <c r="E433" s="425"/>
      <c r="F433" s="425"/>
      <c r="G433" s="425"/>
      <c r="H433" s="426"/>
      <c r="I433" s="427"/>
      <c r="J433" s="426"/>
      <c r="K433" s="426"/>
      <c r="L433" s="127"/>
      <c r="M433" s="127"/>
      <c r="N433" s="127"/>
      <c r="O433" s="534" t="s">
        <v>250</v>
      </c>
      <c r="P433" s="553"/>
      <c r="Q433" s="553"/>
      <c r="R433" s="553"/>
      <c r="S433" s="431">
        <f>_xlfn.COUNTIFS(S5:S427,"&gt;=70",S5:S427,"&lt;100")</f>
        <v>49</v>
      </c>
      <c r="T433" s="481"/>
      <c r="U433" s="432">
        <f>_xlfn.COUNTIFS(U5:U427,"&gt;=70",U5:U427,"&lt;100")</f>
        <v>0</v>
      </c>
      <c r="V433" s="430"/>
    </row>
    <row r="434" spans="1:22" ht="41.25" customHeight="1" hidden="1">
      <c r="A434" s="411"/>
      <c r="B434" s="425"/>
      <c r="C434" s="454"/>
      <c r="D434" s="425"/>
      <c r="E434" s="425"/>
      <c r="F434" s="425"/>
      <c r="G434" s="425"/>
      <c r="H434" s="426"/>
      <c r="I434" s="427"/>
      <c r="J434" s="426"/>
      <c r="K434" s="426"/>
      <c r="L434" s="127"/>
      <c r="M434" s="127"/>
      <c r="N434" s="127"/>
      <c r="O434" s="534" t="s">
        <v>68</v>
      </c>
      <c r="P434" s="553"/>
      <c r="Q434" s="553"/>
      <c r="R434" s="553"/>
      <c r="S434" s="431">
        <f>COUNTIF(S5:S427,"&gt;=100")</f>
        <v>25</v>
      </c>
      <c r="T434" s="481"/>
      <c r="U434" s="432">
        <f>COUNTIF(U5:U427,"&gt;=100")</f>
        <v>0</v>
      </c>
      <c r="V434" s="430"/>
    </row>
    <row r="435" spans="1:23" ht="27.75" customHeight="1" hidden="1">
      <c r="A435" s="411"/>
      <c r="B435" s="425"/>
      <c r="C435" s="454"/>
      <c r="D435" s="425"/>
      <c r="E435" s="425"/>
      <c r="F435" s="425"/>
      <c r="G435" s="425"/>
      <c r="H435" s="426"/>
      <c r="I435" s="427"/>
      <c r="J435" s="426"/>
      <c r="K435" s="426"/>
      <c r="L435" s="127"/>
      <c r="M435" s="127"/>
      <c r="N435" s="127"/>
      <c r="O435" s="534" t="s">
        <v>251</v>
      </c>
      <c r="P435" s="553"/>
      <c r="Q435" s="553"/>
      <c r="R435" s="553"/>
      <c r="S435" s="431">
        <f>COUNTIF(Q5:Q427,"ЦП закрыт")</f>
        <v>58</v>
      </c>
      <c r="T435" s="481"/>
      <c r="U435" s="431" t="e">
        <f>COUNTIF(#REF!,"ЦП закрыт")</f>
        <v>#REF!</v>
      </c>
      <c r="V435" s="433"/>
      <c r="W435" s="415"/>
    </row>
    <row r="436" spans="1:23" ht="17.25" customHeight="1" hidden="1">
      <c r="A436" s="411"/>
      <c r="B436" s="425"/>
      <c r="C436" s="454"/>
      <c r="D436" s="425"/>
      <c r="E436" s="425"/>
      <c r="F436" s="425"/>
      <c r="G436" s="425"/>
      <c r="H436" s="426"/>
      <c r="I436" s="427"/>
      <c r="J436" s="426"/>
      <c r="K436" s="426"/>
      <c r="L436" s="127"/>
      <c r="M436" s="127"/>
      <c r="N436" s="127"/>
      <c r="O436" s="127"/>
      <c r="P436" s="434"/>
      <c r="Q436" s="434"/>
      <c r="R436" s="435"/>
      <c r="T436" s="414"/>
      <c r="U436" s="415"/>
      <c r="V436" s="415"/>
      <c r="W436" s="415"/>
    </row>
    <row r="437" spans="1:23" ht="15" hidden="1">
      <c r="A437" s="537"/>
      <c r="B437" s="538"/>
      <c r="C437" s="538"/>
      <c r="D437" s="538"/>
      <c r="E437" s="538"/>
      <c r="F437" s="538"/>
      <c r="G437" s="538"/>
      <c r="H437" s="538"/>
      <c r="I437" s="538"/>
      <c r="J437" s="538"/>
      <c r="K437" s="538"/>
      <c r="L437" s="538"/>
      <c r="M437" s="538"/>
      <c r="N437" s="538"/>
      <c r="O437" s="538"/>
      <c r="P437" s="538"/>
      <c r="Q437" s="538"/>
      <c r="R437" s="538"/>
      <c r="S437" s="538"/>
      <c r="T437" s="414"/>
      <c r="U437" s="415"/>
      <c r="V437" s="415"/>
      <c r="W437" s="415"/>
    </row>
    <row r="438" spans="1:23" ht="22.5" customHeight="1" hidden="1">
      <c r="A438" s="435"/>
      <c r="B438" s="435"/>
      <c r="C438" s="453"/>
      <c r="D438" s="435"/>
      <c r="E438" s="435"/>
      <c r="F438" s="435"/>
      <c r="G438" s="435"/>
      <c r="H438" s="435"/>
      <c r="I438" s="435"/>
      <c r="J438" s="435"/>
      <c r="K438" s="435"/>
      <c r="L438" s="435"/>
      <c r="M438" s="435"/>
      <c r="N438" s="435"/>
      <c r="O438" s="435"/>
      <c r="P438" s="435"/>
      <c r="Q438" s="435"/>
      <c r="R438" s="435"/>
      <c r="S438" s="435"/>
      <c r="T438" s="414"/>
      <c r="U438" s="415"/>
      <c r="V438" s="415"/>
      <c r="W438" s="415"/>
    </row>
    <row r="439" spans="1:23" ht="136.5" customHeight="1" hidden="1">
      <c r="A439" s="435"/>
      <c r="B439" s="435"/>
      <c r="C439" s="453"/>
      <c r="D439" s="435"/>
      <c r="E439" s="435"/>
      <c r="F439" s="435"/>
      <c r="G439" s="435"/>
      <c r="H439" s="435"/>
      <c r="I439" s="435"/>
      <c r="J439" s="435"/>
      <c r="K439" s="435"/>
      <c r="L439" s="435"/>
      <c r="M439" s="435"/>
      <c r="N439" s="435"/>
      <c r="O439" s="435"/>
      <c r="P439" s="435"/>
      <c r="Q439" s="435"/>
      <c r="R439" s="435"/>
      <c r="S439" s="435"/>
      <c r="T439" s="414"/>
      <c r="U439" s="415"/>
      <c r="V439" s="415"/>
      <c r="W439" s="415"/>
    </row>
    <row r="440" spans="20:23" ht="47.25" customHeight="1" hidden="1">
      <c r="T440" s="414"/>
      <c r="U440" s="415"/>
      <c r="V440" s="415"/>
      <c r="W440" s="415"/>
    </row>
    <row r="441" spans="20:23" ht="15" hidden="1">
      <c r="T441" s="414"/>
      <c r="U441" s="415"/>
      <c r="V441" s="415"/>
      <c r="W441" s="415"/>
    </row>
    <row r="442" spans="20:23" ht="19.5" customHeight="1">
      <c r="T442" s="414"/>
      <c r="U442" s="415"/>
      <c r="V442" s="415"/>
      <c r="W442" s="415"/>
    </row>
    <row r="443" spans="20:23" ht="19.5" customHeight="1">
      <c r="T443" s="414"/>
      <c r="U443" s="415"/>
      <c r="V443" s="415"/>
      <c r="W443" s="415"/>
    </row>
    <row r="444" spans="20:23" ht="19.5" customHeight="1">
      <c r="T444" s="414"/>
      <c r="U444" s="415"/>
      <c r="V444" s="415"/>
      <c r="W444" s="415"/>
    </row>
    <row r="445" spans="20:23" ht="19.5" customHeight="1">
      <c r="T445" s="414"/>
      <c r="U445" s="415"/>
      <c r="V445" s="415"/>
      <c r="W445" s="415"/>
    </row>
    <row r="446" spans="20:23" ht="19.5" customHeight="1">
      <c r="T446" s="414"/>
      <c r="U446" s="415"/>
      <c r="V446" s="415"/>
      <c r="W446" s="415"/>
    </row>
    <row r="447" spans="20:23" ht="19.5" customHeight="1">
      <c r="T447" s="414"/>
      <c r="U447" s="415"/>
      <c r="V447" s="415"/>
      <c r="W447" s="415"/>
    </row>
    <row r="448" spans="20:23" ht="19.5" customHeight="1">
      <c r="T448" s="414"/>
      <c r="U448" s="415"/>
      <c r="V448" s="415"/>
      <c r="W448" s="415"/>
    </row>
    <row r="449" spans="20:23" ht="19.5" customHeight="1">
      <c r="T449" s="414"/>
      <c r="U449" s="415"/>
      <c r="V449" s="415"/>
      <c r="W449" s="415"/>
    </row>
    <row r="450" spans="20:23" ht="19.5" customHeight="1">
      <c r="T450" s="414"/>
      <c r="U450" s="415"/>
      <c r="V450" s="415"/>
      <c r="W450" s="415"/>
    </row>
    <row r="451" spans="20:23" ht="19.5" customHeight="1">
      <c r="T451" s="414"/>
      <c r="U451" s="415"/>
      <c r="V451" s="415"/>
      <c r="W451" s="415"/>
    </row>
    <row r="452" spans="20:23" ht="19.5" customHeight="1">
      <c r="T452" s="414"/>
      <c r="U452" s="415"/>
      <c r="V452" s="415"/>
      <c r="W452" s="415"/>
    </row>
    <row r="453" spans="20:23" ht="19.5" customHeight="1">
      <c r="T453" s="414"/>
      <c r="U453" s="415"/>
      <c r="V453" s="415"/>
      <c r="W453" s="415"/>
    </row>
    <row r="454" spans="20:23" ht="19.5" customHeight="1">
      <c r="T454" s="414"/>
      <c r="U454" s="415"/>
      <c r="V454" s="415"/>
      <c r="W454" s="415"/>
    </row>
    <row r="455" spans="20:23" ht="19.5" customHeight="1">
      <c r="T455" s="414"/>
      <c r="U455" s="415"/>
      <c r="V455" s="415"/>
      <c r="W455" s="415"/>
    </row>
    <row r="456" spans="20:23" ht="19.5" customHeight="1">
      <c r="T456" s="414"/>
      <c r="U456" s="415"/>
      <c r="V456" s="415"/>
      <c r="W456" s="415"/>
    </row>
    <row r="457" spans="20:23" ht="19.5" customHeight="1">
      <c r="T457" s="414"/>
      <c r="U457" s="415"/>
      <c r="V457" s="415"/>
      <c r="W457" s="415"/>
    </row>
    <row r="458" spans="20:23" ht="19.5" customHeight="1">
      <c r="T458" s="414"/>
      <c r="U458" s="415"/>
      <c r="V458" s="415"/>
      <c r="W458" s="415"/>
    </row>
    <row r="459" spans="20:23" ht="19.5" customHeight="1">
      <c r="T459" s="414"/>
      <c r="U459" s="415"/>
      <c r="V459" s="415"/>
      <c r="W459" s="415"/>
    </row>
    <row r="460" spans="20:23" ht="19.5" customHeight="1">
      <c r="T460" s="414"/>
      <c r="U460" s="415"/>
      <c r="V460" s="415"/>
      <c r="W460" s="415"/>
    </row>
    <row r="461" spans="20:23" ht="19.5" customHeight="1">
      <c r="T461" s="414"/>
      <c r="U461" s="415"/>
      <c r="V461" s="415"/>
      <c r="W461" s="415"/>
    </row>
    <row r="462" spans="20:23" ht="19.5" customHeight="1">
      <c r="T462" s="414"/>
      <c r="U462" s="415"/>
      <c r="V462" s="415"/>
      <c r="W462" s="415"/>
    </row>
    <row r="463" spans="20:23" ht="19.5" customHeight="1">
      <c r="T463" s="414"/>
      <c r="U463" s="415"/>
      <c r="V463" s="415"/>
      <c r="W463" s="415"/>
    </row>
    <row r="464" spans="20:23" ht="19.5" customHeight="1">
      <c r="T464" s="414"/>
      <c r="U464" s="415"/>
      <c r="V464" s="415"/>
      <c r="W464" s="415"/>
    </row>
    <row r="465" spans="20:23" ht="19.5" customHeight="1">
      <c r="T465" s="414"/>
      <c r="U465" s="415"/>
      <c r="V465" s="415"/>
      <c r="W465" s="415"/>
    </row>
    <row r="466" spans="20:23" ht="19.5" customHeight="1">
      <c r="T466" s="414"/>
      <c r="U466" s="415"/>
      <c r="V466" s="415"/>
      <c r="W466" s="415"/>
    </row>
    <row r="467" spans="20:23" ht="19.5" customHeight="1">
      <c r="T467" s="414"/>
      <c r="U467" s="415"/>
      <c r="V467" s="415"/>
      <c r="W467" s="415"/>
    </row>
    <row r="468" spans="20:23" ht="19.5" customHeight="1">
      <c r="T468" s="414"/>
      <c r="U468" s="415"/>
      <c r="V468" s="415"/>
      <c r="W468" s="415"/>
    </row>
    <row r="469" spans="20:23" ht="19.5" customHeight="1">
      <c r="T469" s="414"/>
      <c r="U469" s="415"/>
      <c r="V469" s="415"/>
      <c r="W469" s="415"/>
    </row>
    <row r="470" spans="20:23" ht="19.5" customHeight="1">
      <c r="T470" s="414"/>
      <c r="U470" s="415"/>
      <c r="V470" s="415"/>
      <c r="W470" s="415"/>
    </row>
    <row r="471" spans="20:23" ht="19.5" customHeight="1">
      <c r="T471" s="414"/>
      <c r="U471" s="415"/>
      <c r="V471" s="415"/>
      <c r="W471" s="415"/>
    </row>
    <row r="472" spans="20:23" ht="19.5" customHeight="1">
      <c r="T472" s="414"/>
      <c r="U472" s="415"/>
      <c r="V472" s="415"/>
      <c r="W472" s="415"/>
    </row>
    <row r="473" spans="20:23" ht="19.5" customHeight="1">
      <c r="T473" s="414"/>
      <c r="U473" s="415"/>
      <c r="V473" s="415"/>
      <c r="W473" s="415"/>
    </row>
    <row r="474" spans="20:23" ht="19.5" customHeight="1">
      <c r="T474" s="414"/>
      <c r="U474" s="415"/>
      <c r="V474" s="415"/>
      <c r="W474" s="415"/>
    </row>
    <row r="475" spans="20:23" ht="19.5" customHeight="1">
      <c r="T475" s="414"/>
      <c r="U475" s="415"/>
      <c r="V475" s="415"/>
      <c r="W475" s="415"/>
    </row>
    <row r="476" spans="20:23" ht="19.5" customHeight="1">
      <c r="T476" s="414"/>
      <c r="U476" s="415"/>
      <c r="V476" s="415"/>
      <c r="W476" s="415"/>
    </row>
    <row r="477" spans="20:23" ht="19.5" customHeight="1">
      <c r="T477" s="414"/>
      <c r="U477" s="415"/>
      <c r="V477" s="415"/>
      <c r="W477" s="415"/>
    </row>
    <row r="478" spans="20:23" ht="19.5" customHeight="1">
      <c r="T478" s="414"/>
      <c r="U478" s="415"/>
      <c r="V478" s="415"/>
      <c r="W478" s="415"/>
    </row>
    <row r="479" spans="20:23" ht="19.5" customHeight="1">
      <c r="T479" s="414"/>
      <c r="U479" s="415"/>
      <c r="V479" s="415"/>
      <c r="W479" s="415"/>
    </row>
    <row r="480" spans="20:23" ht="19.5" customHeight="1">
      <c r="T480" s="414"/>
      <c r="U480" s="415"/>
      <c r="V480" s="415"/>
      <c r="W480" s="415"/>
    </row>
    <row r="481" spans="20:23" ht="19.5" customHeight="1">
      <c r="T481" s="414"/>
      <c r="U481" s="415"/>
      <c r="V481" s="415"/>
      <c r="W481" s="415"/>
    </row>
    <row r="482" spans="20:23" ht="19.5" customHeight="1">
      <c r="T482" s="414"/>
      <c r="U482" s="415"/>
      <c r="V482" s="415"/>
      <c r="W482" s="415"/>
    </row>
    <row r="483" spans="20:23" ht="19.5" customHeight="1">
      <c r="T483" s="414"/>
      <c r="U483" s="415"/>
      <c r="V483" s="415"/>
      <c r="W483" s="415"/>
    </row>
    <row r="484" spans="20:23" ht="19.5" customHeight="1">
      <c r="T484" s="414"/>
      <c r="U484" s="415"/>
      <c r="V484" s="415"/>
      <c r="W484" s="415"/>
    </row>
    <row r="485" spans="20:23" ht="19.5" customHeight="1">
      <c r="T485" s="414"/>
      <c r="U485" s="415"/>
      <c r="V485" s="415"/>
      <c r="W485" s="415"/>
    </row>
    <row r="486" spans="20:23" ht="19.5" customHeight="1">
      <c r="T486" s="414"/>
      <c r="U486" s="415"/>
      <c r="V486" s="415"/>
      <c r="W486" s="415"/>
    </row>
    <row r="487" spans="20:23" ht="19.5" customHeight="1">
      <c r="T487" s="414"/>
      <c r="U487" s="415"/>
      <c r="V487" s="415"/>
      <c r="W487" s="415"/>
    </row>
    <row r="488" spans="20:23" ht="19.5" customHeight="1">
      <c r="T488" s="414"/>
      <c r="U488" s="415"/>
      <c r="V488" s="415"/>
      <c r="W488" s="415"/>
    </row>
    <row r="489" spans="20:23" ht="19.5" customHeight="1">
      <c r="T489" s="414"/>
      <c r="U489" s="415"/>
      <c r="V489" s="415"/>
      <c r="W489" s="415"/>
    </row>
    <row r="490" spans="20:23" ht="19.5" customHeight="1">
      <c r="T490" s="414"/>
      <c r="U490" s="415"/>
      <c r="V490" s="415"/>
      <c r="W490" s="415"/>
    </row>
    <row r="491" spans="20:23" ht="19.5" customHeight="1">
      <c r="T491" s="414"/>
      <c r="U491" s="415"/>
      <c r="V491" s="415"/>
      <c r="W491" s="415"/>
    </row>
    <row r="492" spans="20:23" ht="19.5" customHeight="1">
      <c r="T492" s="414"/>
      <c r="U492" s="415"/>
      <c r="V492" s="415"/>
      <c r="W492" s="415"/>
    </row>
    <row r="493" spans="20:23" ht="19.5" customHeight="1">
      <c r="T493" s="414"/>
      <c r="U493" s="415"/>
      <c r="V493" s="415"/>
      <c r="W493" s="415"/>
    </row>
    <row r="494" spans="20:23" ht="19.5" customHeight="1">
      <c r="T494" s="414"/>
      <c r="U494" s="415"/>
      <c r="V494" s="415"/>
      <c r="W494" s="415"/>
    </row>
    <row r="495" spans="20:23" ht="19.5" customHeight="1">
      <c r="T495" s="414"/>
      <c r="U495" s="415"/>
      <c r="V495" s="415"/>
      <c r="W495" s="415"/>
    </row>
    <row r="496" spans="20:23" ht="19.5" customHeight="1">
      <c r="T496" s="414"/>
      <c r="U496" s="415"/>
      <c r="V496" s="415"/>
      <c r="W496" s="415"/>
    </row>
    <row r="497" spans="20:23" ht="19.5" customHeight="1">
      <c r="T497" s="414"/>
      <c r="U497" s="415"/>
      <c r="V497" s="415"/>
      <c r="W497" s="415"/>
    </row>
    <row r="498" spans="20:23" ht="19.5" customHeight="1">
      <c r="T498" s="414"/>
      <c r="U498" s="415"/>
      <c r="V498" s="415"/>
      <c r="W498" s="415"/>
    </row>
    <row r="499" spans="20:23" ht="19.5" customHeight="1">
      <c r="T499" s="414"/>
      <c r="U499" s="415"/>
      <c r="V499" s="415"/>
      <c r="W499" s="415"/>
    </row>
    <row r="500" spans="20:23" ht="19.5" customHeight="1">
      <c r="T500" s="414"/>
      <c r="U500" s="415"/>
      <c r="V500" s="415"/>
      <c r="W500" s="415"/>
    </row>
    <row r="501" spans="20:23" ht="19.5" customHeight="1">
      <c r="T501" s="414"/>
      <c r="U501" s="415"/>
      <c r="V501" s="415"/>
      <c r="W501" s="415"/>
    </row>
    <row r="502" spans="20:23" ht="19.5" customHeight="1">
      <c r="T502" s="414"/>
      <c r="U502" s="415"/>
      <c r="V502" s="415"/>
      <c r="W502" s="415"/>
    </row>
    <row r="503" spans="20:23" ht="19.5" customHeight="1">
      <c r="T503" s="414"/>
      <c r="U503" s="415"/>
      <c r="V503" s="415"/>
      <c r="W503" s="415"/>
    </row>
    <row r="504" spans="20:23" ht="19.5" customHeight="1">
      <c r="T504" s="414"/>
      <c r="U504" s="415"/>
      <c r="V504" s="415"/>
      <c r="W504" s="415"/>
    </row>
    <row r="505" spans="20:23" ht="19.5" customHeight="1">
      <c r="T505" s="414"/>
      <c r="U505" s="415"/>
      <c r="V505" s="415"/>
      <c r="W505" s="415"/>
    </row>
    <row r="506" spans="20:23" ht="19.5" customHeight="1">
      <c r="T506" s="414"/>
      <c r="U506" s="415"/>
      <c r="V506" s="415"/>
      <c r="W506" s="415"/>
    </row>
    <row r="507" spans="20:23" ht="19.5" customHeight="1">
      <c r="T507" s="414"/>
      <c r="U507" s="415"/>
      <c r="V507" s="415"/>
      <c r="W507" s="415"/>
    </row>
    <row r="508" spans="20:23" ht="19.5" customHeight="1">
      <c r="T508" s="414"/>
      <c r="U508" s="415"/>
      <c r="V508" s="415"/>
      <c r="W508" s="415"/>
    </row>
    <row r="509" spans="20:23" ht="19.5" customHeight="1">
      <c r="T509" s="414"/>
      <c r="U509" s="415"/>
      <c r="V509" s="415"/>
      <c r="W509" s="415"/>
    </row>
    <row r="510" spans="20:23" ht="19.5" customHeight="1">
      <c r="T510" s="414"/>
      <c r="U510" s="415"/>
      <c r="V510" s="415"/>
      <c r="W510" s="415"/>
    </row>
    <row r="511" spans="20:23" ht="19.5" customHeight="1">
      <c r="T511" s="414"/>
      <c r="U511" s="415"/>
      <c r="V511" s="415"/>
      <c r="W511" s="415"/>
    </row>
    <row r="512" spans="20:23" ht="19.5" customHeight="1">
      <c r="T512" s="414"/>
      <c r="U512" s="415"/>
      <c r="V512" s="415"/>
      <c r="W512" s="415"/>
    </row>
    <row r="513" spans="20:23" ht="19.5" customHeight="1">
      <c r="T513" s="414"/>
      <c r="U513" s="415"/>
      <c r="V513" s="415"/>
      <c r="W513" s="415"/>
    </row>
    <row r="514" spans="20:23" ht="19.5" customHeight="1">
      <c r="T514" s="414"/>
      <c r="U514" s="415"/>
      <c r="V514" s="415"/>
      <c r="W514" s="415"/>
    </row>
    <row r="515" spans="20:23" ht="19.5" customHeight="1">
      <c r="T515" s="414"/>
      <c r="U515" s="415"/>
      <c r="V515" s="415"/>
      <c r="W515" s="415"/>
    </row>
    <row r="516" spans="20:23" ht="19.5" customHeight="1">
      <c r="T516" s="414"/>
      <c r="U516" s="415"/>
      <c r="V516" s="415"/>
      <c r="W516" s="415"/>
    </row>
    <row r="517" spans="20:23" ht="19.5" customHeight="1">
      <c r="T517" s="414"/>
      <c r="U517" s="415"/>
      <c r="V517" s="415"/>
      <c r="W517" s="415"/>
    </row>
    <row r="518" spans="20:23" ht="19.5" customHeight="1">
      <c r="T518" s="414"/>
      <c r="U518" s="415"/>
      <c r="V518" s="415"/>
      <c r="W518" s="415"/>
    </row>
    <row r="519" spans="20:23" ht="19.5" customHeight="1">
      <c r="T519" s="414"/>
      <c r="U519" s="415"/>
      <c r="V519" s="415"/>
      <c r="W519" s="415"/>
    </row>
    <row r="520" spans="20:23" ht="19.5" customHeight="1">
      <c r="T520" s="414"/>
      <c r="U520" s="415"/>
      <c r="V520" s="415"/>
      <c r="W520" s="415"/>
    </row>
    <row r="521" spans="20:23" ht="19.5" customHeight="1">
      <c r="T521" s="414"/>
      <c r="U521" s="415"/>
      <c r="V521" s="415"/>
      <c r="W521" s="415"/>
    </row>
    <row r="522" spans="20:23" ht="19.5" customHeight="1">
      <c r="T522" s="414"/>
      <c r="U522" s="415"/>
      <c r="V522" s="415"/>
      <c r="W522" s="415"/>
    </row>
    <row r="523" spans="20:23" ht="19.5" customHeight="1">
      <c r="T523" s="414"/>
      <c r="U523" s="415"/>
      <c r="V523" s="415"/>
      <c r="W523" s="415"/>
    </row>
    <row r="524" spans="20:23" ht="19.5" customHeight="1">
      <c r="T524" s="414"/>
      <c r="U524" s="415"/>
      <c r="V524" s="415"/>
      <c r="W524" s="415"/>
    </row>
    <row r="525" spans="20:23" ht="19.5" customHeight="1">
      <c r="T525" s="414"/>
      <c r="U525" s="415"/>
      <c r="V525" s="415"/>
      <c r="W525" s="415"/>
    </row>
    <row r="526" spans="20:23" ht="19.5" customHeight="1">
      <c r="T526" s="414"/>
      <c r="U526" s="415"/>
      <c r="V526" s="415"/>
      <c r="W526" s="415"/>
    </row>
    <row r="527" spans="20:23" ht="19.5" customHeight="1">
      <c r="T527" s="414"/>
      <c r="U527" s="415"/>
      <c r="V527" s="415"/>
      <c r="W527" s="415"/>
    </row>
    <row r="528" spans="20:23" ht="19.5" customHeight="1">
      <c r="T528" s="414"/>
      <c r="U528" s="415"/>
      <c r="V528" s="415"/>
      <c r="W528" s="415"/>
    </row>
    <row r="529" spans="20:23" ht="19.5" customHeight="1">
      <c r="T529" s="414"/>
      <c r="U529" s="415"/>
      <c r="V529" s="415"/>
      <c r="W529" s="415"/>
    </row>
    <row r="530" spans="20:23" ht="19.5" customHeight="1">
      <c r="T530" s="414"/>
      <c r="U530" s="415"/>
      <c r="V530" s="415"/>
      <c r="W530" s="415"/>
    </row>
    <row r="531" spans="20:23" ht="19.5" customHeight="1">
      <c r="T531" s="414"/>
      <c r="U531" s="415"/>
      <c r="V531" s="415"/>
      <c r="W531" s="415"/>
    </row>
    <row r="532" spans="20:23" ht="19.5" customHeight="1">
      <c r="T532" s="414"/>
      <c r="U532" s="415"/>
      <c r="V532" s="415"/>
      <c r="W532" s="415"/>
    </row>
    <row r="533" spans="20:23" ht="19.5" customHeight="1">
      <c r="T533" s="414"/>
      <c r="U533" s="415"/>
      <c r="V533" s="415"/>
      <c r="W533" s="415"/>
    </row>
    <row r="534" spans="20:23" ht="19.5" customHeight="1">
      <c r="T534" s="414"/>
      <c r="U534" s="415"/>
      <c r="V534" s="415"/>
      <c r="W534" s="415"/>
    </row>
    <row r="535" spans="20:23" ht="19.5" customHeight="1">
      <c r="T535" s="414"/>
      <c r="U535" s="415"/>
      <c r="V535" s="415"/>
      <c r="W535" s="415"/>
    </row>
    <row r="536" spans="20:23" ht="19.5" customHeight="1">
      <c r="T536" s="414"/>
      <c r="U536" s="415"/>
      <c r="V536" s="415"/>
      <c r="W536" s="415"/>
    </row>
    <row r="537" spans="20:23" ht="19.5" customHeight="1">
      <c r="T537" s="414"/>
      <c r="U537" s="415"/>
      <c r="V537" s="415"/>
      <c r="W537" s="415"/>
    </row>
    <row r="538" spans="20:23" ht="19.5" customHeight="1">
      <c r="T538" s="414"/>
      <c r="U538" s="415"/>
      <c r="V538" s="415"/>
      <c r="W538" s="415"/>
    </row>
    <row r="539" spans="20:23" ht="19.5" customHeight="1">
      <c r="T539" s="414"/>
      <c r="U539" s="415"/>
      <c r="V539" s="415"/>
      <c r="W539" s="415"/>
    </row>
    <row r="540" spans="20:23" ht="19.5" customHeight="1">
      <c r="T540" s="414"/>
      <c r="U540" s="415"/>
      <c r="V540" s="415"/>
      <c r="W540" s="415"/>
    </row>
    <row r="541" spans="20:23" ht="19.5" customHeight="1">
      <c r="T541" s="414"/>
      <c r="U541" s="415"/>
      <c r="V541" s="415"/>
      <c r="W541" s="415"/>
    </row>
    <row r="542" spans="20:23" ht="19.5" customHeight="1">
      <c r="T542" s="414"/>
      <c r="U542" s="415"/>
      <c r="V542" s="415"/>
      <c r="W542" s="415"/>
    </row>
    <row r="543" spans="20:23" ht="19.5" customHeight="1">
      <c r="T543" s="414"/>
      <c r="U543" s="415"/>
      <c r="V543" s="415"/>
      <c r="W543" s="415"/>
    </row>
    <row r="544" spans="20:23" ht="19.5" customHeight="1">
      <c r="T544" s="414"/>
      <c r="U544" s="415"/>
      <c r="V544" s="415"/>
      <c r="W544" s="415"/>
    </row>
    <row r="545" spans="20:23" ht="19.5" customHeight="1">
      <c r="T545" s="414"/>
      <c r="U545" s="415"/>
      <c r="V545" s="415"/>
      <c r="W545" s="415"/>
    </row>
    <row r="546" spans="20:23" ht="19.5" customHeight="1">
      <c r="T546" s="414"/>
      <c r="U546" s="415"/>
      <c r="V546" s="415"/>
      <c r="W546" s="415"/>
    </row>
    <row r="547" spans="20:23" ht="19.5" customHeight="1">
      <c r="T547" s="414"/>
      <c r="U547" s="415"/>
      <c r="V547" s="415"/>
      <c r="W547" s="415"/>
    </row>
    <row r="548" spans="20:23" ht="19.5" customHeight="1">
      <c r="T548" s="414"/>
      <c r="U548" s="415"/>
      <c r="V548" s="415"/>
      <c r="W548" s="415"/>
    </row>
    <row r="549" spans="20:23" ht="19.5" customHeight="1">
      <c r="T549" s="414"/>
      <c r="U549" s="415"/>
      <c r="V549" s="415"/>
      <c r="W549" s="415"/>
    </row>
    <row r="550" spans="20:23" ht="19.5" customHeight="1">
      <c r="T550" s="414"/>
      <c r="U550" s="415"/>
      <c r="V550" s="415"/>
      <c r="W550" s="415"/>
    </row>
    <row r="551" spans="20:23" ht="19.5" customHeight="1">
      <c r="T551" s="414"/>
      <c r="U551" s="415"/>
      <c r="V551" s="415"/>
      <c r="W551" s="415"/>
    </row>
    <row r="552" spans="20:23" ht="19.5" customHeight="1">
      <c r="T552" s="414"/>
      <c r="U552" s="415"/>
      <c r="V552" s="415"/>
      <c r="W552" s="415"/>
    </row>
    <row r="553" spans="20:23" ht="19.5" customHeight="1">
      <c r="T553" s="414"/>
      <c r="U553" s="415"/>
      <c r="V553" s="415"/>
      <c r="W553" s="415"/>
    </row>
    <row r="554" spans="20:23" ht="19.5" customHeight="1">
      <c r="T554" s="414"/>
      <c r="U554" s="415"/>
      <c r="V554" s="415"/>
      <c r="W554" s="415"/>
    </row>
    <row r="555" spans="20:23" ht="19.5" customHeight="1">
      <c r="T555" s="414"/>
      <c r="U555" s="415"/>
      <c r="V555" s="415"/>
      <c r="W555" s="415"/>
    </row>
    <row r="556" spans="20:23" ht="19.5" customHeight="1">
      <c r="T556" s="414"/>
      <c r="U556" s="415"/>
      <c r="V556" s="415"/>
      <c r="W556" s="415"/>
    </row>
    <row r="557" spans="20:23" ht="19.5" customHeight="1">
      <c r="T557" s="414"/>
      <c r="U557" s="415"/>
      <c r="V557" s="415"/>
      <c r="W557" s="415"/>
    </row>
    <row r="558" spans="20:23" ht="19.5" customHeight="1">
      <c r="T558" s="414"/>
      <c r="U558" s="415"/>
      <c r="V558" s="415"/>
      <c r="W558" s="415"/>
    </row>
    <row r="559" spans="20:23" ht="19.5" customHeight="1">
      <c r="T559" s="414"/>
      <c r="U559" s="415"/>
      <c r="V559" s="415"/>
      <c r="W559" s="415"/>
    </row>
    <row r="560" spans="20:23" ht="19.5" customHeight="1">
      <c r="T560" s="414"/>
      <c r="U560" s="415"/>
      <c r="V560" s="415"/>
      <c r="W560" s="415"/>
    </row>
    <row r="561" spans="20:23" ht="19.5" customHeight="1">
      <c r="T561" s="414"/>
      <c r="U561" s="415"/>
      <c r="V561" s="415"/>
      <c r="W561" s="415"/>
    </row>
    <row r="562" spans="20:23" ht="19.5" customHeight="1">
      <c r="T562" s="414"/>
      <c r="U562" s="415"/>
      <c r="V562" s="415"/>
      <c r="W562" s="415"/>
    </row>
    <row r="563" spans="20:23" ht="19.5" customHeight="1">
      <c r="T563" s="414"/>
      <c r="U563" s="415"/>
      <c r="V563" s="415"/>
      <c r="W563" s="415"/>
    </row>
    <row r="564" spans="20:23" ht="19.5" customHeight="1">
      <c r="T564" s="414"/>
      <c r="U564" s="415"/>
      <c r="V564" s="415"/>
      <c r="W564" s="415"/>
    </row>
    <row r="565" spans="20:23" ht="19.5" customHeight="1">
      <c r="T565" s="414"/>
      <c r="U565" s="415"/>
      <c r="V565" s="415"/>
      <c r="W565" s="415"/>
    </row>
    <row r="566" spans="20:23" ht="19.5" customHeight="1">
      <c r="T566" s="414"/>
      <c r="U566" s="415"/>
      <c r="V566" s="415"/>
      <c r="W566" s="415"/>
    </row>
    <row r="567" spans="20:23" ht="19.5" customHeight="1">
      <c r="T567" s="414"/>
      <c r="U567" s="415"/>
      <c r="V567" s="415"/>
      <c r="W567" s="415"/>
    </row>
    <row r="568" spans="20:23" ht="19.5" customHeight="1">
      <c r="T568" s="414"/>
      <c r="U568" s="415"/>
      <c r="V568" s="415"/>
      <c r="W568" s="415"/>
    </row>
    <row r="569" spans="20:23" ht="19.5" customHeight="1">
      <c r="T569" s="414"/>
      <c r="U569" s="415"/>
      <c r="V569" s="415"/>
      <c r="W569" s="415"/>
    </row>
    <row r="570" spans="20:23" ht="19.5" customHeight="1">
      <c r="T570" s="414"/>
      <c r="U570" s="415"/>
      <c r="V570" s="415"/>
      <c r="W570" s="415"/>
    </row>
    <row r="571" spans="20:23" ht="19.5" customHeight="1">
      <c r="T571" s="414"/>
      <c r="U571" s="415"/>
      <c r="V571" s="415"/>
      <c r="W571" s="415"/>
    </row>
    <row r="572" spans="20:23" ht="19.5" customHeight="1">
      <c r="T572" s="414"/>
      <c r="U572" s="415"/>
      <c r="V572" s="415"/>
      <c r="W572" s="415"/>
    </row>
    <row r="573" spans="20:23" ht="19.5" customHeight="1">
      <c r="T573" s="414"/>
      <c r="U573" s="415"/>
      <c r="V573" s="415"/>
      <c r="W573" s="415"/>
    </row>
    <row r="574" spans="20:23" ht="19.5" customHeight="1">
      <c r="T574" s="414"/>
      <c r="U574" s="415"/>
      <c r="V574" s="415"/>
      <c r="W574" s="415"/>
    </row>
    <row r="575" spans="20:23" ht="19.5" customHeight="1">
      <c r="T575" s="414"/>
      <c r="U575" s="415"/>
      <c r="V575" s="415"/>
      <c r="W575" s="415"/>
    </row>
    <row r="576" spans="20:23" ht="19.5" customHeight="1">
      <c r="T576" s="414"/>
      <c r="U576" s="415"/>
      <c r="V576" s="415"/>
      <c r="W576" s="415"/>
    </row>
    <row r="577" spans="20:23" ht="19.5" customHeight="1">
      <c r="T577" s="414"/>
      <c r="U577" s="415"/>
      <c r="V577" s="415"/>
      <c r="W577" s="415"/>
    </row>
    <row r="578" spans="20:23" ht="19.5" customHeight="1">
      <c r="T578" s="414"/>
      <c r="U578" s="415"/>
      <c r="V578" s="415"/>
      <c r="W578" s="415"/>
    </row>
    <row r="579" spans="20:23" ht="19.5" customHeight="1">
      <c r="T579" s="414"/>
      <c r="U579" s="415"/>
      <c r="V579" s="415"/>
      <c r="W579" s="415"/>
    </row>
    <row r="580" ht="19.5" customHeight="1">
      <c r="V580" s="437"/>
    </row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39" customHeight="1"/>
    <row r="863" ht="33" customHeight="1"/>
    <row r="864" ht="30.75" customHeight="1"/>
    <row r="865" ht="33" customHeight="1"/>
  </sheetData>
  <sheetProtection/>
  <autoFilter ref="T4:T435"/>
  <mergeCells count="360">
    <mergeCell ref="V197:V199"/>
    <mergeCell ref="V206:V208"/>
    <mergeCell ref="U185:U187"/>
    <mergeCell ref="V355:V357"/>
    <mergeCell ref="V264:V266"/>
    <mergeCell ref="V343:V345"/>
    <mergeCell ref="V261:V263"/>
    <mergeCell ref="U370:U372"/>
    <mergeCell ref="V233:V235"/>
    <mergeCell ref="V236:V238"/>
    <mergeCell ref="V361:V363"/>
    <mergeCell ref="V346:V348"/>
    <mergeCell ref="V349:V351"/>
    <mergeCell ref="V352:V354"/>
    <mergeCell ref="U367:U369"/>
    <mergeCell ref="U355:U357"/>
    <mergeCell ref="U264:U266"/>
    <mergeCell ref="U267:U269"/>
    <mergeCell ref="U373:U375"/>
    <mergeCell ref="U197:U199"/>
    <mergeCell ref="U261:U263"/>
    <mergeCell ref="U273:U275"/>
    <mergeCell ref="U349:U351"/>
    <mergeCell ref="U129:U131"/>
    <mergeCell ref="V376:V378"/>
    <mergeCell ref="V364:V366"/>
    <mergeCell ref="V367:V369"/>
    <mergeCell ref="V370:V372"/>
    <mergeCell ref="U230:U232"/>
    <mergeCell ref="U233:U235"/>
    <mergeCell ref="U364:U366"/>
    <mergeCell ref="U270:U272"/>
    <mergeCell ref="U343:U345"/>
    <mergeCell ref="U236:U238"/>
    <mergeCell ref="U144:U146"/>
    <mergeCell ref="U182:U184"/>
    <mergeCell ref="U191:U193"/>
    <mergeCell ref="U188:U190"/>
    <mergeCell ref="U194:U196"/>
    <mergeCell ref="U179:U181"/>
    <mergeCell ref="U126:U128"/>
    <mergeCell ref="U57:U59"/>
    <mergeCell ref="U60:U62"/>
    <mergeCell ref="U63:U65"/>
    <mergeCell ref="R1:R3"/>
    <mergeCell ref="S57:S59"/>
    <mergeCell ref="S36:S38"/>
    <mergeCell ref="S60:S62"/>
    <mergeCell ref="P42:P44"/>
    <mergeCell ref="Q138:Q140"/>
    <mergeCell ref="U42:U44"/>
    <mergeCell ref="S69:S71"/>
    <mergeCell ref="S72:S74"/>
    <mergeCell ref="Q45:Q47"/>
    <mergeCell ref="U132:U134"/>
    <mergeCell ref="Q69:Q71"/>
    <mergeCell ref="U135:U137"/>
    <mergeCell ref="U138:U140"/>
    <mergeCell ref="V42:V44"/>
    <mergeCell ref="S200:S202"/>
    <mergeCell ref="V200:V202"/>
    <mergeCell ref="V126:V128"/>
    <mergeCell ref="U141:U143"/>
    <mergeCell ref="U147:U149"/>
    <mergeCell ref="U45:U47"/>
    <mergeCell ref="U66:U68"/>
    <mergeCell ref="U69:U71"/>
    <mergeCell ref="U72:U74"/>
    <mergeCell ref="S1:S3"/>
    <mergeCell ref="V1:V3"/>
    <mergeCell ref="V36:V38"/>
    <mergeCell ref="V39:V41"/>
    <mergeCell ref="S39:S41"/>
    <mergeCell ref="T1:T3"/>
    <mergeCell ref="U39:U41"/>
    <mergeCell ref="U1:U3"/>
    <mergeCell ref="U200:U202"/>
    <mergeCell ref="U227:U229"/>
    <mergeCell ref="V135:V137"/>
    <mergeCell ref="V138:V140"/>
    <mergeCell ref="V188:V190"/>
    <mergeCell ref="U150:U152"/>
    <mergeCell ref="V144:V146"/>
    <mergeCell ref="V194:V196"/>
    <mergeCell ref="V185:V187"/>
    <mergeCell ref="V191:V193"/>
    <mergeCell ref="A1:A3"/>
    <mergeCell ref="B1:B3"/>
    <mergeCell ref="M2:M3"/>
    <mergeCell ref="O2:P3"/>
    <mergeCell ref="C1:P1"/>
    <mergeCell ref="I2:I3"/>
    <mergeCell ref="J2:K2"/>
    <mergeCell ref="L2:L3"/>
    <mergeCell ref="A437:S437"/>
    <mergeCell ref="A185:A187"/>
    <mergeCell ref="A66:A68"/>
    <mergeCell ref="A147:A149"/>
    <mergeCell ref="A150:A152"/>
    <mergeCell ref="S361:S363"/>
    <mergeCell ref="O433:R433"/>
    <mergeCell ref="P416:P418"/>
    <mergeCell ref="P376:P378"/>
    <mergeCell ref="Q410:Q412"/>
    <mergeCell ref="A36:A38"/>
    <mergeCell ref="N2:N3"/>
    <mergeCell ref="H2:H3"/>
    <mergeCell ref="S416:S418"/>
    <mergeCell ref="S376:S378"/>
    <mergeCell ref="S407:S409"/>
    <mergeCell ref="S410:S412"/>
    <mergeCell ref="P270:P272"/>
    <mergeCell ref="S370:S372"/>
    <mergeCell ref="S373:S375"/>
    <mergeCell ref="O435:R435"/>
    <mergeCell ref="Q129:Q131"/>
    <mergeCell ref="Q132:Q134"/>
    <mergeCell ref="P185:P187"/>
    <mergeCell ref="P141:P143"/>
    <mergeCell ref="P346:P348"/>
    <mergeCell ref="Q264:Q266"/>
    <mergeCell ref="Q267:Q269"/>
    <mergeCell ref="Q227:Q229"/>
    <mergeCell ref="Q200:Q202"/>
    <mergeCell ref="O434:R434"/>
    <mergeCell ref="P373:P375"/>
    <mergeCell ref="S413:S415"/>
    <mergeCell ref="P150:P152"/>
    <mergeCell ref="S182:S184"/>
    <mergeCell ref="S273:S275"/>
    <mergeCell ref="S346:S348"/>
    <mergeCell ref="O431:R431"/>
    <mergeCell ref="O432:R432"/>
    <mergeCell ref="A39:A41"/>
    <mergeCell ref="A42:A44"/>
    <mergeCell ref="S42:S44"/>
    <mergeCell ref="A72:A74"/>
    <mergeCell ref="A69:A71"/>
    <mergeCell ref="A45:A47"/>
    <mergeCell ref="A57:A59"/>
    <mergeCell ref="A60:A62"/>
    <mergeCell ref="A63:A65"/>
    <mergeCell ref="Q66:Q68"/>
    <mergeCell ref="P182:P184"/>
    <mergeCell ref="S179:S181"/>
    <mergeCell ref="A182:A184"/>
    <mergeCell ref="P57:P59"/>
    <mergeCell ref="P69:P71"/>
    <mergeCell ref="P66:P68"/>
    <mergeCell ref="S63:S65"/>
    <mergeCell ref="S144:S146"/>
    <mergeCell ref="P147:P149"/>
    <mergeCell ref="A194:A196"/>
    <mergeCell ref="S66:S68"/>
    <mergeCell ref="A144:A146"/>
    <mergeCell ref="A141:A143"/>
    <mergeCell ref="S129:S131"/>
    <mergeCell ref="Q126:Q128"/>
    <mergeCell ref="A126:A128"/>
    <mergeCell ref="A135:A137"/>
    <mergeCell ref="A179:A181"/>
    <mergeCell ref="P179:P181"/>
    <mergeCell ref="A138:A140"/>
    <mergeCell ref="P126:P128"/>
    <mergeCell ref="P138:P140"/>
    <mergeCell ref="A129:A131"/>
    <mergeCell ref="A132:A134"/>
    <mergeCell ref="P135:P137"/>
    <mergeCell ref="P129:P131"/>
    <mergeCell ref="P132:P134"/>
    <mergeCell ref="A197:A199"/>
    <mergeCell ref="A200:A202"/>
    <mergeCell ref="Q197:Q199"/>
    <mergeCell ref="S185:S187"/>
    <mergeCell ref="A191:A193"/>
    <mergeCell ref="P194:P196"/>
    <mergeCell ref="Q194:Q196"/>
    <mergeCell ref="Q191:Q193"/>
    <mergeCell ref="S191:S193"/>
    <mergeCell ref="A188:A190"/>
    <mergeCell ref="S230:S232"/>
    <mergeCell ref="A261:A263"/>
    <mergeCell ref="P200:P202"/>
    <mergeCell ref="P233:P235"/>
    <mergeCell ref="A227:A229"/>
    <mergeCell ref="P230:P232"/>
    <mergeCell ref="P261:P263"/>
    <mergeCell ref="P227:P229"/>
    <mergeCell ref="S227:S229"/>
    <mergeCell ref="A236:A238"/>
    <mergeCell ref="A230:A232"/>
    <mergeCell ref="A370:A372"/>
    <mergeCell ref="P370:P372"/>
    <mergeCell ref="P361:P363"/>
    <mergeCell ref="A346:A348"/>
    <mergeCell ref="A355:A357"/>
    <mergeCell ref="A364:A366"/>
    <mergeCell ref="A264:A266"/>
    <mergeCell ref="A233:A235"/>
    <mergeCell ref="A267:A269"/>
    <mergeCell ref="P267:P269"/>
    <mergeCell ref="P343:P345"/>
    <mergeCell ref="A343:A345"/>
    <mergeCell ref="A273:A275"/>
    <mergeCell ref="Q273:Q275"/>
    <mergeCell ref="Q343:Q345"/>
    <mergeCell ref="P367:P369"/>
    <mergeCell ref="Q352:Q354"/>
    <mergeCell ref="P358:P360"/>
    <mergeCell ref="P349:P351"/>
    <mergeCell ref="P355:P357"/>
    <mergeCell ref="A361:A363"/>
    <mergeCell ref="A367:A369"/>
    <mergeCell ref="A270:A272"/>
    <mergeCell ref="A358:A360"/>
    <mergeCell ref="A352:A354"/>
    <mergeCell ref="A349:A351"/>
    <mergeCell ref="A430:B430"/>
    <mergeCell ref="A429:B429"/>
    <mergeCell ref="A407:A409"/>
    <mergeCell ref="P407:P409"/>
    <mergeCell ref="A413:A415"/>
    <mergeCell ref="P413:P415"/>
    <mergeCell ref="A428:B428"/>
    <mergeCell ref="A425:A427"/>
    <mergeCell ref="A422:A424"/>
    <mergeCell ref="P422:P424"/>
    <mergeCell ref="A376:A378"/>
    <mergeCell ref="Q419:Q421"/>
    <mergeCell ref="Q416:Q418"/>
    <mergeCell ref="Q407:Q409"/>
    <mergeCell ref="A419:A421"/>
    <mergeCell ref="P419:P421"/>
    <mergeCell ref="A416:A418"/>
    <mergeCell ref="Q413:Q415"/>
    <mergeCell ref="S422:S424"/>
    <mergeCell ref="Q425:Q427"/>
    <mergeCell ref="V72:V74"/>
    <mergeCell ref="V66:V68"/>
    <mergeCell ref="V69:V71"/>
    <mergeCell ref="V141:V143"/>
    <mergeCell ref="V182:V184"/>
    <mergeCell ref="V179:V181"/>
    <mergeCell ref="V147:V149"/>
    <mergeCell ref="V150:V152"/>
    <mergeCell ref="V422:V424"/>
    <mergeCell ref="A410:A412"/>
    <mergeCell ref="Q346:Q348"/>
    <mergeCell ref="S419:S421"/>
    <mergeCell ref="A373:A375"/>
    <mergeCell ref="P364:P366"/>
    <mergeCell ref="Q355:Q357"/>
    <mergeCell ref="S349:S351"/>
    <mergeCell ref="S352:S354"/>
    <mergeCell ref="Q349:Q351"/>
    <mergeCell ref="U36:U38"/>
    <mergeCell ref="V270:V272"/>
    <mergeCell ref="V57:V59"/>
    <mergeCell ref="V63:V65"/>
    <mergeCell ref="V45:V47"/>
    <mergeCell ref="V60:V62"/>
    <mergeCell ref="V227:V229"/>
    <mergeCell ref="V230:V232"/>
    <mergeCell ref="V129:V131"/>
    <mergeCell ref="V132:V134"/>
    <mergeCell ref="S267:S269"/>
    <mergeCell ref="S261:S263"/>
    <mergeCell ref="S45:S47"/>
    <mergeCell ref="Q57:Q59"/>
    <mergeCell ref="Q60:Q62"/>
    <mergeCell ref="Q63:Q65"/>
    <mergeCell ref="S236:S238"/>
    <mergeCell ref="S233:S235"/>
    <mergeCell ref="Q230:Q232"/>
    <mergeCell ref="Q233:Q235"/>
    <mergeCell ref="S147:S149"/>
    <mergeCell ref="S126:S128"/>
    <mergeCell ref="S132:S134"/>
    <mergeCell ref="S135:S137"/>
    <mergeCell ref="S138:S140"/>
    <mergeCell ref="S141:S143"/>
    <mergeCell ref="V425:V427"/>
    <mergeCell ref="V373:V375"/>
    <mergeCell ref="U352:U354"/>
    <mergeCell ref="U361:U363"/>
    <mergeCell ref="U425:U427"/>
    <mergeCell ref="U376:U378"/>
    <mergeCell ref="U358:U360"/>
    <mergeCell ref="U416:U418"/>
    <mergeCell ref="U419:U421"/>
    <mergeCell ref="U422:U424"/>
    <mergeCell ref="U413:U415"/>
    <mergeCell ref="V273:V275"/>
    <mergeCell ref="V267:V269"/>
    <mergeCell ref="V407:V409"/>
    <mergeCell ref="V410:V412"/>
    <mergeCell ref="V413:V415"/>
    <mergeCell ref="U410:U412"/>
    <mergeCell ref="U407:U409"/>
    <mergeCell ref="U346:U348"/>
    <mergeCell ref="V416:V418"/>
    <mergeCell ref="V419:V421"/>
    <mergeCell ref="V358:V360"/>
    <mergeCell ref="C2:G3"/>
    <mergeCell ref="P264:P266"/>
    <mergeCell ref="Q236:Q238"/>
    <mergeCell ref="P236:P238"/>
    <mergeCell ref="P63:P65"/>
    <mergeCell ref="P60:P62"/>
    <mergeCell ref="Q72:Q74"/>
    <mergeCell ref="Q1:Q3"/>
    <mergeCell ref="Q182:Q184"/>
    <mergeCell ref="Q141:Q143"/>
    <mergeCell ref="P197:P199"/>
    <mergeCell ref="P191:P193"/>
    <mergeCell ref="Q188:Q190"/>
    <mergeCell ref="Q36:Q38"/>
    <mergeCell ref="Q39:Q41"/>
    <mergeCell ref="Q42:Q44"/>
    <mergeCell ref="P188:P190"/>
    <mergeCell ref="Q185:Q187"/>
    <mergeCell ref="Q144:Q146"/>
    <mergeCell ref="C429:G429"/>
    <mergeCell ref="C430:G430"/>
    <mergeCell ref="P273:P275"/>
    <mergeCell ref="P352:P354"/>
    <mergeCell ref="Q261:Q263"/>
    <mergeCell ref="Q422:Q424"/>
    <mergeCell ref="P410:P412"/>
    <mergeCell ref="Q270:Q272"/>
    <mergeCell ref="S150:S152"/>
    <mergeCell ref="S425:S427"/>
    <mergeCell ref="S358:S360"/>
    <mergeCell ref="P425:P427"/>
    <mergeCell ref="Q370:Q372"/>
    <mergeCell ref="Q373:Q375"/>
    <mergeCell ref="Q376:Q378"/>
    <mergeCell ref="S364:S366"/>
    <mergeCell ref="Q358:Q360"/>
    <mergeCell ref="Q361:Q363"/>
    <mergeCell ref="C4:G4"/>
    <mergeCell ref="Q147:Q149"/>
    <mergeCell ref="Q150:Q152"/>
    <mergeCell ref="Q179:Q181"/>
    <mergeCell ref="P144:P146"/>
    <mergeCell ref="Q135:Q137"/>
    <mergeCell ref="P72:P74"/>
    <mergeCell ref="P36:P38"/>
    <mergeCell ref="P45:P47"/>
    <mergeCell ref="P39:P41"/>
    <mergeCell ref="S367:S369"/>
    <mergeCell ref="Q367:Q369"/>
    <mergeCell ref="S343:S345"/>
    <mergeCell ref="S188:S190"/>
    <mergeCell ref="S194:S196"/>
    <mergeCell ref="S197:S199"/>
    <mergeCell ref="S355:S357"/>
    <mergeCell ref="Q364:Q366"/>
    <mergeCell ref="S270:S272"/>
    <mergeCell ref="S264:S266"/>
  </mergeCells>
  <conditionalFormatting sqref="A5:A427 C5:S427">
    <cfRule type="expression" priority="2" dxfId="0" stopIfTrue="1">
      <formula>$R5="ЦП закрыт"</formula>
    </cfRule>
  </conditionalFormatting>
  <conditionalFormatting sqref="T5:V427">
    <cfRule type="expression" priority="3" dxfId="0" stopIfTrue="1">
      <formula>$T5="ЦП закрыт"</formula>
    </cfRule>
  </conditionalFormatting>
  <conditionalFormatting sqref="B16">
    <cfRule type="expression" priority="3" dxfId="2" stopIfTrue="1">
      <formula>$M16="ЦП закрыт"</formula>
    </cfRule>
  </conditionalFormatting>
  <dataValidations count="1">
    <dataValidation type="whole" operator="equal" allowBlank="1" showInputMessage="1" showErrorMessage="1" sqref="E431">
      <formula1>E428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8"/>
  <sheetViews>
    <sheetView zoomScale="77" zoomScaleNormal="77" zoomScalePageLayoutView="0" workbookViewId="0" topLeftCell="A1">
      <pane xSplit="2" ySplit="6" topLeftCell="C1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140625" defaultRowHeight="15"/>
  <cols>
    <col min="1" max="1" width="18.57421875" style="217" customWidth="1"/>
    <col min="2" max="2" width="15.7109375" style="3" customWidth="1"/>
    <col min="3" max="3" width="22.57421875" style="3" customWidth="1"/>
    <col min="4" max="4" width="17.7109375" style="3" customWidth="1"/>
    <col min="5" max="6" width="15.7109375" style="3" customWidth="1"/>
    <col min="7" max="7" width="12.421875" style="3" customWidth="1"/>
    <col min="8" max="8" width="13.28125" style="106" customWidth="1"/>
    <col min="9" max="9" width="21.57421875" style="3" customWidth="1"/>
    <col min="10" max="10" width="22.8515625" style="3" customWidth="1"/>
    <col min="11" max="13" width="15.7109375" style="3" customWidth="1"/>
    <col min="14" max="16384" width="9.140625" style="3" customWidth="1"/>
  </cols>
  <sheetData>
    <row r="1" spans="1:14" ht="15.75">
      <c r="A1" s="505" t="s">
        <v>2402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3" ht="15.75" customHeight="1">
      <c r="A2" s="483" t="s">
        <v>1961</v>
      </c>
      <c r="B2" s="483" t="s">
        <v>1584</v>
      </c>
      <c r="C2" s="488"/>
      <c r="D2" s="488"/>
      <c r="E2" s="488"/>
      <c r="F2" s="488"/>
      <c r="G2" s="488"/>
      <c r="H2" s="488"/>
      <c r="I2" s="488" t="s">
        <v>71</v>
      </c>
      <c r="J2" s="488"/>
      <c r="K2" s="488"/>
      <c r="L2" s="488"/>
      <c r="M2" s="488"/>
    </row>
    <row r="3" spans="1:13" ht="15" customHeight="1">
      <c r="A3" s="484"/>
      <c r="B3" s="486"/>
      <c r="C3" s="489"/>
      <c r="D3" s="489"/>
      <c r="E3" s="489"/>
      <c r="F3" s="489"/>
      <c r="G3" s="489"/>
      <c r="H3" s="489"/>
      <c r="I3" s="489" t="s">
        <v>75</v>
      </c>
      <c r="J3" s="488"/>
      <c r="K3" s="488"/>
      <c r="L3" s="488"/>
      <c r="M3" s="488"/>
    </row>
    <row r="4" spans="1:13" ht="15">
      <c r="A4" s="484"/>
      <c r="B4" s="486"/>
      <c r="C4" s="489"/>
      <c r="D4" s="489"/>
      <c r="E4" s="489"/>
      <c r="F4" s="489"/>
      <c r="G4" s="489"/>
      <c r="H4" s="489"/>
      <c r="I4" s="488"/>
      <c r="J4" s="488"/>
      <c r="K4" s="488"/>
      <c r="L4" s="488"/>
      <c r="M4" s="488"/>
    </row>
    <row r="5" spans="1:14" ht="45">
      <c r="A5" s="485"/>
      <c r="B5" s="487"/>
      <c r="C5" s="1" t="s">
        <v>78</v>
      </c>
      <c r="D5" s="1" t="s">
        <v>79</v>
      </c>
      <c r="E5" s="1" t="s">
        <v>80</v>
      </c>
      <c r="F5" s="1" t="s">
        <v>81</v>
      </c>
      <c r="G5" s="1" t="s">
        <v>82</v>
      </c>
      <c r="H5" s="34" t="s">
        <v>83</v>
      </c>
      <c r="I5" s="1" t="s">
        <v>78</v>
      </c>
      <c r="J5" s="1" t="s">
        <v>84</v>
      </c>
      <c r="K5" s="1" t="s">
        <v>81</v>
      </c>
      <c r="L5" s="1" t="s">
        <v>82</v>
      </c>
      <c r="M5" s="1" t="s">
        <v>83</v>
      </c>
      <c r="N5" s="106"/>
    </row>
    <row r="6" spans="1:14" ht="15">
      <c r="A6" s="22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34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06"/>
    </row>
    <row r="7" spans="1:14" ht="43.5" customHeight="1">
      <c r="A7" s="27" t="s">
        <v>1620</v>
      </c>
      <c r="B7" s="252">
        <v>1.6</v>
      </c>
      <c r="C7" s="1"/>
      <c r="D7" s="1"/>
      <c r="E7" s="1"/>
      <c r="F7" s="37"/>
      <c r="G7" s="37"/>
      <c r="H7" s="89"/>
      <c r="I7" s="11"/>
      <c r="J7" s="11"/>
      <c r="K7" s="11"/>
      <c r="L7" s="11"/>
      <c r="M7" s="11"/>
      <c r="N7" s="106"/>
    </row>
    <row r="8" spans="1:14" ht="15.75" customHeight="1" thickBot="1">
      <c r="A8" s="28"/>
      <c r="B8" s="18"/>
      <c r="C8" s="516" t="s">
        <v>89</v>
      </c>
      <c r="D8" s="517"/>
      <c r="E8" s="518"/>
      <c r="F8" s="21">
        <f>SUM(F7:F7)</f>
        <v>0</v>
      </c>
      <c r="G8" s="22">
        <v>0.8</v>
      </c>
      <c r="H8" s="21">
        <f>F8/G8</f>
        <v>0</v>
      </c>
      <c r="I8" s="516" t="s">
        <v>90</v>
      </c>
      <c r="J8" s="518"/>
      <c r="K8" s="21">
        <f>SUM(K7:K7)</f>
        <v>0</v>
      </c>
      <c r="L8" s="22">
        <v>0.8</v>
      </c>
      <c r="M8" s="21">
        <f>K8/L8</f>
        <v>0</v>
      </c>
      <c r="N8" s="106"/>
    </row>
    <row r="9" spans="1:14" ht="41.25" customHeight="1">
      <c r="A9" s="27" t="s">
        <v>1632</v>
      </c>
      <c r="B9" s="252">
        <v>2.5</v>
      </c>
      <c r="C9" s="11"/>
      <c r="D9" s="11"/>
      <c r="E9" s="11"/>
      <c r="F9" s="119"/>
      <c r="G9" s="11"/>
      <c r="H9" s="89"/>
      <c r="I9" s="159"/>
      <c r="J9" s="160"/>
      <c r="K9" s="89"/>
      <c r="L9" s="11"/>
      <c r="M9" s="89"/>
      <c r="N9" s="106"/>
    </row>
    <row r="10" spans="1:14" ht="15.75" customHeight="1" thickBot="1">
      <c r="A10" s="28"/>
      <c r="B10" s="18"/>
      <c r="C10" s="516" t="s">
        <v>89</v>
      </c>
      <c r="D10" s="517"/>
      <c r="E10" s="518"/>
      <c r="F10" s="21">
        <f>SUM(F9:F9)</f>
        <v>0</v>
      </c>
      <c r="G10" s="22">
        <v>0.8</v>
      </c>
      <c r="H10" s="21">
        <f>F10/G10</f>
        <v>0</v>
      </c>
      <c r="I10" s="516" t="s">
        <v>90</v>
      </c>
      <c r="J10" s="518"/>
      <c r="K10" s="21">
        <f>SUM(K9:K9)</f>
        <v>0</v>
      </c>
      <c r="L10" s="22">
        <v>0.8</v>
      </c>
      <c r="M10" s="21">
        <f>K10/L10</f>
        <v>0</v>
      </c>
      <c r="N10" s="106"/>
    </row>
    <row r="11" spans="1:14" ht="50.25" customHeight="1">
      <c r="A11" s="27" t="s">
        <v>1622</v>
      </c>
      <c r="B11" s="252">
        <v>1</v>
      </c>
      <c r="C11" s="1"/>
      <c r="D11" s="1"/>
      <c r="E11" s="1"/>
      <c r="F11" s="1"/>
      <c r="G11" s="1"/>
      <c r="H11" s="34"/>
      <c r="I11" s="89"/>
      <c r="J11" s="89"/>
      <c r="K11" s="89"/>
      <c r="L11" s="89"/>
      <c r="M11" s="89"/>
      <c r="N11" s="106"/>
    </row>
    <row r="12" spans="1:14" ht="15.75" customHeight="1" thickBot="1">
      <c r="A12" s="28"/>
      <c r="B12" s="18"/>
      <c r="C12" s="516" t="s">
        <v>89</v>
      </c>
      <c r="D12" s="517"/>
      <c r="E12" s="518"/>
      <c r="F12" s="21">
        <f>SUM(F11:F11)</f>
        <v>0</v>
      </c>
      <c r="G12" s="22">
        <v>0.8</v>
      </c>
      <c r="H12" s="21">
        <f>F12/G12</f>
        <v>0</v>
      </c>
      <c r="I12" s="516" t="s">
        <v>90</v>
      </c>
      <c r="J12" s="518"/>
      <c r="K12" s="21">
        <f>SUM(K11:K11)</f>
        <v>0</v>
      </c>
      <c r="L12" s="22">
        <v>0.8</v>
      </c>
      <c r="M12" s="21">
        <f>K12/L12</f>
        <v>0</v>
      </c>
      <c r="N12" s="106"/>
    </row>
    <row r="13" spans="1:14" ht="47.25" customHeight="1">
      <c r="A13" s="27" t="s">
        <v>1611</v>
      </c>
      <c r="B13" s="252">
        <v>2.5</v>
      </c>
      <c r="C13" s="1"/>
      <c r="D13" s="1"/>
      <c r="E13" s="1"/>
      <c r="F13" s="1"/>
      <c r="G13" s="1"/>
      <c r="H13" s="34"/>
      <c r="I13" s="89"/>
      <c r="J13" s="89"/>
      <c r="K13" s="89"/>
      <c r="L13" s="89"/>
      <c r="M13" s="89"/>
      <c r="N13" s="106"/>
    </row>
    <row r="14" spans="1:14" ht="15.75" customHeight="1" thickBot="1">
      <c r="A14" s="28"/>
      <c r="B14" s="18"/>
      <c r="C14" s="516" t="s">
        <v>89</v>
      </c>
      <c r="D14" s="517"/>
      <c r="E14" s="518"/>
      <c r="F14" s="21">
        <f>SUM(F13:F13)</f>
        <v>0</v>
      </c>
      <c r="G14" s="22">
        <v>0.8</v>
      </c>
      <c r="H14" s="21">
        <f>F14/G14</f>
        <v>0</v>
      </c>
      <c r="I14" s="516" t="s">
        <v>90</v>
      </c>
      <c r="J14" s="518"/>
      <c r="K14" s="21">
        <f>SUM(K13:K13)</f>
        <v>0</v>
      </c>
      <c r="L14" s="22">
        <v>0.8</v>
      </c>
      <c r="M14" s="21">
        <f>K14/L14</f>
        <v>0</v>
      </c>
      <c r="N14" s="106"/>
    </row>
    <row r="15" spans="1:14" ht="34.5" customHeight="1">
      <c r="A15" s="27" t="s">
        <v>1636</v>
      </c>
      <c r="B15" s="252">
        <v>1.6</v>
      </c>
      <c r="C15" s="1"/>
      <c r="D15" s="1"/>
      <c r="E15" s="1"/>
      <c r="F15" s="1"/>
      <c r="G15" s="1"/>
      <c r="H15" s="34"/>
      <c r="I15" s="89"/>
      <c r="J15" s="89"/>
      <c r="K15" s="89"/>
      <c r="L15" s="89"/>
      <c r="M15" s="89"/>
      <c r="N15" s="106"/>
    </row>
    <row r="16" spans="1:14" ht="15.75" customHeight="1" thickBot="1">
      <c r="A16" s="28"/>
      <c r="B16" s="18"/>
      <c r="C16" s="516" t="s">
        <v>89</v>
      </c>
      <c r="D16" s="517"/>
      <c r="E16" s="518"/>
      <c r="F16" s="21">
        <f>SUM(F15:F15)</f>
        <v>0</v>
      </c>
      <c r="G16" s="22">
        <v>0.8</v>
      </c>
      <c r="H16" s="21">
        <f>F16/G16</f>
        <v>0</v>
      </c>
      <c r="I16" s="516" t="s">
        <v>90</v>
      </c>
      <c r="J16" s="518"/>
      <c r="K16" s="21">
        <f>SUM(K15:K15)</f>
        <v>0</v>
      </c>
      <c r="L16" s="22">
        <v>0.8</v>
      </c>
      <c r="M16" s="21">
        <f>K16/L16</f>
        <v>0</v>
      </c>
      <c r="N16" s="106"/>
    </row>
    <row r="17" spans="1:14" ht="39" customHeight="1">
      <c r="A17" s="27" t="s">
        <v>1604</v>
      </c>
      <c r="B17" s="252">
        <v>2.5</v>
      </c>
      <c r="C17" s="1"/>
      <c r="D17" s="1"/>
      <c r="E17" s="1"/>
      <c r="F17" s="1"/>
      <c r="G17" s="1"/>
      <c r="H17" s="9"/>
      <c r="I17" s="1"/>
      <c r="J17" s="1"/>
      <c r="K17" s="1"/>
      <c r="L17" s="1"/>
      <c r="M17" s="1"/>
      <c r="N17" s="106"/>
    </row>
    <row r="18" spans="1:14" ht="15.75" customHeight="1" thickBot="1">
      <c r="A18" s="28"/>
      <c r="B18" s="18"/>
      <c r="C18" s="516" t="s">
        <v>89</v>
      </c>
      <c r="D18" s="517"/>
      <c r="E18" s="518"/>
      <c r="F18" s="21">
        <f>SUM(F17:F17)</f>
        <v>0</v>
      </c>
      <c r="G18" s="22">
        <v>0.8</v>
      </c>
      <c r="H18" s="21">
        <f>F18/G18</f>
        <v>0</v>
      </c>
      <c r="I18" s="516" t="s">
        <v>90</v>
      </c>
      <c r="J18" s="518"/>
      <c r="K18" s="21">
        <f>SUM(K17:K17)</f>
        <v>0</v>
      </c>
      <c r="L18" s="22">
        <v>0.8</v>
      </c>
      <c r="M18" s="21">
        <f>K18/L18</f>
        <v>0</v>
      </c>
      <c r="N18" s="106"/>
    </row>
    <row r="19" spans="1:14" ht="30">
      <c r="A19" s="27" t="s">
        <v>1614</v>
      </c>
      <c r="B19" s="252">
        <v>4</v>
      </c>
      <c r="C19" s="11"/>
      <c r="D19" s="11"/>
      <c r="E19" s="11"/>
      <c r="F19" s="11"/>
      <c r="G19" s="11"/>
      <c r="H19" s="89"/>
      <c r="I19" s="11"/>
      <c r="J19" s="11"/>
      <c r="K19" s="11"/>
      <c r="L19" s="11"/>
      <c r="M19" s="11"/>
      <c r="N19" s="106"/>
    </row>
    <row r="20" spans="1:14" ht="15.75" customHeight="1" thickBot="1">
      <c r="A20" s="28"/>
      <c r="B20" s="18"/>
      <c r="C20" s="516" t="s">
        <v>89</v>
      </c>
      <c r="D20" s="517"/>
      <c r="E20" s="518"/>
      <c r="F20" s="21">
        <f>SUM(F19:F19)</f>
        <v>0</v>
      </c>
      <c r="G20" s="22">
        <v>0.8</v>
      </c>
      <c r="H20" s="21">
        <f>F20/G20</f>
        <v>0</v>
      </c>
      <c r="I20" s="516" t="s">
        <v>90</v>
      </c>
      <c r="J20" s="518"/>
      <c r="K20" s="21">
        <f>SUM(K19:K19)</f>
        <v>0</v>
      </c>
      <c r="L20" s="22">
        <v>0.8</v>
      </c>
      <c r="M20" s="21">
        <f>K20/L20</f>
        <v>0</v>
      </c>
      <c r="N20" s="106"/>
    </row>
    <row r="21" spans="1:14" ht="30">
      <c r="A21" s="29" t="s">
        <v>1637</v>
      </c>
      <c r="B21" s="236">
        <v>1.6</v>
      </c>
      <c r="C21" s="1"/>
      <c r="D21" s="1"/>
      <c r="E21" s="1"/>
      <c r="F21" s="1"/>
      <c r="G21" s="1"/>
      <c r="H21" s="34"/>
      <c r="I21" s="1"/>
      <c r="J21" s="1"/>
      <c r="K21" s="1"/>
      <c r="L21" s="1"/>
      <c r="M21" s="1"/>
      <c r="N21" s="106"/>
    </row>
    <row r="22" spans="1:14" ht="15.75" customHeight="1" thickBot="1">
      <c r="A22" s="28"/>
      <c r="B22" s="18"/>
      <c r="C22" s="516" t="s">
        <v>89</v>
      </c>
      <c r="D22" s="517"/>
      <c r="E22" s="518"/>
      <c r="F22" s="21">
        <f>SUM(F21:F21)</f>
        <v>0</v>
      </c>
      <c r="G22" s="22">
        <v>0.8</v>
      </c>
      <c r="H22" s="21">
        <f>F22/G22</f>
        <v>0</v>
      </c>
      <c r="I22" s="516" t="s">
        <v>90</v>
      </c>
      <c r="J22" s="518"/>
      <c r="K22" s="21">
        <f>SUM(K21:K21)</f>
        <v>0</v>
      </c>
      <c r="L22" s="22">
        <v>0.8</v>
      </c>
      <c r="M22" s="21">
        <f>K22/L22</f>
        <v>0</v>
      </c>
      <c r="N22" s="106"/>
    </row>
    <row r="23" spans="1:14" ht="15">
      <c r="A23" s="27" t="s">
        <v>1592</v>
      </c>
      <c r="B23" s="252">
        <v>4</v>
      </c>
      <c r="C23" s="11"/>
      <c r="D23" s="11"/>
      <c r="E23" s="11"/>
      <c r="F23" s="11"/>
      <c r="G23" s="11"/>
      <c r="H23" s="89"/>
      <c r="I23" s="11"/>
      <c r="J23" s="11"/>
      <c r="K23" s="11"/>
      <c r="L23" s="11"/>
      <c r="M23" s="11"/>
      <c r="N23" s="106"/>
    </row>
    <row r="24" spans="1:14" ht="15">
      <c r="A24" s="27"/>
      <c r="B24" s="252"/>
      <c r="C24" s="1"/>
      <c r="D24" s="1"/>
      <c r="E24" s="1"/>
      <c r="F24" s="1"/>
      <c r="G24" s="1"/>
      <c r="H24" s="34"/>
      <c r="I24" s="1"/>
      <c r="J24" s="1"/>
      <c r="K24" s="1"/>
      <c r="L24" s="1"/>
      <c r="M24" s="1"/>
      <c r="N24" s="106"/>
    </row>
    <row r="25" spans="1:14" ht="15.75" customHeight="1" thickBot="1">
      <c r="A25" s="28"/>
      <c r="B25" s="18"/>
      <c r="C25" s="516" t="s">
        <v>89</v>
      </c>
      <c r="D25" s="517"/>
      <c r="E25" s="518"/>
      <c r="F25" s="21">
        <f>SUM(F23:F24)</f>
        <v>0</v>
      </c>
      <c r="G25" s="22">
        <v>0.8</v>
      </c>
      <c r="H25" s="21">
        <f>F25/G25</f>
        <v>0</v>
      </c>
      <c r="I25" s="516" t="s">
        <v>90</v>
      </c>
      <c r="J25" s="518"/>
      <c r="K25" s="21">
        <f>SUM(K23:K24)</f>
        <v>0</v>
      </c>
      <c r="L25" s="22">
        <v>0.8</v>
      </c>
      <c r="M25" s="21">
        <f>K25/L25</f>
        <v>0</v>
      </c>
      <c r="N25" s="106"/>
    </row>
    <row r="26" spans="1:14" ht="15">
      <c r="A26" s="27" t="s">
        <v>1633</v>
      </c>
      <c r="B26" s="252">
        <v>1.6</v>
      </c>
      <c r="C26" s="1"/>
      <c r="D26" s="1"/>
      <c r="E26" s="1"/>
      <c r="F26" s="1"/>
      <c r="G26" s="1"/>
      <c r="H26" s="34"/>
      <c r="I26" s="1"/>
      <c r="J26" s="1"/>
      <c r="K26" s="1"/>
      <c r="L26" s="1"/>
      <c r="M26" s="1"/>
      <c r="N26" s="106"/>
    </row>
    <row r="27" spans="1:14" ht="15.75" customHeight="1" thickBot="1">
      <c r="A27" s="28"/>
      <c r="B27" s="18"/>
      <c r="C27" s="516" t="s">
        <v>89</v>
      </c>
      <c r="D27" s="517"/>
      <c r="E27" s="518"/>
      <c r="F27" s="21">
        <f>SUM(F26:F26)</f>
        <v>0</v>
      </c>
      <c r="G27" s="22">
        <v>0.8</v>
      </c>
      <c r="H27" s="21">
        <f>F27/G27</f>
        <v>0</v>
      </c>
      <c r="I27" s="516" t="s">
        <v>90</v>
      </c>
      <c r="J27" s="518"/>
      <c r="K27" s="21">
        <f>SUM(K26:K26)</f>
        <v>0</v>
      </c>
      <c r="L27" s="22">
        <v>0.8</v>
      </c>
      <c r="M27" s="21">
        <f>K27/L27</f>
        <v>0</v>
      </c>
      <c r="N27" s="106"/>
    </row>
    <row r="28" spans="1:13" s="106" customFormat="1" ht="15">
      <c r="A28" s="15"/>
      <c r="B28" s="252"/>
      <c r="C28" s="509" t="s">
        <v>253</v>
      </c>
      <c r="D28" s="510"/>
      <c r="E28" s="510"/>
      <c r="F28" s="510"/>
      <c r="G28" s="510"/>
      <c r="H28" s="511"/>
      <c r="I28" s="202"/>
      <c r="J28" s="203"/>
      <c r="K28" s="101"/>
      <c r="L28" s="101"/>
      <c r="M28" s="101"/>
    </row>
    <row r="29" spans="1:14" ht="53.25" customHeight="1">
      <c r="A29" s="27" t="s">
        <v>1626</v>
      </c>
      <c r="B29" s="252">
        <v>1.6</v>
      </c>
      <c r="C29" s="11" t="s">
        <v>118</v>
      </c>
      <c r="D29" s="11" t="s">
        <v>119</v>
      </c>
      <c r="E29" s="30" t="s">
        <v>120</v>
      </c>
      <c r="F29" s="11">
        <v>0.1</v>
      </c>
      <c r="G29" s="11"/>
      <c r="H29" s="89"/>
      <c r="I29" s="1"/>
      <c r="J29" s="1"/>
      <c r="K29" s="1"/>
      <c r="L29" s="1"/>
      <c r="M29" s="1"/>
      <c r="N29" s="106"/>
    </row>
    <row r="30" spans="1:14" ht="15.75" customHeight="1" thickBot="1">
      <c r="A30" s="28"/>
      <c r="B30" s="18"/>
      <c r="C30" s="516" t="s">
        <v>89</v>
      </c>
      <c r="D30" s="517"/>
      <c r="E30" s="518"/>
      <c r="F30" s="21">
        <f>SUM(F29:F29)</f>
        <v>0.1</v>
      </c>
      <c r="G30" s="22">
        <v>0.8</v>
      </c>
      <c r="H30" s="21">
        <f>F30/G30</f>
        <v>0.125</v>
      </c>
      <c r="I30" s="516" t="s">
        <v>90</v>
      </c>
      <c r="J30" s="518"/>
      <c r="K30" s="21">
        <f>SUM(K29:K29)</f>
        <v>0</v>
      </c>
      <c r="L30" s="22">
        <v>0.8</v>
      </c>
      <c r="M30" s="21">
        <f>K30/L30</f>
        <v>0</v>
      </c>
      <c r="N30" s="106"/>
    </row>
    <row r="31" spans="1:14" ht="30">
      <c r="A31" s="27" t="s">
        <v>1608</v>
      </c>
      <c r="B31" s="252">
        <v>4</v>
      </c>
      <c r="C31" s="11"/>
      <c r="D31" s="11"/>
      <c r="E31" s="11"/>
      <c r="F31" s="11"/>
      <c r="G31" s="11"/>
      <c r="H31" s="89"/>
      <c r="I31" s="11"/>
      <c r="J31" s="11"/>
      <c r="K31" s="11"/>
      <c r="L31" s="11"/>
      <c r="M31" s="11"/>
      <c r="N31" s="106"/>
    </row>
    <row r="32" spans="1:14" ht="15.75" customHeight="1" thickBot="1">
      <c r="A32" s="28"/>
      <c r="B32" s="18"/>
      <c r="C32" s="516" t="s">
        <v>89</v>
      </c>
      <c r="D32" s="517"/>
      <c r="E32" s="518"/>
      <c r="F32" s="21">
        <f>SUM(F31:F31)</f>
        <v>0</v>
      </c>
      <c r="G32" s="22">
        <v>0.8</v>
      </c>
      <c r="H32" s="21">
        <f>F32/G32</f>
        <v>0</v>
      </c>
      <c r="I32" s="516" t="s">
        <v>90</v>
      </c>
      <c r="J32" s="518"/>
      <c r="K32" s="21">
        <f>SUM(K31:K31)</f>
        <v>0</v>
      </c>
      <c r="L32" s="22">
        <v>0.8</v>
      </c>
      <c r="M32" s="21">
        <f>K32/L32</f>
        <v>0</v>
      </c>
      <c r="N32" s="106"/>
    </row>
    <row r="33" spans="1:14" ht="30">
      <c r="A33" s="27" t="s">
        <v>1638</v>
      </c>
      <c r="B33" s="252">
        <v>2.5</v>
      </c>
      <c r="C33" s="1"/>
      <c r="D33" s="1"/>
      <c r="E33" s="1"/>
      <c r="F33" s="1"/>
      <c r="G33" s="1"/>
      <c r="H33" s="34"/>
      <c r="I33" s="1"/>
      <c r="J33" s="1"/>
      <c r="K33" s="1"/>
      <c r="L33" s="1"/>
      <c r="M33" s="1"/>
      <c r="N33" s="106"/>
    </row>
    <row r="34" spans="1:14" ht="15.75" customHeight="1" thickBot="1">
      <c r="A34" s="28"/>
      <c r="B34" s="18"/>
      <c r="C34" s="516" t="s">
        <v>89</v>
      </c>
      <c r="D34" s="517"/>
      <c r="E34" s="518"/>
      <c r="F34" s="21">
        <f>SUM(F33:F33)</f>
        <v>0</v>
      </c>
      <c r="G34" s="22">
        <v>0.8</v>
      </c>
      <c r="H34" s="21">
        <f>F34/G34</f>
        <v>0</v>
      </c>
      <c r="I34" s="516" t="s">
        <v>90</v>
      </c>
      <c r="J34" s="518"/>
      <c r="K34" s="21">
        <f>SUM(K33:K33)</f>
        <v>0</v>
      </c>
      <c r="L34" s="22">
        <v>0.8</v>
      </c>
      <c r="M34" s="21">
        <f>K34/L34</f>
        <v>0</v>
      </c>
      <c r="N34" s="106"/>
    </row>
    <row r="35" spans="1:14" ht="30">
      <c r="A35" s="29" t="s">
        <v>1606</v>
      </c>
      <c r="B35" s="236">
        <v>4</v>
      </c>
      <c r="C35" s="1"/>
      <c r="D35" s="1"/>
      <c r="E35" s="1"/>
      <c r="F35" s="1"/>
      <c r="G35" s="1"/>
      <c r="H35" s="34"/>
      <c r="I35" s="1"/>
      <c r="J35" s="1"/>
      <c r="K35" s="1"/>
      <c r="L35" s="1"/>
      <c r="M35" s="1"/>
      <c r="N35" s="106"/>
    </row>
    <row r="36" spans="1:14" ht="15.75" customHeight="1" thickBot="1">
      <c r="A36" s="28"/>
      <c r="B36" s="18"/>
      <c r="C36" s="516" t="s">
        <v>89</v>
      </c>
      <c r="D36" s="517"/>
      <c r="E36" s="518"/>
      <c r="F36" s="21">
        <f>SUM(F35:F35)</f>
        <v>0</v>
      </c>
      <c r="G36" s="22">
        <v>0.8</v>
      </c>
      <c r="H36" s="21">
        <f>F36/G36</f>
        <v>0</v>
      </c>
      <c r="I36" s="516" t="s">
        <v>90</v>
      </c>
      <c r="J36" s="518"/>
      <c r="K36" s="21">
        <f>SUM(K35:K35)</f>
        <v>0</v>
      </c>
      <c r="L36" s="22">
        <v>0.8</v>
      </c>
      <c r="M36" s="21">
        <f>K36/L36</f>
        <v>0</v>
      </c>
      <c r="N36" s="106"/>
    </row>
    <row r="37" spans="1:14" ht="30">
      <c r="A37" s="29" t="s">
        <v>1610</v>
      </c>
      <c r="B37" s="236">
        <v>1.6</v>
      </c>
      <c r="C37" s="1"/>
      <c r="D37" s="1"/>
      <c r="E37" s="1"/>
      <c r="F37" s="1"/>
      <c r="G37" s="1"/>
      <c r="H37" s="34"/>
      <c r="I37" s="1"/>
      <c r="J37" s="1"/>
      <c r="K37" s="1"/>
      <c r="L37" s="1"/>
      <c r="M37" s="1"/>
      <c r="N37" s="106"/>
    </row>
    <row r="38" spans="1:14" ht="15.75" customHeight="1" thickBot="1">
      <c r="A38" s="28"/>
      <c r="B38" s="18"/>
      <c r="C38" s="516" t="s">
        <v>89</v>
      </c>
      <c r="D38" s="517"/>
      <c r="E38" s="518"/>
      <c r="F38" s="21">
        <f>SUM(F37:F37)</f>
        <v>0</v>
      </c>
      <c r="G38" s="22">
        <v>0.8</v>
      </c>
      <c r="H38" s="21">
        <f>F38/G38</f>
        <v>0</v>
      </c>
      <c r="I38" s="516" t="s">
        <v>90</v>
      </c>
      <c r="J38" s="518"/>
      <c r="K38" s="21">
        <f>SUM(K37:K37)</f>
        <v>0</v>
      </c>
      <c r="L38" s="22">
        <v>0.8</v>
      </c>
      <c r="M38" s="21">
        <f>K38/L38</f>
        <v>0</v>
      </c>
      <c r="N38" s="106"/>
    </row>
    <row r="39" spans="1:14" ht="33.75" customHeight="1">
      <c r="A39" s="309" t="s">
        <v>1621</v>
      </c>
      <c r="B39" s="236">
        <v>2.5</v>
      </c>
      <c r="C39" s="1"/>
      <c r="D39" s="1"/>
      <c r="E39" s="1"/>
      <c r="F39" s="1"/>
      <c r="G39" s="1"/>
      <c r="H39" s="34"/>
      <c r="I39" s="1"/>
      <c r="J39" s="1"/>
      <c r="K39" s="1"/>
      <c r="L39" s="1"/>
      <c r="M39" s="1"/>
      <c r="N39" s="106"/>
    </row>
    <row r="40" spans="1:14" ht="15.75" customHeight="1" thickBot="1">
      <c r="A40" s="28"/>
      <c r="B40" s="18"/>
      <c r="C40" s="516" t="s">
        <v>89</v>
      </c>
      <c r="D40" s="517"/>
      <c r="E40" s="518"/>
      <c r="F40" s="21">
        <f>SUM(F39:F39)</f>
        <v>0</v>
      </c>
      <c r="G40" s="22">
        <v>0.8</v>
      </c>
      <c r="H40" s="21">
        <f>F40/G40</f>
        <v>0</v>
      </c>
      <c r="I40" s="516" t="s">
        <v>90</v>
      </c>
      <c r="J40" s="518"/>
      <c r="K40" s="21">
        <f>SUM(K39:K39)</f>
        <v>0</v>
      </c>
      <c r="L40" s="22">
        <v>0.8</v>
      </c>
      <c r="M40" s="21">
        <f>K40/L40</f>
        <v>0</v>
      </c>
      <c r="N40" s="106"/>
    </row>
    <row r="41" spans="1:14" ht="30">
      <c r="A41" s="27" t="s">
        <v>1593</v>
      </c>
      <c r="B41" s="252">
        <v>2.5</v>
      </c>
      <c r="C41" s="1"/>
      <c r="D41" s="1"/>
      <c r="E41" s="1"/>
      <c r="F41" s="1"/>
      <c r="G41" s="1"/>
      <c r="H41" s="34"/>
      <c r="I41" s="1"/>
      <c r="J41" s="1"/>
      <c r="K41" s="1"/>
      <c r="L41" s="1"/>
      <c r="M41" s="1"/>
      <c r="N41" s="106"/>
    </row>
    <row r="42" spans="1:14" ht="15.75" customHeight="1" thickBot="1">
      <c r="A42" s="28"/>
      <c r="B42" s="18"/>
      <c r="C42" s="516" t="s">
        <v>89</v>
      </c>
      <c r="D42" s="517"/>
      <c r="E42" s="518"/>
      <c r="F42" s="21">
        <f>SUM(F41:F41)</f>
        <v>0</v>
      </c>
      <c r="G42" s="22">
        <v>0.8</v>
      </c>
      <c r="H42" s="21">
        <f>F42/G42</f>
        <v>0</v>
      </c>
      <c r="I42" s="516" t="s">
        <v>90</v>
      </c>
      <c r="J42" s="518"/>
      <c r="K42" s="21">
        <f>SUM(K41:K41)</f>
        <v>0</v>
      </c>
      <c r="L42" s="22">
        <v>0.8</v>
      </c>
      <c r="M42" s="21">
        <f>K42/L42</f>
        <v>0</v>
      </c>
      <c r="N42" s="106"/>
    </row>
    <row r="43" spans="1:14" ht="30">
      <c r="A43" s="308" t="s">
        <v>1609</v>
      </c>
      <c r="B43" s="24">
        <v>1</v>
      </c>
      <c r="C43" s="25"/>
      <c r="D43" s="25"/>
      <c r="E43" s="25"/>
      <c r="F43" s="25"/>
      <c r="G43" s="25"/>
      <c r="H43" s="113"/>
      <c r="I43" s="25"/>
      <c r="J43" s="25"/>
      <c r="K43" s="25"/>
      <c r="L43" s="25"/>
      <c r="M43" s="25"/>
      <c r="N43" s="106"/>
    </row>
    <row r="44" spans="1:14" ht="15.75" customHeight="1" thickBot="1">
      <c r="A44" s="28"/>
      <c r="B44" s="18"/>
      <c r="C44" s="516" t="s">
        <v>89</v>
      </c>
      <c r="D44" s="517"/>
      <c r="E44" s="518"/>
      <c r="F44" s="21">
        <f>SUM(F43:F43)</f>
        <v>0</v>
      </c>
      <c r="G44" s="22">
        <v>0.8</v>
      </c>
      <c r="H44" s="21">
        <f>F44/G44</f>
        <v>0</v>
      </c>
      <c r="I44" s="516" t="s">
        <v>90</v>
      </c>
      <c r="J44" s="518"/>
      <c r="K44" s="21">
        <f>SUM(K43:K43)</f>
        <v>0</v>
      </c>
      <c r="L44" s="22">
        <v>0.8</v>
      </c>
      <c r="M44" s="21">
        <f>K44/L44</f>
        <v>0</v>
      </c>
      <c r="N44" s="106"/>
    </row>
    <row r="45" spans="1:14" ht="15">
      <c r="A45" s="27"/>
      <c r="B45" s="252"/>
      <c r="C45" s="493" t="s">
        <v>252</v>
      </c>
      <c r="D45" s="494"/>
      <c r="E45" s="494"/>
      <c r="F45" s="494"/>
      <c r="G45" s="494"/>
      <c r="H45" s="495"/>
      <c r="I45" s="11"/>
      <c r="J45" s="11"/>
      <c r="K45" s="11"/>
      <c r="L45" s="11"/>
      <c r="M45" s="11"/>
      <c r="N45" s="106"/>
    </row>
    <row r="46" spans="1:14" ht="123" customHeight="1">
      <c r="A46" s="27" t="s">
        <v>1590</v>
      </c>
      <c r="B46" s="252">
        <v>4</v>
      </c>
      <c r="C46" s="79" t="s">
        <v>96</v>
      </c>
      <c r="D46" s="79" t="s">
        <v>97</v>
      </c>
      <c r="E46" s="79" t="s">
        <v>98</v>
      </c>
      <c r="F46" s="11">
        <v>0.0215</v>
      </c>
      <c r="G46" s="11"/>
      <c r="H46" s="89"/>
      <c r="I46" s="11"/>
      <c r="J46" s="11"/>
      <c r="K46" s="11"/>
      <c r="L46" s="11"/>
      <c r="M46" s="11"/>
      <c r="N46" s="106"/>
    </row>
    <row r="47" spans="1:14" ht="15.75" customHeight="1" thickBot="1">
      <c r="A47" s="28"/>
      <c r="B47" s="18"/>
      <c r="C47" s="516" t="s">
        <v>89</v>
      </c>
      <c r="D47" s="517"/>
      <c r="E47" s="518"/>
      <c r="F47" s="21">
        <f>SUM(F45:F46)</f>
        <v>0.0215</v>
      </c>
      <c r="G47" s="22">
        <v>0.8</v>
      </c>
      <c r="H47" s="21">
        <f>F47/G47</f>
        <v>0.026874999999999996</v>
      </c>
      <c r="I47" s="516" t="s">
        <v>90</v>
      </c>
      <c r="J47" s="518"/>
      <c r="K47" s="21">
        <f>SUM(K45:K46)</f>
        <v>0</v>
      </c>
      <c r="L47" s="22">
        <v>0.8</v>
      </c>
      <c r="M47" s="21">
        <f>K47/L47</f>
        <v>0</v>
      </c>
      <c r="N47" s="106"/>
    </row>
    <row r="48" spans="1:14" ht="36.75" customHeight="1">
      <c r="A48" s="29" t="s">
        <v>1627</v>
      </c>
      <c r="B48" s="236">
        <v>2.5</v>
      </c>
      <c r="C48" s="1"/>
      <c r="D48" s="1"/>
      <c r="E48" s="1"/>
      <c r="F48" s="1"/>
      <c r="G48" s="1"/>
      <c r="H48" s="34"/>
      <c r="I48" s="1"/>
      <c r="J48" s="1"/>
      <c r="K48" s="1"/>
      <c r="L48" s="1"/>
      <c r="M48" s="1"/>
      <c r="N48" s="106"/>
    </row>
    <row r="49" spans="1:14" ht="15.75" customHeight="1" thickBot="1">
      <c r="A49" s="28"/>
      <c r="B49" s="18"/>
      <c r="C49" s="516" t="s">
        <v>89</v>
      </c>
      <c r="D49" s="517"/>
      <c r="E49" s="518"/>
      <c r="F49" s="21">
        <f>SUM(F48:F48)</f>
        <v>0</v>
      </c>
      <c r="G49" s="22">
        <v>0.8</v>
      </c>
      <c r="H49" s="21">
        <f>F49/G49</f>
        <v>0</v>
      </c>
      <c r="I49" s="516" t="s">
        <v>90</v>
      </c>
      <c r="J49" s="518"/>
      <c r="K49" s="21">
        <f>SUM(K48:K48)</f>
        <v>0</v>
      </c>
      <c r="L49" s="22">
        <v>0.8</v>
      </c>
      <c r="M49" s="21">
        <f>K49/L49</f>
        <v>0</v>
      </c>
      <c r="N49" s="106"/>
    </row>
    <row r="50" spans="1:14" ht="30">
      <c r="A50" s="27" t="s">
        <v>1591</v>
      </c>
      <c r="B50" s="252">
        <v>1.6</v>
      </c>
      <c r="C50" s="11"/>
      <c r="D50" s="11"/>
      <c r="E50" s="11"/>
      <c r="F50" s="11"/>
      <c r="G50" s="11"/>
      <c r="H50" s="89"/>
      <c r="I50" s="11"/>
      <c r="J50" s="11"/>
      <c r="K50" s="11"/>
      <c r="L50" s="11"/>
      <c r="M50" s="11"/>
      <c r="N50" s="106"/>
    </row>
    <row r="51" spans="1:14" ht="15.75" customHeight="1" thickBot="1">
      <c r="A51" s="28"/>
      <c r="B51" s="18"/>
      <c r="C51" s="516" t="s">
        <v>89</v>
      </c>
      <c r="D51" s="517"/>
      <c r="E51" s="518"/>
      <c r="F51" s="21">
        <f>SUM(F50:F50)</f>
        <v>0</v>
      </c>
      <c r="G51" s="22">
        <v>0.8</v>
      </c>
      <c r="H51" s="21">
        <f>F51/G51</f>
        <v>0</v>
      </c>
      <c r="I51" s="516" t="s">
        <v>90</v>
      </c>
      <c r="J51" s="518"/>
      <c r="K51" s="21">
        <f>SUM(K50:K50)</f>
        <v>0</v>
      </c>
      <c r="L51" s="22">
        <v>0.8</v>
      </c>
      <c r="M51" s="21">
        <f>K51/L51</f>
        <v>0</v>
      </c>
      <c r="N51" s="106"/>
    </row>
    <row r="52" spans="1:14" ht="30">
      <c r="A52" s="308" t="s">
        <v>1589</v>
      </c>
      <c r="B52" s="24">
        <v>2.5</v>
      </c>
      <c r="C52" s="25"/>
      <c r="D52" s="25"/>
      <c r="E52" s="25"/>
      <c r="F52" s="25"/>
      <c r="G52" s="25"/>
      <c r="H52" s="113"/>
      <c r="I52" s="25"/>
      <c r="J52" s="25"/>
      <c r="K52" s="25"/>
      <c r="L52" s="25"/>
      <c r="M52" s="25"/>
      <c r="N52" s="106"/>
    </row>
    <row r="53" spans="1:14" ht="15.75" customHeight="1" thickBot="1">
      <c r="A53" s="28"/>
      <c r="B53" s="18"/>
      <c r="C53" s="516" t="s">
        <v>89</v>
      </c>
      <c r="D53" s="517"/>
      <c r="E53" s="518"/>
      <c r="F53" s="21">
        <f>SUM(F52:F52)</f>
        <v>0</v>
      </c>
      <c r="G53" s="22">
        <v>0.8</v>
      </c>
      <c r="H53" s="21">
        <f>F53/G53</f>
        <v>0</v>
      </c>
      <c r="I53" s="516" t="s">
        <v>90</v>
      </c>
      <c r="J53" s="518"/>
      <c r="K53" s="21">
        <f>SUM(K52:K52)</f>
        <v>0</v>
      </c>
      <c r="L53" s="22">
        <v>0.8</v>
      </c>
      <c r="M53" s="21">
        <f>K53/L53</f>
        <v>0</v>
      </c>
      <c r="N53" s="106"/>
    </row>
    <row r="54" spans="1:14" ht="30">
      <c r="A54" s="27" t="s">
        <v>1639</v>
      </c>
      <c r="B54" s="252">
        <v>2.5</v>
      </c>
      <c r="C54" s="1"/>
      <c r="D54" s="1"/>
      <c r="E54" s="1"/>
      <c r="F54" s="1"/>
      <c r="G54" s="1"/>
      <c r="H54" s="34"/>
      <c r="I54" s="1"/>
      <c r="J54" s="1"/>
      <c r="K54" s="1"/>
      <c r="L54" s="1"/>
      <c r="M54" s="1"/>
      <c r="N54" s="106"/>
    </row>
    <row r="55" spans="1:14" ht="15.75" customHeight="1" thickBot="1">
      <c r="A55" s="28"/>
      <c r="B55" s="18"/>
      <c r="C55" s="516" t="s">
        <v>89</v>
      </c>
      <c r="D55" s="517"/>
      <c r="E55" s="518"/>
      <c r="F55" s="21">
        <f>SUM(F54:F54)</f>
        <v>0</v>
      </c>
      <c r="G55" s="22">
        <v>0.8</v>
      </c>
      <c r="H55" s="21">
        <f>F55/G55</f>
        <v>0</v>
      </c>
      <c r="I55" s="516" t="s">
        <v>90</v>
      </c>
      <c r="J55" s="518"/>
      <c r="K55" s="21">
        <f>SUM(K54:K54)</f>
        <v>0</v>
      </c>
      <c r="L55" s="22">
        <v>0.8</v>
      </c>
      <c r="M55" s="21">
        <f>K55/L55</f>
        <v>0</v>
      </c>
      <c r="N55" s="106"/>
    </row>
    <row r="56" spans="1:14" ht="30">
      <c r="A56" s="29" t="s">
        <v>1594</v>
      </c>
      <c r="B56" s="236">
        <v>4</v>
      </c>
      <c r="C56" s="1"/>
      <c r="D56" s="1"/>
      <c r="E56" s="1"/>
      <c r="F56" s="1"/>
      <c r="G56" s="1"/>
      <c r="H56" s="34"/>
      <c r="I56" s="1"/>
      <c r="J56" s="1"/>
      <c r="K56" s="1"/>
      <c r="L56" s="1"/>
      <c r="M56" s="1"/>
      <c r="N56" s="106"/>
    </row>
    <row r="57" spans="1:14" ht="15.75" customHeight="1" thickBot="1">
      <c r="A57" s="28"/>
      <c r="B57" s="18"/>
      <c r="C57" s="516" t="s">
        <v>89</v>
      </c>
      <c r="D57" s="517"/>
      <c r="E57" s="518"/>
      <c r="F57" s="21">
        <f>SUM(F56:F56)</f>
        <v>0</v>
      </c>
      <c r="G57" s="22">
        <v>0.8</v>
      </c>
      <c r="H57" s="21">
        <f>F57/G57</f>
        <v>0</v>
      </c>
      <c r="I57" s="516" t="s">
        <v>90</v>
      </c>
      <c r="J57" s="518"/>
      <c r="K57" s="21">
        <f>SUM(K56:K56)</f>
        <v>0</v>
      </c>
      <c r="L57" s="22">
        <v>0.8</v>
      </c>
      <c r="M57" s="21">
        <f>K57/L57</f>
        <v>0</v>
      </c>
      <c r="N57" s="106"/>
    </row>
    <row r="58" spans="1:13" s="106" customFormat="1" ht="15">
      <c r="A58" s="15"/>
      <c r="B58" s="252"/>
      <c r="C58" s="509" t="s">
        <v>254</v>
      </c>
      <c r="D58" s="510"/>
      <c r="E58" s="510"/>
      <c r="F58" s="510"/>
      <c r="G58" s="510"/>
      <c r="H58" s="511"/>
      <c r="I58" s="202"/>
      <c r="J58" s="203"/>
      <c r="K58" s="101"/>
      <c r="L58" s="101"/>
      <c r="M58" s="101"/>
    </row>
    <row r="59" spans="1:14" ht="30">
      <c r="A59" s="29" t="s">
        <v>1605</v>
      </c>
      <c r="B59" s="236">
        <v>1.8</v>
      </c>
      <c r="C59" s="1" t="s">
        <v>100</v>
      </c>
      <c r="D59" s="1" t="s">
        <v>101</v>
      </c>
      <c r="E59" s="1" t="s">
        <v>102</v>
      </c>
      <c r="F59" s="1">
        <v>0.045</v>
      </c>
      <c r="G59" s="1"/>
      <c r="H59" s="34"/>
      <c r="I59" s="1"/>
      <c r="J59" s="1"/>
      <c r="K59" s="1"/>
      <c r="L59" s="1"/>
      <c r="M59" s="1"/>
      <c r="N59" s="106"/>
    </row>
    <row r="60" spans="1:14" ht="15">
      <c r="A60" s="27"/>
      <c r="B60" s="252"/>
      <c r="C60" s="490" t="s">
        <v>253</v>
      </c>
      <c r="D60" s="491"/>
      <c r="E60" s="491"/>
      <c r="F60" s="491"/>
      <c r="G60" s="491"/>
      <c r="H60" s="492"/>
      <c r="I60" s="37"/>
      <c r="J60" s="37"/>
      <c r="K60" s="77"/>
      <c r="L60" s="37"/>
      <c r="M60" s="1"/>
      <c r="N60" s="106"/>
    </row>
    <row r="61" spans="1:14" ht="30">
      <c r="A61" s="27"/>
      <c r="B61" s="252"/>
      <c r="C61" s="11" t="s">
        <v>103</v>
      </c>
      <c r="D61" s="11" t="s">
        <v>104</v>
      </c>
      <c r="E61" s="30" t="s">
        <v>105</v>
      </c>
      <c r="F61" s="11">
        <v>0.2</v>
      </c>
      <c r="G61" s="11"/>
      <c r="H61" s="89"/>
      <c r="I61" s="1"/>
      <c r="J61" s="1"/>
      <c r="K61" s="1"/>
      <c r="L61" s="1"/>
      <c r="M61" s="1"/>
      <c r="N61" s="106"/>
    </row>
    <row r="62" spans="1:14" ht="15.75" customHeight="1" thickBot="1">
      <c r="A62" s="28"/>
      <c r="B62" s="18"/>
      <c r="C62" s="516" t="s">
        <v>89</v>
      </c>
      <c r="D62" s="517"/>
      <c r="E62" s="518"/>
      <c r="F62" s="21">
        <f>SUM(F61:F61)</f>
        <v>0.2</v>
      </c>
      <c r="G62" s="22">
        <v>0.8</v>
      </c>
      <c r="H62" s="21">
        <f>F62/G62</f>
        <v>0.25</v>
      </c>
      <c r="I62" s="516" t="s">
        <v>90</v>
      </c>
      <c r="J62" s="518"/>
      <c r="K62" s="21">
        <f>SUM(K59:K61)</f>
        <v>0</v>
      </c>
      <c r="L62" s="22">
        <v>0.8</v>
      </c>
      <c r="M62" s="21">
        <f>K62/L62</f>
        <v>0</v>
      </c>
      <c r="N62" s="106"/>
    </row>
    <row r="63" spans="1:14" ht="30">
      <c r="A63" s="29" t="s">
        <v>1615</v>
      </c>
      <c r="B63" s="236">
        <v>2.5</v>
      </c>
      <c r="C63" s="1"/>
      <c r="D63" s="1"/>
      <c r="E63" s="1"/>
      <c r="F63" s="1"/>
      <c r="G63" s="1"/>
      <c r="H63" s="34"/>
      <c r="I63" s="1"/>
      <c r="J63" s="1"/>
      <c r="K63" s="1"/>
      <c r="L63" s="1"/>
      <c r="M63" s="1"/>
      <c r="N63" s="106"/>
    </row>
    <row r="64" spans="1:14" ht="15.75" customHeight="1" thickBot="1">
      <c r="A64" s="28"/>
      <c r="B64" s="18"/>
      <c r="C64" s="516" t="s">
        <v>89</v>
      </c>
      <c r="D64" s="517"/>
      <c r="E64" s="518"/>
      <c r="F64" s="21">
        <f>SUM(F63:F63)</f>
        <v>0</v>
      </c>
      <c r="G64" s="22">
        <v>0.8</v>
      </c>
      <c r="H64" s="21">
        <f>F64/G64</f>
        <v>0</v>
      </c>
      <c r="I64" s="516" t="s">
        <v>90</v>
      </c>
      <c r="J64" s="518"/>
      <c r="K64" s="21">
        <f>SUM(K63:K63)</f>
        <v>0</v>
      </c>
      <c r="L64" s="22">
        <v>0.8</v>
      </c>
      <c r="M64" s="21">
        <f>K64/L64</f>
        <v>0</v>
      </c>
      <c r="N64" s="106"/>
    </row>
    <row r="65" spans="1:14" ht="39.75" customHeight="1">
      <c r="A65" s="27" t="s">
        <v>93</v>
      </c>
      <c r="B65" s="252">
        <v>6.3</v>
      </c>
      <c r="C65" s="11"/>
      <c r="D65" s="11"/>
      <c r="E65" s="11"/>
      <c r="F65" s="89"/>
      <c r="G65" s="11"/>
      <c r="H65" s="89"/>
      <c r="I65" s="11"/>
      <c r="J65" s="11"/>
      <c r="K65" s="11"/>
      <c r="L65" s="11"/>
      <c r="M65" s="11"/>
      <c r="N65" s="106"/>
    </row>
    <row r="66" spans="1:14" ht="15.75" customHeight="1" thickBot="1">
      <c r="A66" s="28"/>
      <c r="B66" s="18"/>
      <c r="C66" s="516" t="s">
        <v>89</v>
      </c>
      <c r="D66" s="517"/>
      <c r="E66" s="518"/>
      <c r="F66" s="21">
        <f>SUM(F65:F65)</f>
        <v>0</v>
      </c>
      <c r="G66" s="22">
        <v>0.8</v>
      </c>
      <c r="H66" s="21">
        <f>F66/G66</f>
        <v>0</v>
      </c>
      <c r="I66" s="516" t="s">
        <v>90</v>
      </c>
      <c r="J66" s="518"/>
      <c r="K66" s="21">
        <f>SUM(K65:K65)</f>
        <v>0</v>
      </c>
      <c r="L66" s="22">
        <v>0.8</v>
      </c>
      <c r="M66" s="21">
        <f>K66/L66</f>
        <v>0</v>
      </c>
      <c r="N66" s="106"/>
    </row>
    <row r="67" spans="1:14" ht="30">
      <c r="A67" s="27" t="s">
        <v>1587</v>
      </c>
      <c r="B67" s="252">
        <v>2.5</v>
      </c>
      <c r="C67" s="11"/>
      <c r="D67" s="11"/>
      <c r="E67" s="11"/>
      <c r="F67" s="11"/>
      <c r="G67" s="11"/>
      <c r="H67" s="89"/>
      <c r="I67" s="11"/>
      <c r="J67" s="11"/>
      <c r="K67" s="11"/>
      <c r="L67" s="11"/>
      <c r="M67" s="11"/>
      <c r="N67" s="106"/>
    </row>
    <row r="68" spans="1:14" ht="15.75" customHeight="1" thickBot="1">
      <c r="A68" s="28"/>
      <c r="B68" s="18"/>
      <c r="C68" s="516" t="s">
        <v>89</v>
      </c>
      <c r="D68" s="517"/>
      <c r="E68" s="518"/>
      <c r="F68" s="21">
        <f>SUM(F67:F67)</f>
        <v>0</v>
      </c>
      <c r="G68" s="22">
        <v>0.8</v>
      </c>
      <c r="H68" s="21">
        <f>F68/G68</f>
        <v>0</v>
      </c>
      <c r="I68" s="516" t="s">
        <v>90</v>
      </c>
      <c r="J68" s="518"/>
      <c r="K68" s="21">
        <f>SUM(K67:K67)</f>
        <v>0</v>
      </c>
      <c r="L68" s="22">
        <v>0.8</v>
      </c>
      <c r="M68" s="21">
        <f>K68/L68</f>
        <v>0</v>
      </c>
      <c r="N68" s="106"/>
    </row>
    <row r="69" spans="1:13" s="106" customFormat="1" ht="15.75" customHeight="1">
      <c r="A69" s="204"/>
      <c r="B69" s="24"/>
      <c r="C69" s="509" t="s">
        <v>253</v>
      </c>
      <c r="D69" s="510"/>
      <c r="E69" s="510"/>
      <c r="F69" s="510"/>
      <c r="G69" s="510"/>
      <c r="H69" s="511"/>
      <c r="I69" s="205"/>
      <c r="J69" s="206"/>
      <c r="K69" s="113"/>
      <c r="L69" s="113"/>
      <c r="M69" s="113"/>
    </row>
    <row r="70" spans="1:14" ht="51" customHeight="1">
      <c r="A70" s="27" t="s">
        <v>1635</v>
      </c>
      <c r="B70" s="252">
        <v>2.5</v>
      </c>
      <c r="C70" s="11" t="s">
        <v>126</v>
      </c>
      <c r="D70" s="11" t="s">
        <v>127</v>
      </c>
      <c r="E70" s="11" t="s">
        <v>128</v>
      </c>
      <c r="F70" s="11">
        <v>0.025</v>
      </c>
      <c r="G70" s="11"/>
      <c r="H70" s="89"/>
      <c r="I70" s="119" t="s">
        <v>1434</v>
      </c>
      <c r="J70" s="119" t="s">
        <v>1435</v>
      </c>
      <c r="K70" s="11">
        <v>0.04</v>
      </c>
      <c r="L70" s="11"/>
      <c r="M70" s="11"/>
      <c r="N70" s="106"/>
    </row>
    <row r="71" spans="1:14" ht="15.75" customHeight="1" thickBot="1">
      <c r="A71" s="27"/>
      <c r="B71" s="252"/>
      <c r="C71" s="496" t="s">
        <v>89</v>
      </c>
      <c r="D71" s="499"/>
      <c r="E71" s="497"/>
      <c r="F71" s="33">
        <f>SUM(F70:F70)</f>
        <v>0.025</v>
      </c>
      <c r="G71" s="37">
        <v>0.8</v>
      </c>
      <c r="H71" s="33">
        <f>F71/G71</f>
        <v>0.03125</v>
      </c>
      <c r="I71" s="496" t="s">
        <v>90</v>
      </c>
      <c r="J71" s="497"/>
      <c r="K71" s="33">
        <f>SUM(K70:K70)</f>
        <v>0.04</v>
      </c>
      <c r="L71" s="37">
        <v>0.8</v>
      </c>
      <c r="M71" s="33">
        <f>K71/L71</f>
        <v>0.049999999999999996</v>
      </c>
      <c r="N71" s="106"/>
    </row>
    <row r="72" spans="1:14" ht="15.75" customHeight="1">
      <c r="A72" s="204"/>
      <c r="B72" s="24"/>
      <c r="C72" s="509" t="s">
        <v>252</v>
      </c>
      <c r="D72" s="510"/>
      <c r="E72" s="510"/>
      <c r="F72" s="510"/>
      <c r="G72" s="510"/>
      <c r="H72" s="511"/>
      <c r="I72" s="205"/>
      <c r="J72" s="206"/>
      <c r="K72" s="113"/>
      <c r="L72" s="113"/>
      <c r="M72" s="113"/>
      <c r="N72" s="106"/>
    </row>
    <row r="73" spans="1:14" ht="45">
      <c r="A73" s="15" t="s">
        <v>1586</v>
      </c>
      <c r="B73" s="252">
        <v>16</v>
      </c>
      <c r="C73" s="197" t="s">
        <v>86</v>
      </c>
      <c r="D73" s="78" t="s">
        <v>87</v>
      </c>
      <c r="E73" s="78" t="s">
        <v>88</v>
      </c>
      <c r="F73" s="197">
        <v>0.03</v>
      </c>
      <c r="G73" s="11"/>
      <c r="H73" s="89"/>
      <c r="I73" s="11"/>
      <c r="J73" s="11"/>
      <c r="K73" s="11"/>
      <c r="L73" s="11"/>
      <c r="M73" s="11"/>
      <c r="N73" s="106"/>
    </row>
    <row r="74" spans="1:14" ht="15.75" customHeight="1" thickBot="1">
      <c r="A74" s="17"/>
      <c r="B74" s="18"/>
      <c r="C74" s="516" t="s">
        <v>89</v>
      </c>
      <c r="D74" s="517"/>
      <c r="E74" s="518"/>
      <c r="F74" s="21">
        <f>SUM(F73:F73)</f>
        <v>0.03</v>
      </c>
      <c r="G74" s="22">
        <v>0.8</v>
      </c>
      <c r="H74" s="21">
        <f>F74/G74</f>
        <v>0.0375</v>
      </c>
      <c r="I74" s="516" t="s">
        <v>90</v>
      </c>
      <c r="J74" s="518"/>
      <c r="K74" s="21">
        <f>SUM(K73:K73)</f>
        <v>0</v>
      </c>
      <c r="L74" s="22">
        <v>0.8</v>
      </c>
      <c r="M74" s="21">
        <f>K74/L74</f>
        <v>0</v>
      </c>
      <c r="N74" s="106"/>
    </row>
    <row r="75" spans="1:14" ht="30">
      <c r="A75" s="308" t="s">
        <v>1631</v>
      </c>
      <c r="B75" s="24">
        <v>10</v>
      </c>
      <c r="C75" s="25"/>
      <c r="D75" s="25"/>
      <c r="E75" s="25"/>
      <c r="F75" s="25"/>
      <c r="G75" s="25"/>
      <c r="H75" s="113"/>
      <c r="I75" s="25"/>
      <c r="J75" s="25"/>
      <c r="K75" s="25"/>
      <c r="L75" s="25"/>
      <c r="M75" s="25"/>
      <c r="N75" s="106"/>
    </row>
    <row r="76" spans="1:14" ht="15.75" customHeight="1" thickBot="1">
      <c r="A76" s="28"/>
      <c r="B76" s="18"/>
      <c r="C76" s="516" t="s">
        <v>89</v>
      </c>
      <c r="D76" s="517"/>
      <c r="E76" s="518"/>
      <c r="F76" s="21">
        <f>SUM(F75:F75)</f>
        <v>0</v>
      </c>
      <c r="G76" s="22">
        <v>0.8</v>
      </c>
      <c r="H76" s="21">
        <f>F76/G76</f>
        <v>0</v>
      </c>
      <c r="I76" s="516" t="s">
        <v>90</v>
      </c>
      <c r="J76" s="518"/>
      <c r="K76" s="21">
        <f>SUM(K75:K75)</f>
        <v>0</v>
      </c>
      <c r="L76" s="22">
        <v>0.8</v>
      </c>
      <c r="M76" s="21">
        <f>K76/L76</f>
        <v>0</v>
      </c>
      <c r="N76" s="106"/>
    </row>
    <row r="77" spans="1:14" ht="30">
      <c r="A77" s="29" t="s">
        <v>1603</v>
      </c>
      <c r="B77" s="236">
        <v>6.3</v>
      </c>
      <c r="C77" s="1"/>
      <c r="D77" s="1"/>
      <c r="E77" s="1"/>
      <c r="F77" s="1"/>
      <c r="G77" s="1"/>
      <c r="H77" s="34"/>
      <c r="I77" s="1"/>
      <c r="J77" s="1"/>
      <c r="K77" s="1"/>
      <c r="L77" s="1"/>
      <c r="M77" s="1"/>
      <c r="N77" s="106"/>
    </row>
    <row r="78" spans="1:14" ht="15.75" customHeight="1" thickBot="1">
      <c r="A78" s="28"/>
      <c r="B78" s="18"/>
      <c r="C78" s="516" t="s">
        <v>89</v>
      </c>
      <c r="D78" s="517"/>
      <c r="E78" s="518"/>
      <c r="F78" s="21">
        <f>SUM(F77:F77)</f>
        <v>0</v>
      </c>
      <c r="G78" s="22">
        <v>0.8</v>
      </c>
      <c r="H78" s="21">
        <f>F78/G78</f>
        <v>0</v>
      </c>
      <c r="I78" s="516" t="s">
        <v>90</v>
      </c>
      <c r="J78" s="518"/>
      <c r="K78" s="21">
        <f>SUM(K77:K77)</f>
        <v>0</v>
      </c>
      <c r="L78" s="22">
        <v>0.8</v>
      </c>
      <c r="M78" s="21">
        <f>K78/L78</f>
        <v>0</v>
      </c>
      <c r="N78" s="106"/>
    </row>
    <row r="79" spans="1:14" ht="39" customHeight="1">
      <c r="A79" s="27" t="s">
        <v>1602</v>
      </c>
      <c r="B79" s="252">
        <v>6.3</v>
      </c>
      <c r="C79" s="11"/>
      <c r="D79" s="11"/>
      <c r="E79" s="11"/>
      <c r="F79" s="11"/>
      <c r="G79" s="11"/>
      <c r="H79" s="89"/>
      <c r="I79" s="11"/>
      <c r="J79" s="11"/>
      <c r="K79" s="11"/>
      <c r="L79" s="11"/>
      <c r="M79" s="11"/>
      <c r="N79" s="106"/>
    </row>
    <row r="80" spans="1:14" ht="15.75" customHeight="1" thickBot="1">
      <c r="A80" s="28"/>
      <c r="B80" s="18"/>
      <c r="C80" s="516" t="s">
        <v>89</v>
      </c>
      <c r="D80" s="517"/>
      <c r="E80" s="518"/>
      <c r="F80" s="21">
        <f>SUM(F79:F79)</f>
        <v>0</v>
      </c>
      <c r="G80" s="22">
        <v>0.8</v>
      </c>
      <c r="H80" s="21">
        <f>F80/G80</f>
        <v>0</v>
      </c>
      <c r="I80" s="516" t="s">
        <v>90</v>
      </c>
      <c r="J80" s="518"/>
      <c r="K80" s="21">
        <f>SUM(K79:K79)</f>
        <v>0</v>
      </c>
      <c r="L80" s="22">
        <v>0.8</v>
      </c>
      <c r="M80" s="21">
        <f>K80/L80</f>
        <v>0</v>
      </c>
      <c r="N80" s="106"/>
    </row>
    <row r="81" spans="1:14" ht="30">
      <c r="A81" s="27" t="s">
        <v>1588</v>
      </c>
      <c r="B81" s="252">
        <v>5.6</v>
      </c>
      <c r="C81" s="1"/>
      <c r="D81" s="1"/>
      <c r="E81" s="1"/>
      <c r="F81" s="11"/>
      <c r="G81" s="11"/>
      <c r="H81" s="89"/>
      <c r="I81" s="11" t="s">
        <v>94</v>
      </c>
      <c r="J81" s="11" t="s">
        <v>95</v>
      </c>
      <c r="K81" s="11">
        <v>2.04</v>
      </c>
      <c r="L81" s="11"/>
      <c r="M81" s="11"/>
      <c r="N81" s="106"/>
    </row>
    <row r="82" spans="1:14" ht="15.75" customHeight="1" thickBot="1">
      <c r="A82" s="28"/>
      <c r="B82" s="18"/>
      <c r="C82" s="516" t="s">
        <v>89</v>
      </c>
      <c r="D82" s="517"/>
      <c r="E82" s="518"/>
      <c r="F82" s="21">
        <f>SUM(F81:F81)</f>
        <v>0</v>
      </c>
      <c r="G82" s="22">
        <v>0.8</v>
      </c>
      <c r="H82" s="21">
        <f>F82/G82</f>
        <v>0</v>
      </c>
      <c r="I82" s="516" t="s">
        <v>90</v>
      </c>
      <c r="J82" s="518"/>
      <c r="K82" s="21">
        <f>SUM(K81:K81)</f>
        <v>2.04</v>
      </c>
      <c r="L82" s="22">
        <v>0.8</v>
      </c>
      <c r="M82" s="21">
        <f>K82/L82</f>
        <v>2.55</v>
      </c>
      <c r="N82" s="106"/>
    </row>
    <row r="83" spans="1:14" ht="30">
      <c r="A83" s="27" t="s">
        <v>1629</v>
      </c>
      <c r="B83" s="252" t="s">
        <v>1630</v>
      </c>
      <c r="C83" s="1"/>
      <c r="D83" s="1"/>
      <c r="E83" s="1"/>
      <c r="F83" s="1"/>
      <c r="G83" s="1"/>
      <c r="H83" s="34"/>
      <c r="I83" s="1"/>
      <c r="J83" s="1"/>
      <c r="K83" s="1"/>
      <c r="L83" s="1"/>
      <c r="M83" s="1"/>
      <c r="N83" s="106"/>
    </row>
    <row r="84" spans="1:14" ht="15.75" customHeight="1" thickBot="1">
      <c r="A84" s="28"/>
      <c r="B84" s="18"/>
      <c r="C84" s="516" t="s">
        <v>89</v>
      </c>
      <c r="D84" s="517"/>
      <c r="E84" s="518"/>
      <c r="F84" s="21">
        <f>SUM(F83:F83)</f>
        <v>0</v>
      </c>
      <c r="G84" s="22">
        <v>0.8</v>
      </c>
      <c r="H84" s="21">
        <f>F84/G84</f>
        <v>0</v>
      </c>
      <c r="I84" s="516" t="s">
        <v>90</v>
      </c>
      <c r="J84" s="518"/>
      <c r="K84" s="21">
        <f>SUM(K83:K83)</f>
        <v>0</v>
      </c>
      <c r="L84" s="22">
        <v>0.8</v>
      </c>
      <c r="M84" s="21">
        <f>K84/L84</f>
        <v>0</v>
      </c>
      <c r="N84" s="106"/>
    </row>
    <row r="85" spans="1:14" ht="30">
      <c r="A85" s="308" t="s">
        <v>1625</v>
      </c>
      <c r="B85" s="24">
        <v>6.3</v>
      </c>
      <c r="C85" s="25"/>
      <c r="D85" s="25"/>
      <c r="E85" s="25"/>
      <c r="F85" s="25"/>
      <c r="G85" s="25"/>
      <c r="H85" s="113"/>
      <c r="I85" s="25"/>
      <c r="J85" s="25"/>
      <c r="K85" s="25"/>
      <c r="L85" s="25"/>
      <c r="M85" s="25"/>
      <c r="N85" s="106"/>
    </row>
    <row r="86" spans="1:14" ht="15.75" customHeight="1" thickBot="1">
      <c r="A86" s="28"/>
      <c r="B86" s="18"/>
      <c r="C86" s="516" t="s">
        <v>89</v>
      </c>
      <c r="D86" s="517"/>
      <c r="E86" s="518"/>
      <c r="F86" s="21">
        <f>SUM(F85:F85)</f>
        <v>0</v>
      </c>
      <c r="G86" s="22">
        <v>0.8</v>
      </c>
      <c r="H86" s="21">
        <f>F86/G86</f>
        <v>0</v>
      </c>
      <c r="I86" s="516" t="s">
        <v>90</v>
      </c>
      <c r="J86" s="518"/>
      <c r="K86" s="21">
        <f>SUM(K85:K85)</f>
        <v>0</v>
      </c>
      <c r="L86" s="22">
        <v>0.8</v>
      </c>
      <c r="M86" s="21">
        <f>K86/L86</f>
        <v>0</v>
      </c>
      <c r="N86" s="106"/>
    </row>
    <row r="87" spans="1:14" ht="30">
      <c r="A87" s="27" t="s">
        <v>1629</v>
      </c>
      <c r="B87" s="252" t="s">
        <v>1630</v>
      </c>
      <c r="C87" s="11"/>
      <c r="D87" s="11"/>
      <c r="E87" s="11"/>
      <c r="F87" s="11"/>
      <c r="G87" s="11"/>
      <c r="H87" s="89"/>
      <c r="I87" s="11"/>
      <c r="J87" s="11"/>
      <c r="K87" s="11"/>
      <c r="L87" s="11"/>
      <c r="M87" s="11"/>
      <c r="N87" s="106"/>
    </row>
    <row r="88" spans="1:14" ht="15.75" customHeight="1" thickBot="1">
      <c r="A88" s="28"/>
      <c r="B88" s="18"/>
      <c r="C88" s="516" t="s">
        <v>89</v>
      </c>
      <c r="D88" s="517"/>
      <c r="E88" s="518"/>
      <c r="F88" s="21">
        <f>SUM(F87:F87)</f>
        <v>0</v>
      </c>
      <c r="G88" s="22">
        <v>0.8</v>
      </c>
      <c r="H88" s="21">
        <f>F88/G88</f>
        <v>0</v>
      </c>
      <c r="I88" s="516" t="s">
        <v>90</v>
      </c>
      <c r="J88" s="518"/>
      <c r="K88" s="21">
        <f>SUM(K87:K87)</f>
        <v>0</v>
      </c>
      <c r="L88" s="22">
        <v>0.8</v>
      </c>
      <c r="M88" s="21">
        <f>K88/L88</f>
        <v>0</v>
      </c>
      <c r="N88" s="106"/>
    </row>
    <row r="89" spans="1:14" ht="21" customHeight="1">
      <c r="A89" s="27"/>
      <c r="B89" s="252"/>
      <c r="C89" s="507" t="s">
        <v>252</v>
      </c>
      <c r="D89" s="507"/>
      <c r="E89" s="507"/>
      <c r="F89" s="507"/>
      <c r="G89" s="507"/>
      <c r="H89" s="508"/>
      <c r="I89" s="229"/>
      <c r="J89" s="229"/>
      <c r="K89" s="229"/>
      <c r="L89" s="11"/>
      <c r="M89" s="11"/>
      <c r="N89" s="106"/>
    </row>
    <row r="90" spans="1:14" ht="105" customHeight="1">
      <c r="A90" s="27" t="s">
        <v>1623</v>
      </c>
      <c r="B90" s="252" t="s">
        <v>1624</v>
      </c>
      <c r="C90" s="390" t="s">
        <v>113</v>
      </c>
      <c r="D90" s="1" t="s">
        <v>114</v>
      </c>
      <c r="E90" s="1" t="s">
        <v>115</v>
      </c>
      <c r="F90" s="1">
        <v>0.06</v>
      </c>
      <c r="G90" s="1"/>
      <c r="H90" s="34"/>
      <c r="I90" s="229" t="s">
        <v>1902</v>
      </c>
      <c r="J90" s="229" t="s">
        <v>258</v>
      </c>
      <c r="K90" s="229">
        <v>1.1</v>
      </c>
      <c r="L90" s="11"/>
      <c r="M90" s="11"/>
      <c r="N90" s="106"/>
    </row>
    <row r="91" spans="1:14" ht="49.5" customHeight="1">
      <c r="A91" s="27"/>
      <c r="B91" s="252"/>
      <c r="C91" s="389"/>
      <c r="D91" s="9"/>
      <c r="E91" s="9"/>
      <c r="F91" s="9"/>
      <c r="G91" s="9"/>
      <c r="H91" s="9"/>
      <c r="I91" s="1" t="s">
        <v>116</v>
      </c>
      <c r="J91" s="1" t="s">
        <v>117</v>
      </c>
      <c r="K91" s="11">
        <v>0.0605</v>
      </c>
      <c r="L91" s="11"/>
      <c r="M91" s="11"/>
      <c r="N91" s="106"/>
    </row>
    <row r="92" spans="1:14" ht="49.5" customHeight="1">
      <c r="A92" s="27"/>
      <c r="B92" s="252"/>
      <c r="C92" s="100"/>
      <c r="D92" s="9"/>
      <c r="E92" s="9"/>
      <c r="F92" s="9"/>
      <c r="G92" s="9"/>
      <c r="H92" s="9"/>
      <c r="I92" s="1" t="s">
        <v>281</v>
      </c>
      <c r="J92" s="1" t="s">
        <v>282</v>
      </c>
      <c r="K92" s="1">
        <v>0.03</v>
      </c>
      <c r="L92" s="197"/>
      <c r="M92" s="197"/>
      <c r="N92" s="106"/>
    </row>
    <row r="93" spans="1:14" ht="15.75" customHeight="1" thickBot="1">
      <c r="A93" s="28"/>
      <c r="B93" s="18"/>
      <c r="C93" s="502" t="s">
        <v>89</v>
      </c>
      <c r="D93" s="504"/>
      <c r="E93" s="503"/>
      <c r="F93" s="225">
        <f>SUM(F89:F90)</f>
        <v>0.06</v>
      </c>
      <c r="G93" s="226">
        <v>0.8</v>
      </c>
      <c r="H93" s="225">
        <f>F93/G93</f>
        <v>0.075</v>
      </c>
      <c r="I93" s="502" t="s">
        <v>90</v>
      </c>
      <c r="J93" s="503"/>
      <c r="K93" s="225">
        <f>SUM(K90:K92)</f>
        <v>1.1905000000000001</v>
      </c>
      <c r="L93" s="22">
        <v>0.8</v>
      </c>
      <c r="M93" s="21">
        <f>K93/L93</f>
        <v>1.4881250000000001</v>
      </c>
      <c r="N93" s="106"/>
    </row>
    <row r="94" spans="1:14" ht="15">
      <c r="A94" s="208"/>
      <c r="B94" s="117"/>
      <c r="C94" s="205"/>
      <c r="D94" s="510" t="s">
        <v>253</v>
      </c>
      <c r="E94" s="510"/>
      <c r="F94" s="510"/>
      <c r="G94" s="510"/>
      <c r="H94" s="511"/>
      <c r="I94" s="205"/>
      <c r="J94" s="206"/>
      <c r="K94" s="113"/>
      <c r="L94" s="113"/>
      <c r="M94" s="113"/>
      <c r="N94" s="106"/>
    </row>
    <row r="95" spans="1:14" ht="57" customHeight="1">
      <c r="A95" s="27" t="s">
        <v>1640</v>
      </c>
      <c r="B95" s="252" t="s">
        <v>1641</v>
      </c>
      <c r="C95" s="11" t="s">
        <v>1488</v>
      </c>
      <c r="D95" s="11" t="s">
        <v>1489</v>
      </c>
      <c r="E95" s="11" t="s">
        <v>1490</v>
      </c>
      <c r="F95" s="11">
        <f>50/1000</f>
        <v>0.05</v>
      </c>
      <c r="G95" s="11"/>
      <c r="H95" s="89"/>
      <c r="I95" s="11" t="s">
        <v>129</v>
      </c>
      <c r="J95" s="11" t="s">
        <v>130</v>
      </c>
      <c r="K95" s="11">
        <v>0.113</v>
      </c>
      <c r="L95" s="11"/>
      <c r="M95" s="11"/>
      <c r="N95" s="106"/>
    </row>
    <row r="96" spans="1:14" ht="45">
      <c r="A96" s="27"/>
      <c r="B96" s="252"/>
      <c r="C96" s="11"/>
      <c r="D96" s="11"/>
      <c r="E96" s="11"/>
      <c r="F96" s="11"/>
      <c r="G96" s="11"/>
      <c r="H96" s="89"/>
      <c r="I96" s="11" t="s">
        <v>121</v>
      </c>
      <c r="J96" s="11" t="s">
        <v>131</v>
      </c>
      <c r="K96" s="11">
        <v>0.05</v>
      </c>
      <c r="L96" s="11"/>
      <c r="M96" s="11"/>
      <c r="N96" s="106"/>
    </row>
    <row r="97" spans="1:14" ht="45">
      <c r="A97" s="27"/>
      <c r="B97" s="252"/>
      <c r="C97" s="11"/>
      <c r="D97" s="11"/>
      <c r="E97" s="11"/>
      <c r="F97" s="11"/>
      <c r="G97" s="11"/>
      <c r="H97" s="89"/>
      <c r="I97" s="1" t="s">
        <v>133</v>
      </c>
      <c r="J97" s="1" t="s">
        <v>134</v>
      </c>
      <c r="K97" s="1">
        <v>0.045</v>
      </c>
      <c r="L97" s="11"/>
      <c r="M97" s="11"/>
      <c r="N97" s="106"/>
    </row>
    <row r="98" spans="1:14" ht="28.5" customHeight="1">
      <c r="A98" s="27"/>
      <c r="B98" s="252"/>
      <c r="C98" s="1"/>
      <c r="D98" s="1"/>
      <c r="E98" s="1"/>
      <c r="F98" s="1"/>
      <c r="G98" s="11"/>
      <c r="H98" s="89"/>
      <c r="I98" s="11" t="s">
        <v>132</v>
      </c>
      <c r="J98" s="11" t="s">
        <v>1431</v>
      </c>
      <c r="K98" s="11">
        <v>0.98</v>
      </c>
      <c r="L98" s="11"/>
      <c r="M98" s="11"/>
      <c r="N98" s="106"/>
    </row>
    <row r="99" spans="1:14" ht="105">
      <c r="A99" s="27"/>
      <c r="B99" s="252"/>
      <c r="C99" s="1"/>
      <c r="D99" s="1"/>
      <c r="E99" s="1"/>
      <c r="F99" s="1"/>
      <c r="G99" s="11"/>
      <c r="H99" s="89"/>
      <c r="I99" s="9" t="s">
        <v>1432</v>
      </c>
      <c r="J99" s="9" t="s">
        <v>1433</v>
      </c>
      <c r="K99" s="11">
        <v>0.04</v>
      </c>
      <c r="L99" s="11"/>
      <c r="M99" s="11"/>
      <c r="N99" s="106"/>
    </row>
    <row r="100" spans="1:14" ht="15.75" customHeight="1" thickBot="1">
      <c r="A100" s="28"/>
      <c r="B100" s="18"/>
      <c r="C100" s="516" t="s">
        <v>89</v>
      </c>
      <c r="D100" s="517"/>
      <c r="E100" s="518"/>
      <c r="F100" s="21">
        <f>SUM(F95:F99)</f>
        <v>0.05</v>
      </c>
      <c r="G100" s="22">
        <v>0.8</v>
      </c>
      <c r="H100" s="21">
        <f>F100/G100</f>
        <v>0.0625</v>
      </c>
      <c r="I100" s="516" t="s">
        <v>90</v>
      </c>
      <c r="J100" s="518"/>
      <c r="K100" s="21">
        <f>SUM(K95:K99)</f>
        <v>1.228</v>
      </c>
      <c r="L100" s="22">
        <v>0.8</v>
      </c>
      <c r="M100" s="21">
        <f>K100/L100</f>
        <v>1.535</v>
      </c>
      <c r="N100" s="106"/>
    </row>
    <row r="101" spans="1:14" ht="30">
      <c r="A101" s="29" t="s">
        <v>1616</v>
      </c>
      <c r="B101" s="236" t="s">
        <v>1617</v>
      </c>
      <c r="C101" s="1"/>
      <c r="D101" s="1"/>
      <c r="E101" s="1"/>
      <c r="F101" s="1"/>
      <c r="G101" s="1"/>
      <c r="H101" s="34"/>
      <c r="I101" s="1"/>
      <c r="J101" s="1"/>
      <c r="K101" s="1"/>
      <c r="L101" s="1"/>
      <c r="M101" s="1"/>
      <c r="N101" s="106"/>
    </row>
    <row r="102" spans="1:14" ht="15">
      <c r="A102" s="27"/>
      <c r="B102" s="166"/>
      <c r="C102" s="1"/>
      <c r="D102" s="1"/>
      <c r="E102" s="1"/>
      <c r="F102" s="1"/>
      <c r="G102" s="1"/>
      <c r="H102" s="34"/>
      <c r="I102" s="1"/>
      <c r="J102" s="1"/>
      <c r="K102" s="1"/>
      <c r="L102" s="1"/>
      <c r="M102" s="1"/>
      <c r="N102" s="106"/>
    </row>
    <row r="103" spans="1:14" ht="15.75" customHeight="1" thickBot="1">
      <c r="A103" s="28"/>
      <c r="B103" s="18"/>
      <c r="C103" s="516" t="s">
        <v>89</v>
      </c>
      <c r="D103" s="517"/>
      <c r="E103" s="518"/>
      <c r="F103" s="21">
        <f>SUM(F101:F102)</f>
        <v>0</v>
      </c>
      <c r="G103" s="22">
        <v>0.8</v>
      </c>
      <c r="H103" s="21">
        <f>F103/G103</f>
        <v>0</v>
      </c>
      <c r="I103" s="500" t="s">
        <v>90</v>
      </c>
      <c r="J103" s="501"/>
      <c r="K103" s="33">
        <f>SUM(K101:K102)</f>
        <v>0</v>
      </c>
      <c r="L103" s="22">
        <v>0.8</v>
      </c>
      <c r="M103" s="21">
        <f>K103/L103</f>
        <v>0</v>
      </c>
      <c r="N103" s="106"/>
    </row>
    <row r="104" spans="1:14" ht="69.75" customHeight="1">
      <c r="A104" s="29" t="s">
        <v>1618</v>
      </c>
      <c r="B104" s="236" t="s">
        <v>1619</v>
      </c>
      <c r="C104" s="1"/>
      <c r="D104" s="1"/>
      <c r="E104" s="1"/>
      <c r="F104" s="1"/>
      <c r="G104" s="1"/>
      <c r="H104" s="34"/>
      <c r="I104" s="1"/>
      <c r="J104" s="1"/>
      <c r="K104" s="1"/>
      <c r="L104" s="1"/>
      <c r="M104" s="1"/>
      <c r="N104" s="106"/>
    </row>
    <row r="105" spans="1:14" ht="15.75" customHeight="1">
      <c r="A105" s="27"/>
      <c r="B105" s="252"/>
      <c r="C105" s="496" t="s">
        <v>89</v>
      </c>
      <c r="D105" s="499"/>
      <c r="E105" s="497"/>
      <c r="F105" s="33">
        <f>SUM(F104:F104)</f>
        <v>0</v>
      </c>
      <c r="G105" s="37">
        <v>0.8</v>
      </c>
      <c r="H105" s="33">
        <f>F105/G105</f>
        <v>0</v>
      </c>
      <c r="I105" s="496" t="s">
        <v>90</v>
      </c>
      <c r="J105" s="497"/>
      <c r="K105" s="33">
        <f>SUM(K104:K104)</f>
        <v>0</v>
      </c>
      <c r="L105" s="37">
        <v>0.8</v>
      </c>
      <c r="M105" s="33">
        <f>K105/L105</f>
        <v>0</v>
      </c>
      <c r="N105" s="106"/>
    </row>
    <row r="106" spans="1:14" ht="30">
      <c r="A106" s="229" t="s">
        <v>1643</v>
      </c>
      <c r="B106" s="228" t="s">
        <v>1601</v>
      </c>
      <c r="C106" s="1"/>
      <c r="D106" s="1"/>
      <c r="E106" s="1"/>
      <c r="F106" s="1"/>
      <c r="G106" s="1"/>
      <c r="H106" s="34"/>
      <c r="I106" s="1"/>
      <c r="J106" s="1"/>
      <c r="K106" s="1"/>
      <c r="L106" s="1"/>
      <c r="M106" s="1"/>
      <c r="N106" s="106"/>
    </row>
    <row r="107" spans="1:14" ht="15.75" customHeight="1" thickBot="1">
      <c r="A107" s="227"/>
      <c r="B107" s="136"/>
      <c r="C107" s="521" t="s">
        <v>89</v>
      </c>
      <c r="D107" s="521"/>
      <c r="E107" s="521"/>
      <c r="F107" s="21">
        <f>SUM(F106:F106)</f>
        <v>0</v>
      </c>
      <c r="G107" s="22">
        <v>0.8</v>
      </c>
      <c r="H107" s="21">
        <f>F107/G107</f>
        <v>0</v>
      </c>
      <c r="I107" s="521" t="s">
        <v>90</v>
      </c>
      <c r="J107" s="521"/>
      <c r="K107" s="21">
        <f>SUM(K106:K106)</f>
        <v>0</v>
      </c>
      <c r="L107" s="22">
        <v>0.8</v>
      </c>
      <c r="M107" s="21">
        <f>K107/L107</f>
        <v>0</v>
      </c>
      <c r="N107" s="106"/>
    </row>
    <row r="108" spans="1:13" s="106" customFormat="1" ht="15.75" customHeight="1">
      <c r="A108" s="209"/>
      <c r="B108" s="112"/>
      <c r="C108" s="512" t="s">
        <v>252</v>
      </c>
      <c r="D108" s="513"/>
      <c r="E108" s="513"/>
      <c r="F108" s="513"/>
      <c r="G108" s="513"/>
      <c r="H108" s="514"/>
      <c r="I108" s="195"/>
      <c r="J108" s="196"/>
      <c r="K108" s="89"/>
      <c r="L108" s="89"/>
      <c r="M108" s="89"/>
    </row>
    <row r="109" spans="1:14" ht="61.5" customHeight="1">
      <c r="A109" s="27" t="s">
        <v>1634</v>
      </c>
      <c r="B109" s="252" t="s">
        <v>1617</v>
      </c>
      <c r="C109" s="197" t="s">
        <v>123</v>
      </c>
      <c r="D109" s="197" t="s">
        <v>124</v>
      </c>
      <c r="E109" s="197" t="s">
        <v>125</v>
      </c>
      <c r="F109" s="197">
        <v>0.38</v>
      </c>
      <c r="G109" s="197"/>
      <c r="H109" s="89"/>
      <c r="I109" s="11" t="s">
        <v>283</v>
      </c>
      <c r="J109" s="11" t="s">
        <v>284</v>
      </c>
      <c r="K109" s="11">
        <v>0.04</v>
      </c>
      <c r="L109" s="11"/>
      <c r="M109" s="11"/>
      <c r="N109" s="106"/>
    </row>
    <row r="110" spans="1:14" ht="15.75" customHeight="1" thickBot="1">
      <c r="A110" s="28"/>
      <c r="B110" s="18"/>
      <c r="C110" s="516" t="s">
        <v>89</v>
      </c>
      <c r="D110" s="517"/>
      <c r="E110" s="518"/>
      <c r="F110" s="21">
        <f>SUM(F109:F109)</f>
        <v>0.38</v>
      </c>
      <c r="G110" s="22">
        <v>0.8</v>
      </c>
      <c r="H110" s="21">
        <f>F110/G110</f>
        <v>0.475</v>
      </c>
      <c r="I110" s="516" t="s">
        <v>90</v>
      </c>
      <c r="J110" s="518"/>
      <c r="K110" s="21">
        <f>SUM(K109:K109)</f>
        <v>0.04</v>
      </c>
      <c r="L110" s="22">
        <v>0.8</v>
      </c>
      <c r="M110" s="21">
        <f>K110/L110</f>
        <v>0.049999999999999996</v>
      </c>
      <c r="N110" s="106"/>
    </row>
    <row r="111" spans="1:14" ht="30">
      <c r="A111" s="29" t="s">
        <v>1600</v>
      </c>
      <c r="B111" s="236" t="s">
        <v>1601</v>
      </c>
      <c r="C111" s="1"/>
      <c r="D111" s="1"/>
      <c r="E111" s="1"/>
      <c r="F111" s="1"/>
      <c r="G111" s="1"/>
      <c r="H111" s="34"/>
      <c r="I111" s="1"/>
      <c r="J111" s="1"/>
      <c r="K111" s="1"/>
      <c r="L111" s="1"/>
      <c r="M111" s="1"/>
      <c r="N111" s="106"/>
    </row>
    <row r="112" spans="1:14" ht="15.75" customHeight="1" thickBot="1">
      <c r="A112" s="28"/>
      <c r="B112" s="18"/>
      <c r="C112" s="516" t="s">
        <v>89</v>
      </c>
      <c r="D112" s="517"/>
      <c r="E112" s="518"/>
      <c r="F112" s="21">
        <f>SUM(F111:F111)</f>
        <v>0</v>
      </c>
      <c r="G112" s="22">
        <v>0.8</v>
      </c>
      <c r="H112" s="21">
        <f>F112/G112</f>
        <v>0</v>
      </c>
      <c r="I112" s="516" t="s">
        <v>90</v>
      </c>
      <c r="J112" s="518"/>
      <c r="K112" s="21">
        <f>SUM(K111:K111)</f>
        <v>0</v>
      </c>
      <c r="L112" s="22">
        <v>0.8</v>
      </c>
      <c r="M112" s="21">
        <f>K112/L112</f>
        <v>0</v>
      </c>
      <c r="N112" s="106"/>
    </row>
    <row r="113" spans="1:14" ht="30">
      <c r="A113" s="29" t="s">
        <v>1597</v>
      </c>
      <c r="B113" s="236" t="s">
        <v>1598</v>
      </c>
      <c r="C113" s="1"/>
      <c r="D113" s="1"/>
      <c r="E113" s="1"/>
      <c r="F113" s="1"/>
      <c r="G113" s="1"/>
      <c r="H113" s="34"/>
      <c r="I113" s="1"/>
      <c r="J113" s="1"/>
      <c r="K113" s="1"/>
      <c r="L113" s="1"/>
      <c r="M113" s="1"/>
      <c r="N113" s="106"/>
    </row>
    <row r="114" spans="1:14" ht="15.75" customHeight="1" thickBot="1">
      <c r="A114" s="27"/>
      <c r="B114" s="252"/>
      <c r="C114" s="496" t="s">
        <v>89</v>
      </c>
      <c r="D114" s="499"/>
      <c r="E114" s="497"/>
      <c r="F114" s="33">
        <f>SUM(F113:F113)</f>
        <v>0</v>
      </c>
      <c r="G114" s="37">
        <v>0.8</v>
      </c>
      <c r="H114" s="33">
        <f>F114/G114</f>
        <v>0</v>
      </c>
      <c r="I114" s="496" t="s">
        <v>90</v>
      </c>
      <c r="J114" s="497"/>
      <c r="K114" s="33">
        <f>SUM(K113:K113)</f>
        <v>0</v>
      </c>
      <c r="L114" s="37">
        <v>0.8</v>
      </c>
      <c r="M114" s="33">
        <f>K114/L114</f>
        <v>0</v>
      </c>
      <c r="N114" s="106"/>
    </row>
    <row r="115" spans="1:14" ht="15.75" customHeight="1">
      <c r="A115" s="204"/>
      <c r="B115" s="24"/>
      <c r="C115" s="509" t="s">
        <v>254</v>
      </c>
      <c r="D115" s="510"/>
      <c r="E115" s="510"/>
      <c r="F115" s="510"/>
      <c r="G115" s="510"/>
      <c r="H115" s="511"/>
      <c r="I115" s="205"/>
      <c r="J115" s="206"/>
      <c r="K115" s="113"/>
      <c r="L115" s="113"/>
      <c r="M115" s="113"/>
      <c r="N115" s="106"/>
    </row>
    <row r="116" spans="1:14" ht="30">
      <c r="A116" s="27" t="s">
        <v>1607</v>
      </c>
      <c r="B116" s="252" t="s">
        <v>1598</v>
      </c>
      <c r="C116" s="1" t="s">
        <v>106</v>
      </c>
      <c r="D116" s="1" t="s">
        <v>107</v>
      </c>
      <c r="E116" s="1" t="s">
        <v>108</v>
      </c>
      <c r="F116" s="1">
        <v>0.02</v>
      </c>
      <c r="G116" s="1"/>
      <c r="H116" s="34"/>
      <c r="I116" s="11" t="s">
        <v>109</v>
      </c>
      <c r="J116" s="11" t="s">
        <v>110</v>
      </c>
      <c r="K116" s="11">
        <v>0.107</v>
      </c>
      <c r="L116" s="11"/>
      <c r="M116" s="11"/>
      <c r="N116" s="106"/>
    </row>
    <row r="117" spans="1:14" ht="45">
      <c r="A117" s="27"/>
      <c r="B117" s="252"/>
      <c r="C117" s="1"/>
      <c r="D117" s="1"/>
      <c r="E117" s="1"/>
      <c r="F117" s="1"/>
      <c r="G117" s="1"/>
      <c r="H117" s="34"/>
      <c r="I117" s="1" t="s">
        <v>276</v>
      </c>
      <c r="J117" s="1" t="s">
        <v>275</v>
      </c>
      <c r="K117" s="1">
        <v>0.05</v>
      </c>
      <c r="L117" s="197"/>
      <c r="M117" s="197"/>
      <c r="N117" s="106"/>
    </row>
    <row r="118" spans="1:14" ht="60">
      <c r="A118" s="27"/>
      <c r="B118" s="252"/>
      <c r="C118" s="1"/>
      <c r="D118" s="1"/>
      <c r="E118" s="1"/>
      <c r="F118" s="1"/>
      <c r="G118" s="1"/>
      <c r="H118" s="34"/>
      <c r="I118" s="1" t="s">
        <v>277</v>
      </c>
      <c r="J118" s="1" t="s">
        <v>278</v>
      </c>
      <c r="K118" s="1">
        <v>0.18</v>
      </c>
      <c r="L118" s="197"/>
      <c r="M118" s="197"/>
      <c r="N118" s="106"/>
    </row>
    <row r="119" spans="1:14" ht="15.75" customHeight="1" thickBot="1">
      <c r="A119" s="28"/>
      <c r="B119" s="18"/>
      <c r="C119" s="516" t="s">
        <v>89</v>
      </c>
      <c r="D119" s="517"/>
      <c r="E119" s="518"/>
      <c r="F119" s="21">
        <v>0</v>
      </c>
      <c r="G119" s="22">
        <v>0.8</v>
      </c>
      <c r="H119" s="21">
        <f>F119/G119</f>
        <v>0</v>
      </c>
      <c r="I119" s="516" t="s">
        <v>90</v>
      </c>
      <c r="J119" s="518"/>
      <c r="K119" s="33">
        <f>SUM(K116:K118)</f>
        <v>0.33699999999999997</v>
      </c>
      <c r="L119" s="37">
        <v>0.8</v>
      </c>
      <c r="M119" s="33">
        <f>K119/L119</f>
        <v>0.42124999999999996</v>
      </c>
      <c r="N119" s="106"/>
    </row>
    <row r="120" spans="1:14" ht="45">
      <c r="A120" s="27" t="s">
        <v>1642</v>
      </c>
      <c r="B120" s="252" t="s">
        <v>1596</v>
      </c>
      <c r="C120" s="11"/>
      <c r="D120" s="11"/>
      <c r="E120" s="11"/>
      <c r="F120" s="11"/>
      <c r="G120" s="11"/>
      <c r="H120" s="89"/>
      <c r="I120" s="11" t="s">
        <v>121</v>
      </c>
      <c r="J120" s="11" t="s">
        <v>135</v>
      </c>
      <c r="K120" s="1">
        <v>0.05</v>
      </c>
      <c r="L120" s="1"/>
      <c r="M120" s="1"/>
      <c r="N120" s="106"/>
    </row>
    <row r="121" spans="1:14" ht="15.75" customHeight="1" thickBot="1">
      <c r="A121" s="28"/>
      <c r="B121" s="18"/>
      <c r="C121" s="516" t="s">
        <v>89</v>
      </c>
      <c r="D121" s="517"/>
      <c r="E121" s="518"/>
      <c r="F121" s="21">
        <f>SUM(F120:F120)</f>
        <v>0</v>
      </c>
      <c r="G121" s="22">
        <v>0.8</v>
      </c>
      <c r="H121" s="21">
        <f>F121/G121</f>
        <v>0</v>
      </c>
      <c r="I121" s="496" t="s">
        <v>90</v>
      </c>
      <c r="J121" s="497"/>
      <c r="K121" s="33">
        <f>SUM(K120:K120)</f>
        <v>0.05</v>
      </c>
      <c r="L121" s="37">
        <v>0.8</v>
      </c>
      <c r="M121" s="33">
        <f>K121/L121</f>
        <v>0.0625</v>
      </c>
      <c r="N121" s="106"/>
    </row>
    <row r="122" spans="1:14" ht="45">
      <c r="A122" s="27" t="s">
        <v>1612</v>
      </c>
      <c r="B122" s="252" t="s">
        <v>1613</v>
      </c>
      <c r="C122" s="1" t="s">
        <v>111</v>
      </c>
      <c r="D122" s="1" t="s">
        <v>112</v>
      </c>
      <c r="E122" s="1" t="s">
        <v>2471</v>
      </c>
      <c r="F122" s="11">
        <v>0.24</v>
      </c>
      <c r="G122" s="11"/>
      <c r="H122" s="89"/>
      <c r="I122" s="9"/>
      <c r="J122" s="9"/>
      <c r="K122" s="9"/>
      <c r="L122" s="1"/>
      <c r="M122" s="1"/>
      <c r="N122" s="106"/>
    </row>
    <row r="123" spans="1:14" ht="60">
      <c r="A123" s="27"/>
      <c r="B123" s="252"/>
      <c r="C123" s="1"/>
      <c r="D123" s="1"/>
      <c r="E123" s="1"/>
      <c r="F123" s="1"/>
      <c r="G123" s="1"/>
      <c r="H123" s="34"/>
      <c r="I123" s="37" t="s">
        <v>279</v>
      </c>
      <c r="J123" s="37" t="s">
        <v>280</v>
      </c>
      <c r="K123" s="37">
        <v>0.0236</v>
      </c>
      <c r="L123" s="197"/>
      <c r="M123" s="197"/>
      <c r="N123" s="106"/>
    </row>
    <row r="124" spans="1:14" ht="135">
      <c r="A124" s="27"/>
      <c r="B124" s="252"/>
      <c r="C124" s="1"/>
      <c r="D124" s="1"/>
      <c r="E124" s="1"/>
      <c r="F124" s="1"/>
      <c r="G124" s="1"/>
      <c r="H124" s="34"/>
      <c r="I124" s="1" t="s">
        <v>2458</v>
      </c>
      <c r="J124" s="1" t="s">
        <v>2459</v>
      </c>
      <c r="K124" s="1">
        <v>0.03</v>
      </c>
      <c r="L124" s="1"/>
      <c r="M124" s="1"/>
      <c r="N124" s="106"/>
    </row>
    <row r="125" spans="1:14" ht="60">
      <c r="A125" s="27"/>
      <c r="B125" s="252"/>
      <c r="C125" s="1"/>
      <c r="D125" s="1"/>
      <c r="E125" s="1"/>
      <c r="F125" s="1"/>
      <c r="G125" s="1"/>
      <c r="H125" s="34"/>
      <c r="I125" s="1" t="s">
        <v>2467</v>
      </c>
      <c r="J125" s="1" t="s">
        <v>2468</v>
      </c>
      <c r="K125" s="1">
        <f>0.03-0.018</f>
        <v>0.012</v>
      </c>
      <c r="L125" s="1"/>
      <c r="M125" s="1"/>
      <c r="N125" s="106"/>
    </row>
    <row r="126" spans="1:14" ht="15.75" customHeight="1" thickBot="1">
      <c r="A126" s="28"/>
      <c r="B126" s="18"/>
      <c r="C126" s="516" t="s">
        <v>89</v>
      </c>
      <c r="D126" s="517"/>
      <c r="E126" s="518"/>
      <c r="F126" s="21">
        <f>SUM(F122:F122)</f>
        <v>0.24</v>
      </c>
      <c r="G126" s="22">
        <v>0.8</v>
      </c>
      <c r="H126" s="21">
        <f>F126/G126</f>
        <v>0.3</v>
      </c>
      <c r="I126" s="516" t="s">
        <v>90</v>
      </c>
      <c r="J126" s="518"/>
      <c r="K126" s="21">
        <f>SUM(K122:K125)</f>
        <v>0.06559999999999999</v>
      </c>
      <c r="L126" s="22">
        <v>0.8</v>
      </c>
      <c r="M126" s="21">
        <f>K126/L126</f>
        <v>0.08199999999999999</v>
      </c>
      <c r="N126" s="106"/>
    </row>
    <row r="127" spans="1:14" ht="30">
      <c r="A127" s="29" t="s">
        <v>1599</v>
      </c>
      <c r="B127" s="236" t="s">
        <v>1598</v>
      </c>
      <c r="C127" s="1"/>
      <c r="D127" s="1"/>
      <c r="E127" s="1"/>
      <c r="F127" s="1"/>
      <c r="G127" s="1"/>
      <c r="H127" s="34"/>
      <c r="I127" s="1"/>
      <c r="J127" s="1"/>
      <c r="K127" s="1"/>
      <c r="L127" s="1"/>
      <c r="M127" s="1"/>
      <c r="N127" s="106"/>
    </row>
    <row r="128" spans="1:14" ht="15.75" customHeight="1" thickBot="1">
      <c r="A128" s="28"/>
      <c r="B128" s="18"/>
      <c r="C128" s="516" t="s">
        <v>89</v>
      </c>
      <c r="D128" s="517"/>
      <c r="E128" s="518"/>
      <c r="F128" s="21">
        <f>SUM(F127:F127)</f>
        <v>0</v>
      </c>
      <c r="G128" s="22">
        <v>0.8</v>
      </c>
      <c r="H128" s="21">
        <f>F128/G128</f>
        <v>0</v>
      </c>
      <c r="I128" s="516" t="s">
        <v>90</v>
      </c>
      <c r="J128" s="518"/>
      <c r="K128" s="21">
        <f>SUM(K127:K127)</f>
        <v>0</v>
      </c>
      <c r="L128" s="22">
        <v>0.8</v>
      </c>
      <c r="M128" s="21">
        <f>K128/L128</f>
        <v>0</v>
      </c>
      <c r="N128" s="106"/>
    </row>
    <row r="129" spans="1:14" ht="45">
      <c r="A129" s="27" t="s">
        <v>1628</v>
      </c>
      <c r="B129" s="252" t="s">
        <v>1613</v>
      </c>
      <c r="C129" s="11"/>
      <c r="D129" s="11"/>
      <c r="E129" s="11"/>
      <c r="F129" s="11"/>
      <c r="G129" s="11"/>
      <c r="H129" s="89"/>
      <c r="I129" s="11" t="s">
        <v>121</v>
      </c>
      <c r="J129" s="11" t="s">
        <v>122</v>
      </c>
      <c r="K129" s="11">
        <v>0.042</v>
      </c>
      <c r="L129" s="11"/>
      <c r="M129" s="11"/>
      <c r="N129" s="106"/>
    </row>
    <row r="130" spans="1:14" ht="15">
      <c r="A130" s="27"/>
      <c r="B130" s="252"/>
      <c r="C130" s="1"/>
      <c r="D130" s="1"/>
      <c r="E130" s="1"/>
      <c r="F130" s="1"/>
      <c r="G130" s="11"/>
      <c r="H130" s="89"/>
      <c r="I130" s="34"/>
      <c r="J130" s="34"/>
      <c r="K130" s="11"/>
      <c r="L130" s="11"/>
      <c r="M130" s="11"/>
      <c r="N130" s="106"/>
    </row>
    <row r="131" spans="1:14" ht="15.75" customHeight="1" thickBot="1">
      <c r="A131" s="28"/>
      <c r="B131" s="18"/>
      <c r="C131" s="516" t="s">
        <v>89</v>
      </c>
      <c r="D131" s="517"/>
      <c r="E131" s="518"/>
      <c r="F131" s="21">
        <f>SUM(F129:F130)</f>
        <v>0</v>
      </c>
      <c r="G131" s="22">
        <v>0.8</v>
      </c>
      <c r="H131" s="21">
        <f>F131/G131</f>
        <v>0</v>
      </c>
      <c r="I131" s="516" t="s">
        <v>90</v>
      </c>
      <c r="J131" s="518"/>
      <c r="K131" s="21">
        <f>SUM(K129:K130)</f>
        <v>0.042</v>
      </c>
      <c r="L131" s="22">
        <v>0.8</v>
      </c>
      <c r="M131" s="21">
        <f>K131/L131</f>
        <v>0.0525</v>
      </c>
      <c r="N131" s="106"/>
    </row>
    <row r="132" spans="1:14" ht="15">
      <c r="A132" s="204"/>
      <c r="B132" s="24"/>
      <c r="C132" s="506" t="s">
        <v>252</v>
      </c>
      <c r="D132" s="507"/>
      <c r="E132" s="507"/>
      <c r="F132" s="507"/>
      <c r="G132" s="507"/>
      <c r="H132" s="508"/>
      <c r="I132" s="205"/>
      <c r="J132" s="206"/>
      <c r="K132" s="113"/>
      <c r="L132" s="113"/>
      <c r="M132" s="113"/>
      <c r="N132" s="106"/>
    </row>
    <row r="133" spans="1:14" ht="45">
      <c r="A133" s="27" t="s">
        <v>1595</v>
      </c>
      <c r="B133" s="252" t="s">
        <v>1596</v>
      </c>
      <c r="C133" s="11" t="s">
        <v>86</v>
      </c>
      <c r="D133" s="160" t="s">
        <v>87</v>
      </c>
      <c r="E133" s="160" t="s">
        <v>88</v>
      </c>
      <c r="F133" s="11">
        <v>0.03</v>
      </c>
      <c r="G133" s="11"/>
      <c r="H133" s="89"/>
      <c r="I133" s="11"/>
      <c r="J133" s="11"/>
      <c r="K133" s="11"/>
      <c r="L133" s="11"/>
      <c r="M133" s="11"/>
      <c r="N133" s="106"/>
    </row>
    <row r="134" spans="1:14" ht="15.75" customHeight="1" thickBot="1">
      <c r="A134" s="28"/>
      <c r="B134" s="18"/>
      <c r="C134" s="516" t="s">
        <v>89</v>
      </c>
      <c r="D134" s="517"/>
      <c r="E134" s="518"/>
      <c r="F134" s="21">
        <f>SUM(F133:F133)</f>
        <v>0.03</v>
      </c>
      <c r="G134" s="22">
        <v>0.8</v>
      </c>
      <c r="H134" s="21">
        <f>F134/G134</f>
        <v>0.0375</v>
      </c>
      <c r="I134" s="516" t="s">
        <v>90</v>
      </c>
      <c r="J134" s="518"/>
      <c r="K134" s="21">
        <f>SUM(K133:K133)</f>
        <v>0</v>
      </c>
      <c r="L134" s="22">
        <v>0.8</v>
      </c>
      <c r="M134" s="21">
        <f>K134/L134</f>
        <v>0</v>
      </c>
      <c r="N134" s="106"/>
    </row>
    <row r="135" spans="1:14" s="211" customFormat="1" ht="19.5" thickBot="1">
      <c r="A135" s="519" t="s">
        <v>255</v>
      </c>
      <c r="B135" s="520"/>
      <c r="C135" s="239"/>
      <c r="D135" s="239"/>
      <c r="E135" s="239"/>
      <c r="F135" s="239">
        <f>F134+F131+F128+F126+F121+F119+F114+F112+F110+F107+F105+F103+F100+F93+F88+F86+F84+F82+F80+F78+F76+F74+F71+F68+F66+F64+F62+F57+F55+F53+F51+F49+F47+F44+F42+F40+F38+F36+F34+F32+F30+F27+F25+F22+F20+F18+F16+F14+F12+F10+F8</f>
        <v>1.1365000000000003</v>
      </c>
      <c r="G135" s="239"/>
      <c r="H135" s="239">
        <f>H134+H131+H128+H126+H121+H119+H114+H112+H110+H107+H105+H103+H100+H93+H88+H86+H84+H82+H80+H78+H76+H74+H71+H68+H66+H64+H62+H57+H55+H53+H51+H49+H47+H44+H42+H40+H38+H36+H34+H32+H30+H27+H25+H22+H20+H18+H16+H14+H12+H10+H8</f>
        <v>1.4206249999999998</v>
      </c>
      <c r="I135" s="239"/>
      <c r="J135" s="239"/>
      <c r="K135" s="239"/>
      <c r="L135" s="239"/>
      <c r="M135" s="239"/>
      <c r="N135" s="210"/>
    </row>
    <row r="136" spans="1:14" ht="15">
      <c r="A136" s="244"/>
      <c r="B136" s="77"/>
      <c r="C136" s="77"/>
      <c r="D136" s="77"/>
      <c r="E136" s="77"/>
      <c r="F136" s="77"/>
      <c r="G136" s="77"/>
      <c r="H136" s="110"/>
      <c r="I136" s="77"/>
      <c r="J136" s="77"/>
      <c r="K136" s="77"/>
      <c r="L136" s="77"/>
      <c r="M136" s="77"/>
      <c r="N136" s="106"/>
    </row>
    <row r="137" spans="1:14" ht="15">
      <c r="A137" s="244"/>
      <c r="B137" s="77"/>
      <c r="C137" s="77"/>
      <c r="D137" s="77"/>
      <c r="E137" s="77"/>
      <c r="F137" s="77"/>
      <c r="G137" s="77"/>
      <c r="H137" s="110"/>
      <c r="I137" s="77"/>
      <c r="J137" s="77"/>
      <c r="K137" s="77"/>
      <c r="L137" s="77"/>
      <c r="M137" s="77"/>
      <c r="N137" s="106"/>
    </row>
    <row r="138" spans="1:14" ht="15">
      <c r="A138" s="244"/>
      <c r="B138" s="77"/>
      <c r="C138" s="77"/>
      <c r="D138" s="77"/>
      <c r="E138" s="77"/>
      <c r="F138" s="77"/>
      <c r="G138" s="77"/>
      <c r="H138" s="110"/>
      <c r="I138" s="77"/>
      <c r="J138" s="77"/>
      <c r="K138" s="77"/>
      <c r="L138" s="77"/>
      <c r="M138" s="77"/>
      <c r="N138" s="106"/>
    </row>
    <row r="139" spans="1:14" ht="15">
      <c r="A139" s="244"/>
      <c r="B139" s="77"/>
      <c r="C139" s="77"/>
      <c r="D139" s="77"/>
      <c r="E139" s="77"/>
      <c r="F139" s="77"/>
      <c r="G139" s="77"/>
      <c r="H139" s="110"/>
      <c r="I139" s="77"/>
      <c r="J139" s="77"/>
      <c r="K139" s="77"/>
      <c r="L139" s="77"/>
      <c r="M139" s="77"/>
      <c r="N139" s="106"/>
    </row>
    <row r="140" spans="1:14" ht="15">
      <c r="A140" s="244"/>
      <c r="B140" s="77"/>
      <c r="C140" s="77"/>
      <c r="D140" s="77"/>
      <c r="E140" s="77"/>
      <c r="F140" s="77"/>
      <c r="G140" s="77"/>
      <c r="H140" s="110"/>
      <c r="I140" s="77"/>
      <c r="J140" s="77"/>
      <c r="K140" s="77"/>
      <c r="L140" s="77"/>
      <c r="M140" s="77"/>
      <c r="N140" s="106"/>
    </row>
    <row r="141" spans="1:14" ht="15">
      <c r="A141" s="244"/>
      <c r="B141" s="77"/>
      <c r="C141" s="77"/>
      <c r="D141" s="77"/>
      <c r="E141" s="77"/>
      <c r="F141" s="77"/>
      <c r="G141" s="77"/>
      <c r="H141" s="110"/>
      <c r="I141" s="77"/>
      <c r="J141" s="77"/>
      <c r="K141" s="77"/>
      <c r="L141" s="77"/>
      <c r="M141" s="77"/>
      <c r="N141" s="106"/>
    </row>
    <row r="142" spans="1:14" ht="15">
      <c r="A142" s="244"/>
      <c r="B142" s="77"/>
      <c r="C142" s="77"/>
      <c r="D142" s="77"/>
      <c r="E142" s="77"/>
      <c r="F142" s="77"/>
      <c r="G142" s="77"/>
      <c r="H142" s="110"/>
      <c r="I142" s="77"/>
      <c r="J142" s="77"/>
      <c r="K142" s="77"/>
      <c r="L142" s="77"/>
      <c r="M142" s="77"/>
      <c r="N142" s="106"/>
    </row>
    <row r="143" spans="1:14" ht="15">
      <c r="A143" s="244"/>
      <c r="B143" s="77"/>
      <c r="C143" s="77"/>
      <c r="D143" s="77"/>
      <c r="E143" s="77"/>
      <c r="F143" s="77"/>
      <c r="G143" s="77"/>
      <c r="H143" s="110"/>
      <c r="I143" s="77"/>
      <c r="J143" s="77"/>
      <c r="K143" s="77"/>
      <c r="L143" s="77"/>
      <c r="M143" s="77"/>
      <c r="N143" s="106"/>
    </row>
    <row r="144" spans="1:14" ht="15">
      <c r="A144" s="244"/>
      <c r="B144" s="77"/>
      <c r="C144" s="77"/>
      <c r="D144" s="77"/>
      <c r="E144" s="77"/>
      <c r="F144" s="77"/>
      <c r="G144" s="77"/>
      <c r="H144" s="110"/>
      <c r="I144" s="77"/>
      <c r="J144" s="77"/>
      <c r="K144" s="77"/>
      <c r="L144" s="77"/>
      <c r="M144" s="77"/>
      <c r="N144" s="106"/>
    </row>
    <row r="145" spans="1:14" ht="15">
      <c r="A145" s="244"/>
      <c r="B145" s="77"/>
      <c r="C145" s="77"/>
      <c r="D145" s="77"/>
      <c r="E145" s="77"/>
      <c r="F145" s="77"/>
      <c r="G145" s="77"/>
      <c r="H145" s="110"/>
      <c r="I145" s="77"/>
      <c r="J145" s="77"/>
      <c r="K145" s="77"/>
      <c r="L145" s="77"/>
      <c r="M145" s="77"/>
      <c r="N145" s="106"/>
    </row>
    <row r="146" spans="1:14" ht="15">
      <c r="A146" s="244"/>
      <c r="B146" s="77"/>
      <c r="C146" s="77"/>
      <c r="D146" s="77"/>
      <c r="E146" s="77"/>
      <c r="F146" s="77"/>
      <c r="G146" s="77"/>
      <c r="H146" s="110"/>
      <c r="I146" s="77"/>
      <c r="J146" s="77"/>
      <c r="K146" s="77"/>
      <c r="L146" s="77"/>
      <c r="M146" s="77"/>
      <c r="N146" s="106"/>
    </row>
    <row r="147" spans="1:14" ht="15">
      <c r="A147" s="244"/>
      <c r="B147" s="77"/>
      <c r="C147" s="77"/>
      <c r="D147" s="77"/>
      <c r="E147" s="77"/>
      <c r="F147" s="77"/>
      <c r="G147" s="77"/>
      <c r="H147" s="110"/>
      <c r="I147" s="77"/>
      <c r="J147" s="77"/>
      <c r="K147" s="77"/>
      <c r="L147" s="77"/>
      <c r="M147" s="77"/>
      <c r="N147" s="106"/>
    </row>
    <row r="148" spans="1:14" ht="15">
      <c r="A148" s="244"/>
      <c r="B148" s="77"/>
      <c r="C148" s="77"/>
      <c r="D148" s="77"/>
      <c r="E148" s="77"/>
      <c r="F148" s="77"/>
      <c r="G148" s="77"/>
      <c r="H148" s="110"/>
      <c r="I148" s="77"/>
      <c r="J148" s="77"/>
      <c r="K148" s="77"/>
      <c r="L148" s="77"/>
      <c r="M148" s="77"/>
      <c r="N148" s="106"/>
    </row>
    <row r="149" spans="1:14" ht="15">
      <c r="A149" s="244"/>
      <c r="B149" s="77"/>
      <c r="C149" s="77"/>
      <c r="D149" s="77"/>
      <c r="E149" s="77"/>
      <c r="F149" s="77"/>
      <c r="G149" s="77"/>
      <c r="H149" s="110"/>
      <c r="I149" s="77"/>
      <c r="J149" s="77"/>
      <c r="K149" s="77"/>
      <c r="L149" s="77"/>
      <c r="M149" s="77"/>
      <c r="N149" s="106"/>
    </row>
    <row r="150" spans="1:14" ht="15">
      <c r="A150" s="244"/>
      <c r="B150" s="77"/>
      <c r="C150" s="77"/>
      <c r="D150" s="77"/>
      <c r="E150" s="77"/>
      <c r="F150" s="77"/>
      <c r="G150" s="77"/>
      <c r="H150" s="110"/>
      <c r="I150" s="77"/>
      <c r="J150" s="77"/>
      <c r="K150" s="77"/>
      <c r="L150" s="77"/>
      <c r="M150" s="77"/>
      <c r="N150" s="106"/>
    </row>
    <row r="151" spans="1:14" ht="15">
      <c r="A151" s="244"/>
      <c r="B151" s="77"/>
      <c r="C151" s="77"/>
      <c r="D151" s="77"/>
      <c r="E151" s="77"/>
      <c r="F151" s="77"/>
      <c r="G151" s="77"/>
      <c r="H151" s="110"/>
      <c r="I151" s="77"/>
      <c r="J151" s="77"/>
      <c r="K151" s="77"/>
      <c r="L151" s="77"/>
      <c r="M151" s="77"/>
      <c r="N151" s="106"/>
    </row>
    <row r="152" spans="1:14" ht="15">
      <c r="A152" s="244"/>
      <c r="B152" s="77"/>
      <c r="C152" s="77"/>
      <c r="D152" s="77"/>
      <c r="E152" s="77"/>
      <c r="F152" s="77"/>
      <c r="G152" s="77"/>
      <c r="H152" s="110"/>
      <c r="I152" s="77"/>
      <c r="J152" s="77"/>
      <c r="K152" s="77"/>
      <c r="L152" s="77"/>
      <c r="M152" s="77"/>
      <c r="N152" s="106"/>
    </row>
    <row r="153" spans="1:14" ht="15">
      <c r="A153" s="244"/>
      <c r="B153" s="77"/>
      <c r="C153" s="77"/>
      <c r="D153" s="77"/>
      <c r="E153" s="77"/>
      <c r="F153" s="77"/>
      <c r="G153" s="77"/>
      <c r="H153" s="110"/>
      <c r="I153" s="77"/>
      <c r="J153" s="77"/>
      <c r="K153" s="77"/>
      <c r="L153" s="77"/>
      <c r="M153" s="77"/>
      <c r="N153" s="165"/>
    </row>
    <row r="154" spans="1:14" ht="15">
      <c r="A154" s="244"/>
      <c r="B154" s="77"/>
      <c r="C154" s="77"/>
      <c r="D154" s="77"/>
      <c r="E154" s="77"/>
      <c r="F154" s="77"/>
      <c r="G154" s="77"/>
      <c r="H154" s="110"/>
      <c r="I154" s="77"/>
      <c r="J154" s="77"/>
      <c r="K154" s="77"/>
      <c r="L154" s="77"/>
      <c r="M154" s="77"/>
      <c r="N154" s="165"/>
    </row>
    <row r="155" spans="1:14" ht="15">
      <c r="A155" s="244"/>
      <c r="B155" s="77"/>
      <c r="C155" s="77"/>
      <c r="D155" s="77"/>
      <c r="E155" s="77"/>
      <c r="F155" s="77"/>
      <c r="G155" s="77"/>
      <c r="H155" s="110"/>
      <c r="I155" s="77"/>
      <c r="J155" s="77"/>
      <c r="K155" s="77"/>
      <c r="L155" s="77"/>
      <c r="M155" s="77"/>
      <c r="N155" s="165"/>
    </row>
    <row r="156" spans="1:14" ht="15">
      <c r="A156" s="244"/>
      <c r="B156" s="77"/>
      <c r="C156" s="77"/>
      <c r="D156" s="77"/>
      <c r="E156" s="77"/>
      <c r="F156" s="77"/>
      <c r="G156" s="77"/>
      <c r="H156" s="110"/>
      <c r="I156" s="77"/>
      <c r="J156" s="77"/>
      <c r="K156" s="77"/>
      <c r="L156" s="77"/>
      <c r="M156" s="77"/>
      <c r="N156" s="165"/>
    </row>
    <row r="157" spans="1:14" ht="15">
      <c r="A157" s="244"/>
      <c r="B157" s="77"/>
      <c r="C157" s="77"/>
      <c r="D157" s="77"/>
      <c r="E157" s="77"/>
      <c r="F157" s="77"/>
      <c r="G157" s="77"/>
      <c r="H157" s="110"/>
      <c r="I157" s="77"/>
      <c r="J157" s="77"/>
      <c r="K157" s="77"/>
      <c r="L157" s="77"/>
      <c r="M157" s="77"/>
      <c r="N157" s="165"/>
    </row>
    <row r="158" spans="1:14" ht="15">
      <c r="A158" s="244"/>
      <c r="B158" s="77"/>
      <c r="C158" s="77"/>
      <c r="D158" s="77"/>
      <c r="E158" s="77"/>
      <c r="F158" s="77"/>
      <c r="G158" s="77"/>
      <c r="H158" s="110"/>
      <c r="I158" s="77"/>
      <c r="J158" s="77"/>
      <c r="K158" s="77"/>
      <c r="L158" s="77"/>
      <c r="M158" s="77"/>
      <c r="N158" s="165"/>
    </row>
    <row r="159" spans="1:14" ht="15">
      <c r="A159" s="244"/>
      <c r="B159" s="77"/>
      <c r="C159" s="77"/>
      <c r="D159" s="77"/>
      <c r="E159" s="77"/>
      <c r="F159" s="77"/>
      <c r="G159" s="77"/>
      <c r="H159" s="110"/>
      <c r="I159" s="77"/>
      <c r="J159" s="77"/>
      <c r="K159" s="77"/>
      <c r="L159" s="77"/>
      <c r="M159" s="77"/>
      <c r="N159" s="165"/>
    </row>
    <row r="160" spans="1:14" ht="15">
      <c r="A160" s="244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06"/>
    </row>
    <row r="161" spans="1:14" ht="15">
      <c r="A161" s="244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06"/>
    </row>
    <row r="162" spans="1:14" ht="15">
      <c r="A162" s="244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06"/>
    </row>
    <row r="163" spans="1:14" ht="15">
      <c r="A163" s="244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06"/>
    </row>
    <row r="164" spans="1:14" ht="15">
      <c r="A164" s="244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06"/>
    </row>
    <row r="165" spans="1:14" ht="15">
      <c r="A165" s="244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06"/>
    </row>
    <row r="166" spans="1:14" ht="15">
      <c r="A166" s="244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06"/>
    </row>
    <row r="167" spans="1:14" ht="15">
      <c r="A167" s="244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06"/>
    </row>
    <row r="168" spans="1:14" ht="15">
      <c r="A168" s="244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06"/>
    </row>
    <row r="169" spans="1:14" ht="15">
      <c r="A169" s="244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06"/>
    </row>
    <row r="170" spans="1:14" ht="15">
      <c r="A170" s="244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06"/>
    </row>
    <row r="171" spans="1:14" ht="15">
      <c r="A171" s="244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06"/>
    </row>
    <row r="172" spans="1:14" ht="15">
      <c r="A172" s="244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06"/>
    </row>
    <row r="173" spans="1:14" ht="15">
      <c r="A173" s="244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06"/>
    </row>
    <row r="174" spans="1:14" ht="15">
      <c r="A174" s="244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06"/>
    </row>
    <row r="175" spans="1:14" ht="15">
      <c r="A175" s="244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06"/>
    </row>
    <row r="176" spans="1:14" ht="15">
      <c r="A176" s="244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06"/>
    </row>
    <row r="177" spans="1:14" ht="15">
      <c r="A177" s="244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06"/>
    </row>
    <row r="178" spans="1:14" ht="15">
      <c r="A178" s="244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06"/>
    </row>
    <row r="179" spans="1:14" ht="15">
      <c r="A179" s="244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06"/>
    </row>
    <row r="180" spans="1:14" ht="15">
      <c r="A180" s="244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06"/>
    </row>
    <row r="181" spans="1:14" ht="15">
      <c r="A181" s="244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06"/>
    </row>
    <row r="182" spans="1:14" ht="15">
      <c r="A182" s="244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06"/>
    </row>
    <row r="183" spans="1:14" ht="15">
      <c r="A183" s="244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06"/>
    </row>
    <row r="184" spans="1:14" ht="15">
      <c r="A184" s="244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06"/>
    </row>
    <row r="185" spans="1:14" ht="15">
      <c r="A185" s="244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06"/>
    </row>
    <row r="186" spans="1:14" ht="15">
      <c r="A186" s="244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06"/>
    </row>
    <row r="187" spans="1:14" ht="15">
      <c r="A187" s="244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06"/>
    </row>
    <row r="188" spans="1:14" ht="15">
      <c r="A188" s="244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06"/>
    </row>
    <row r="189" spans="1:14" ht="15">
      <c r="A189" s="244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06"/>
    </row>
    <row r="190" spans="1:14" ht="15">
      <c r="A190" s="515"/>
      <c r="B190" s="515"/>
      <c r="C190" s="515"/>
      <c r="D190" s="515"/>
      <c r="E190" s="515"/>
      <c r="F190" s="515"/>
      <c r="G190" s="515"/>
      <c r="H190" s="515"/>
      <c r="I190" s="515"/>
      <c r="J190" s="515"/>
      <c r="K190" s="515"/>
      <c r="L190" s="515"/>
      <c r="M190" s="515"/>
      <c r="N190" s="106"/>
    </row>
    <row r="191" spans="1:14" ht="15">
      <c r="A191" s="244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06"/>
    </row>
    <row r="192" spans="1:14" ht="15">
      <c r="A192" s="244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06"/>
    </row>
    <row r="193" spans="1:14" ht="15">
      <c r="A193" s="244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06"/>
    </row>
    <row r="194" spans="1:14" ht="15">
      <c r="A194" s="244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06"/>
    </row>
    <row r="195" spans="1:14" ht="15">
      <c r="A195" s="244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06"/>
    </row>
    <row r="196" spans="1:14" ht="15">
      <c r="A196" s="244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06"/>
    </row>
    <row r="197" spans="1:14" ht="15">
      <c r="A197" s="515"/>
      <c r="B197" s="498"/>
      <c r="C197" s="498"/>
      <c r="D197" s="498"/>
      <c r="E197" s="498"/>
      <c r="F197" s="498"/>
      <c r="G197" s="498"/>
      <c r="H197" s="498"/>
      <c r="I197" s="498"/>
      <c r="J197" s="498"/>
      <c r="K197" s="498"/>
      <c r="L197" s="498"/>
      <c r="M197" s="498"/>
      <c r="N197" s="106"/>
    </row>
    <row r="198" spans="1:14" ht="15">
      <c r="A198" s="515"/>
      <c r="B198" s="515"/>
      <c r="C198" s="515"/>
      <c r="D198" s="515"/>
      <c r="E198" s="515"/>
      <c r="F198" s="515"/>
      <c r="G198" s="515"/>
      <c r="H198" s="515"/>
      <c r="I198" s="515"/>
      <c r="J198" s="515"/>
      <c r="K198" s="515"/>
      <c r="L198" s="515"/>
      <c r="M198" s="515"/>
      <c r="N198" s="106"/>
    </row>
    <row r="199" spans="1:14" ht="15">
      <c r="A199" s="244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06"/>
    </row>
    <row r="200" spans="1:14" ht="15">
      <c r="A200" s="244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06"/>
    </row>
    <row r="201" spans="1:14" ht="15">
      <c r="A201" s="244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06"/>
    </row>
    <row r="202" spans="1:14" ht="15">
      <c r="A202" s="244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06"/>
    </row>
    <row r="203" spans="1:14" ht="15">
      <c r="A203" s="244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06"/>
    </row>
    <row r="204" spans="1:14" ht="15">
      <c r="A204" s="244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06"/>
    </row>
    <row r="205" spans="1:14" ht="15">
      <c r="A205" s="244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06"/>
    </row>
    <row r="206" spans="1:14" ht="15">
      <c r="A206" s="244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06"/>
    </row>
    <row r="207" spans="1:14" ht="15">
      <c r="A207" s="244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06"/>
    </row>
    <row r="208" spans="1:14" ht="15">
      <c r="A208" s="244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06"/>
    </row>
    <row r="209" spans="1:14" ht="15">
      <c r="A209" s="244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06"/>
    </row>
    <row r="210" spans="1:14" ht="15">
      <c r="A210" s="244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06"/>
    </row>
    <row r="211" spans="1:14" ht="15">
      <c r="A211" s="244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06"/>
    </row>
    <row r="212" spans="1:14" ht="15">
      <c r="A212" s="244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06"/>
    </row>
    <row r="213" spans="1:14" ht="15">
      <c r="A213" s="244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06"/>
    </row>
    <row r="214" spans="1:14" ht="15">
      <c r="A214" s="244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06"/>
    </row>
    <row r="215" spans="1:14" ht="15">
      <c r="A215" s="515"/>
      <c r="B215" s="515"/>
      <c r="C215" s="515"/>
      <c r="D215" s="515"/>
      <c r="E215" s="515"/>
      <c r="F215" s="515"/>
      <c r="G215" s="515"/>
      <c r="H215" s="515"/>
      <c r="I215" s="515"/>
      <c r="J215" s="515"/>
      <c r="K215" s="515"/>
      <c r="L215" s="515"/>
      <c r="M215" s="515"/>
      <c r="N215" s="106"/>
    </row>
    <row r="216" spans="1:14" ht="15">
      <c r="A216" s="515"/>
      <c r="B216" s="498"/>
      <c r="C216" s="498"/>
      <c r="D216" s="498"/>
      <c r="E216" s="498"/>
      <c r="F216" s="498"/>
      <c r="G216" s="498"/>
      <c r="H216" s="498"/>
      <c r="I216" s="498"/>
      <c r="J216" s="498"/>
      <c r="K216" s="498"/>
      <c r="L216" s="498"/>
      <c r="M216" s="498"/>
      <c r="N216" s="106"/>
    </row>
    <row r="217" spans="1:14" ht="15">
      <c r="A217" s="515"/>
      <c r="B217" s="515"/>
      <c r="C217" s="515"/>
      <c r="D217" s="515"/>
      <c r="E217" s="515"/>
      <c r="F217" s="515"/>
      <c r="G217" s="515"/>
      <c r="H217" s="515"/>
      <c r="I217" s="515"/>
      <c r="J217" s="515"/>
      <c r="K217" s="515"/>
      <c r="L217" s="515"/>
      <c r="M217" s="515"/>
      <c r="N217" s="106"/>
    </row>
    <row r="218" spans="1:14" ht="15">
      <c r="A218" s="244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06"/>
    </row>
    <row r="219" spans="1:14" ht="15">
      <c r="A219" s="244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06"/>
    </row>
    <row r="220" spans="1:14" ht="15">
      <c r="A220" s="244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06"/>
    </row>
    <row r="221" spans="1:14" ht="15">
      <c r="A221" s="244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06"/>
    </row>
    <row r="222" spans="1:14" ht="15">
      <c r="A222" s="244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06"/>
    </row>
    <row r="223" spans="1:14" ht="15">
      <c r="A223" s="244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06"/>
    </row>
    <row r="224" spans="1:14" ht="15">
      <c r="A224" s="244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06"/>
    </row>
    <row r="225" spans="1:14" ht="15">
      <c r="A225" s="244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06"/>
    </row>
    <row r="226" spans="1:14" ht="15">
      <c r="A226" s="244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06"/>
    </row>
    <row r="227" spans="1:14" ht="15">
      <c r="A227" s="515"/>
      <c r="B227" s="515"/>
      <c r="C227" s="515"/>
      <c r="D227" s="515"/>
      <c r="E227" s="515"/>
      <c r="F227" s="515"/>
      <c r="G227" s="515"/>
      <c r="H227" s="515"/>
      <c r="I227" s="515"/>
      <c r="J227" s="515"/>
      <c r="K227" s="515"/>
      <c r="L227" s="515"/>
      <c r="M227" s="515"/>
      <c r="N227" s="106"/>
    </row>
    <row r="228" spans="1:14" ht="15">
      <c r="A228" s="515"/>
      <c r="B228" s="498"/>
      <c r="C228" s="498"/>
      <c r="D228" s="498"/>
      <c r="E228" s="498"/>
      <c r="F228" s="498"/>
      <c r="G228" s="498"/>
      <c r="H228" s="498"/>
      <c r="I228" s="498"/>
      <c r="J228" s="498"/>
      <c r="K228" s="498"/>
      <c r="L228" s="498"/>
      <c r="M228" s="498"/>
      <c r="N228" s="106"/>
    </row>
    <row r="229" spans="1:14" ht="15">
      <c r="A229" s="515"/>
      <c r="B229" s="515"/>
      <c r="C229" s="515"/>
      <c r="D229" s="515"/>
      <c r="E229" s="515"/>
      <c r="F229" s="515"/>
      <c r="G229" s="515"/>
      <c r="H229" s="515"/>
      <c r="I229" s="515"/>
      <c r="J229" s="515"/>
      <c r="K229" s="515"/>
      <c r="L229" s="515"/>
      <c r="M229" s="515"/>
      <c r="N229" s="106"/>
    </row>
    <row r="230" spans="1:14" ht="15">
      <c r="A230" s="244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06"/>
    </row>
    <row r="231" spans="1:14" ht="15">
      <c r="A231" s="244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06"/>
    </row>
    <row r="232" spans="1:14" ht="15">
      <c r="A232" s="244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06"/>
    </row>
    <row r="233" spans="1:14" ht="15">
      <c r="A233" s="244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06"/>
    </row>
    <row r="234" spans="1:14" ht="15">
      <c r="A234" s="244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06"/>
    </row>
    <row r="235" spans="1:14" ht="15">
      <c r="A235" s="244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06"/>
    </row>
    <row r="236" spans="1:14" ht="15">
      <c r="A236" s="515"/>
      <c r="B236" s="515"/>
      <c r="C236" s="515"/>
      <c r="D236" s="515"/>
      <c r="E236" s="515"/>
      <c r="F236" s="515"/>
      <c r="G236" s="515"/>
      <c r="H236" s="515"/>
      <c r="I236" s="515"/>
      <c r="J236" s="515"/>
      <c r="K236" s="515"/>
      <c r="L236" s="515"/>
      <c r="M236" s="515"/>
      <c r="N236" s="106"/>
    </row>
    <row r="237" spans="1:14" ht="15">
      <c r="A237" s="244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06"/>
    </row>
    <row r="238" spans="1:14" ht="15">
      <c r="A238" s="244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06"/>
    </row>
    <row r="239" spans="1:14" ht="15">
      <c r="A239" s="244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06"/>
    </row>
    <row r="240" spans="1:14" ht="15">
      <c r="A240" s="244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06"/>
    </row>
    <row r="241" spans="1:14" ht="15">
      <c r="A241" s="244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06"/>
    </row>
    <row r="242" spans="1:14" ht="15">
      <c r="A242" s="244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06"/>
    </row>
    <row r="243" spans="1:14" ht="15">
      <c r="A243" s="244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06"/>
    </row>
    <row r="244" spans="1:14" ht="15">
      <c r="A244" s="515"/>
      <c r="B244" s="498"/>
      <c r="C244" s="498"/>
      <c r="D244" s="498"/>
      <c r="E244" s="498"/>
      <c r="F244" s="498"/>
      <c r="G244" s="498"/>
      <c r="H244" s="498"/>
      <c r="I244" s="498"/>
      <c r="J244" s="498"/>
      <c r="K244" s="498"/>
      <c r="L244" s="498"/>
      <c r="M244" s="498"/>
      <c r="N244" s="106"/>
    </row>
    <row r="245" spans="1:14" ht="15">
      <c r="A245" s="515"/>
      <c r="B245" s="515"/>
      <c r="C245" s="515"/>
      <c r="D245" s="515"/>
      <c r="E245" s="515"/>
      <c r="F245" s="515"/>
      <c r="G245" s="515"/>
      <c r="H245" s="515"/>
      <c r="I245" s="515"/>
      <c r="J245" s="515"/>
      <c r="K245" s="515"/>
      <c r="L245" s="515"/>
      <c r="M245" s="515"/>
      <c r="N245" s="106"/>
    </row>
    <row r="246" spans="1:14" ht="15">
      <c r="A246" s="244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06"/>
    </row>
    <row r="247" spans="1:14" ht="15">
      <c r="A247" s="244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06"/>
    </row>
    <row r="248" spans="1:14" ht="15">
      <c r="A248" s="244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06"/>
    </row>
    <row r="249" spans="1:14" ht="15">
      <c r="A249" s="244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06"/>
    </row>
    <row r="250" spans="1:14" ht="15">
      <c r="A250" s="244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06"/>
    </row>
    <row r="251" spans="1:14" ht="15">
      <c r="A251" s="244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06"/>
    </row>
    <row r="252" spans="1:14" ht="15">
      <c r="A252" s="244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06"/>
    </row>
    <row r="253" spans="1:14" ht="15">
      <c r="A253" s="244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06"/>
    </row>
    <row r="254" spans="1:14" ht="15">
      <c r="A254" s="244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06"/>
    </row>
    <row r="255" spans="1:14" ht="15">
      <c r="A255" s="515"/>
      <c r="B255" s="515"/>
      <c r="C255" s="515"/>
      <c r="D255" s="515"/>
      <c r="E255" s="515"/>
      <c r="F255" s="515"/>
      <c r="G255" s="515"/>
      <c r="H255" s="515"/>
      <c r="I255" s="515"/>
      <c r="J255" s="515"/>
      <c r="K255" s="515"/>
      <c r="L255" s="515"/>
      <c r="M255" s="515"/>
      <c r="N255" s="106"/>
    </row>
    <row r="256" spans="1:14" ht="15">
      <c r="A256" s="244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06"/>
    </row>
    <row r="257" spans="1:14" ht="15">
      <c r="A257" s="244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06"/>
    </row>
    <row r="258" spans="1:14" ht="15">
      <c r="A258" s="244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06"/>
    </row>
    <row r="259" spans="1:14" ht="15">
      <c r="A259" s="244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06"/>
    </row>
    <row r="260" spans="1:14" ht="15">
      <c r="A260" s="515"/>
      <c r="B260" s="498"/>
      <c r="C260" s="498"/>
      <c r="D260" s="498"/>
      <c r="E260" s="498"/>
      <c r="F260" s="498"/>
      <c r="G260" s="498"/>
      <c r="H260" s="498"/>
      <c r="I260" s="498"/>
      <c r="J260" s="498"/>
      <c r="K260" s="498"/>
      <c r="L260" s="498"/>
      <c r="M260" s="498"/>
      <c r="N260" s="106"/>
    </row>
    <row r="261" spans="1:14" ht="15">
      <c r="A261" s="515"/>
      <c r="B261" s="515"/>
      <c r="C261" s="515"/>
      <c r="D261" s="515"/>
      <c r="E261" s="515"/>
      <c r="F261" s="515"/>
      <c r="G261" s="515"/>
      <c r="H261" s="515"/>
      <c r="I261" s="515"/>
      <c r="J261" s="515"/>
      <c r="K261" s="515"/>
      <c r="L261" s="515"/>
      <c r="M261" s="515"/>
      <c r="N261" s="106"/>
    </row>
    <row r="262" spans="1:14" ht="15">
      <c r="A262" s="244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06"/>
    </row>
    <row r="263" spans="1:14" ht="15">
      <c r="A263" s="244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06"/>
    </row>
    <row r="264" spans="1:14" ht="15">
      <c r="A264" s="244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06"/>
    </row>
    <row r="265" spans="1:14" ht="15">
      <c r="A265" s="244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06"/>
    </row>
    <row r="266" spans="1:14" ht="15">
      <c r="A266" s="244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06"/>
    </row>
    <row r="267" spans="1:14" ht="15">
      <c r="A267" s="244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06"/>
    </row>
    <row r="268" spans="1:14" ht="15">
      <c r="A268" s="244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06"/>
    </row>
    <row r="269" spans="1:14" ht="15">
      <c r="A269" s="244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06"/>
    </row>
    <row r="270" spans="1:14" ht="15">
      <c r="A270" s="244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06"/>
    </row>
    <row r="271" spans="1:14" ht="15">
      <c r="A271" s="244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06"/>
    </row>
    <row r="272" spans="1:14" ht="15">
      <c r="A272" s="515"/>
      <c r="B272" s="515"/>
      <c r="C272" s="515"/>
      <c r="D272" s="515"/>
      <c r="E272" s="515"/>
      <c r="F272" s="515"/>
      <c r="G272" s="515"/>
      <c r="H272" s="515"/>
      <c r="I272" s="515"/>
      <c r="J272" s="515"/>
      <c r="K272" s="515"/>
      <c r="L272" s="515"/>
      <c r="M272" s="515"/>
      <c r="N272" s="106"/>
    </row>
    <row r="273" spans="1:14" ht="15">
      <c r="A273" s="515"/>
      <c r="B273" s="498"/>
      <c r="C273" s="498"/>
      <c r="D273" s="498"/>
      <c r="E273" s="498"/>
      <c r="F273" s="498"/>
      <c r="G273" s="498"/>
      <c r="H273" s="498"/>
      <c r="I273" s="498"/>
      <c r="J273" s="498"/>
      <c r="K273" s="498"/>
      <c r="L273" s="498"/>
      <c r="M273" s="498"/>
      <c r="N273" s="106"/>
    </row>
    <row r="274" spans="1:14" ht="15">
      <c r="A274" s="515"/>
      <c r="B274" s="515"/>
      <c r="C274" s="515"/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106"/>
    </row>
    <row r="275" spans="1:14" ht="15">
      <c r="A275" s="244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06"/>
    </row>
    <row r="276" spans="1:14" ht="15">
      <c r="A276" s="244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06"/>
    </row>
    <row r="277" spans="1:14" ht="15">
      <c r="A277" s="244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06"/>
    </row>
    <row r="278" spans="1:14" ht="15">
      <c r="A278" s="244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06"/>
    </row>
    <row r="279" spans="1:14" ht="15">
      <c r="A279" s="244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06"/>
    </row>
    <row r="280" spans="1:14" ht="15">
      <c r="A280" s="244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06"/>
    </row>
    <row r="281" spans="1:14" ht="15">
      <c r="A281" s="244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06"/>
    </row>
    <row r="282" spans="1:14" ht="15">
      <c r="A282" s="244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06"/>
    </row>
    <row r="283" spans="1:14" ht="15">
      <c r="A283" s="244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06"/>
    </row>
    <row r="284" spans="1:14" ht="15">
      <c r="A284" s="515"/>
      <c r="B284" s="515"/>
      <c r="C284" s="515"/>
      <c r="D284" s="515"/>
      <c r="E284" s="515"/>
      <c r="F284" s="515"/>
      <c r="G284" s="515"/>
      <c r="H284" s="515"/>
      <c r="I284" s="515"/>
      <c r="J284" s="515"/>
      <c r="K284" s="515"/>
      <c r="L284" s="515"/>
      <c r="M284" s="515"/>
      <c r="N284" s="106"/>
    </row>
    <row r="285" spans="1:14" ht="15">
      <c r="A285" s="244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06"/>
    </row>
    <row r="286" spans="1:14" ht="15">
      <c r="A286" s="244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06"/>
    </row>
    <row r="287" spans="1:14" ht="15">
      <c r="A287" s="244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06"/>
    </row>
    <row r="288" spans="1:14" ht="15">
      <c r="A288" s="244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06"/>
    </row>
    <row r="289" spans="1:14" ht="15">
      <c r="A289" s="515"/>
      <c r="B289" s="498"/>
      <c r="C289" s="498"/>
      <c r="D289" s="498"/>
      <c r="E289" s="498"/>
      <c r="F289" s="498"/>
      <c r="G289" s="498"/>
      <c r="H289" s="498"/>
      <c r="I289" s="498"/>
      <c r="J289" s="498"/>
      <c r="K289" s="498"/>
      <c r="L289" s="498"/>
      <c r="M289" s="498"/>
      <c r="N289" s="106"/>
    </row>
    <row r="290" spans="1:14" ht="15">
      <c r="A290" s="515"/>
      <c r="B290" s="515"/>
      <c r="C290" s="515"/>
      <c r="D290" s="515"/>
      <c r="E290" s="515"/>
      <c r="F290" s="515"/>
      <c r="G290" s="515"/>
      <c r="H290" s="515"/>
      <c r="I290" s="515"/>
      <c r="J290" s="515"/>
      <c r="K290" s="515"/>
      <c r="L290" s="515"/>
      <c r="M290" s="515"/>
      <c r="N290" s="106"/>
    </row>
    <row r="291" spans="1:14" ht="15">
      <c r="A291" s="244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06"/>
    </row>
    <row r="292" spans="1:14" ht="15">
      <c r="A292" s="244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06"/>
    </row>
    <row r="293" spans="1:14" ht="15">
      <c r="A293" s="244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06"/>
    </row>
    <row r="294" spans="1:14" ht="15">
      <c r="A294" s="244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06"/>
    </row>
    <row r="295" spans="1:14" ht="15">
      <c r="A295" s="244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06"/>
    </row>
    <row r="296" spans="1:14" ht="15">
      <c r="A296" s="244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06"/>
    </row>
    <row r="297" spans="1:14" ht="15">
      <c r="A297" s="244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06"/>
    </row>
    <row r="298" spans="1:14" ht="15">
      <c r="A298" s="244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06"/>
    </row>
    <row r="299" spans="1:14" ht="15">
      <c r="A299" s="244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06"/>
    </row>
    <row r="300" spans="1:14" ht="15">
      <c r="A300" s="244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06"/>
    </row>
    <row r="301" spans="1:14" ht="15">
      <c r="A301" s="244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06"/>
    </row>
    <row r="302" spans="1:14" ht="15">
      <c r="A302" s="244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06"/>
    </row>
    <row r="303" spans="1:14" ht="15">
      <c r="A303" s="244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06"/>
    </row>
    <row r="304" spans="1:14" ht="15">
      <c r="A304" s="244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06"/>
    </row>
    <row r="305" spans="1:14" ht="15">
      <c r="A305" s="244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06"/>
    </row>
    <row r="306" spans="1:14" ht="15">
      <c r="A306" s="244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06"/>
    </row>
    <row r="307" spans="1:14" ht="15">
      <c r="A307" s="515"/>
      <c r="B307" s="515"/>
      <c r="C307" s="515"/>
      <c r="D307" s="515"/>
      <c r="E307" s="515"/>
      <c r="F307" s="515"/>
      <c r="G307" s="515"/>
      <c r="H307" s="515"/>
      <c r="I307" s="515"/>
      <c r="J307" s="515"/>
      <c r="K307" s="515"/>
      <c r="L307" s="515"/>
      <c r="M307" s="515"/>
      <c r="N307" s="106"/>
    </row>
    <row r="308" spans="1:14" ht="15">
      <c r="A308" s="244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06"/>
    </row>
    <row r="309" spans="1:14" ht="15">
      <c r="A309" s="244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06"/>
    </row>
    <row r="310" spans="1:14" ht="15">
      <c r="A310" s="244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06"/>
    </row>
    <row r="311" spans="1:14" ht="15">
      <c r="A311" s="244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06"/>
    </row>
    <row r="312" spans="1:14" ht="15">
      <c r="A312" s="244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06"/>
    </row>
    <row r="313" spans="1:14" ht="15">
      <c r="A313" s="244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06"/>
    </row>
    <row r="314" spans="1:14" ht="15">
      <c r="A314" s="244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06"/>
    </row>
    <row r="315" spans="1:14" ht="15">
      <c r="A315" s="244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06"/>
    </row>
    <row r="316" spans="1:14" ht="15">
      <c r="A316" s="244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06"/>
    </row>
    <row r="317" spans="1:14" ht="15">
      <c r="A317" s="244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06"/>
    </row>
    <row r="318" spans="1:14" ht="15">
      <c r="A318" s="244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06"/>
    </row>
    <row r="319" spans="1:14" ht="15">
      <c r="A319" s="244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06"/>
    </row>
    <row r="320" spans="1:13" ht="15">
      <c r="A320" s="244"/>
      <c r="B320" s="147"/>
      <c r="C320" s="147"/>
      <c r="D320" s="147"/>
      <c r="E320" s="147"/>
      <c r="F320" s="147"/>
      <c r="G320" s="147"/>
      <c r="H320" s="128"/>
      <c r="I320" s="147"/>
      <c r="J320" s="147"/>
      <c r="K320" s="147"/>
      <c r="L320" s="147"/>
      <c r="M320" s="147"/>
    </row>
    <row r="321" spans="1:13" ht="15">
      <c r="A321" s="244"/>
      <c r="B321" s="147"/>
      <c r="C321" s="147"/>
      <c r="D321" s="147"/>
      <c r="E321" s="147"/>
      <c r="F321" s="147"/>
      <c r="G321" s="147"/>
      <c r="H321" s="128"/>
      <c r="I321" s="147"/>
      <c r="J321" s="147"/>
      <c r="K321" s="147"/>
      <c r="L321" s="147"/>
      <c r="M321" s="147"/>
    </row>
    <row r="322" spans="1:13" ht="15">
      <c r="A322" s="244"/>
      <c r="B322" s="147"/>
      <c r="C322" s="147"/>
      <c r="D322" s="147"/>
      <c r="E322" s="147"/>
      <c r="F322" s="147"/>
      <c r="G322" s="147"/>
      <c r="H322" s="128"/>
      <c r="I322" s="147"/>
      <c r="J322" s="147"/>
      <c r="K322" s="147"/>
      <c r="L322" s="147"/>
      <c r="M322" s="147"/>
    </row>
    <row r="323" spans="1:13" ht="15">
      <c r="A323" s="244"/>
      <c r="B323" s="147"/>
      <c r="C323" s="147"/>
      <c r="D323" s="147"/>
      <c r="E323" s="147"/>
      <c r="F323" s="147"/>
      <c r="G323" s="147"/>
      <c r="H323" s="128"/>
      <c r="I323" s="147"/>
      <c r="J323" s="147"/>
      <c r="K323" s="147"/>
      <c r="L323" s="147"/>
      <c r="M323" s="147"/>
    </row>
    <row r="324" spans="1:13" ht="15">
      <c r="A324" s="244"/>
      <c r="B324" s="147"/>
      <c r="C324" s="147"/>
      <c r="D324" s="147"/>
      <c r="E324" s="147"/>
      <c r="F324" s="147"/>
      <c r="G324" s="147"/>
      <c r="H324" s="128"/>
      <c r="I324" s="147"/>
      <c r="J324" s="147"/>
      <c r="K324" s="147"/>
      <c r="L324" s="147"/>
      <c r="M324" s="147"/>
    </row>
    <row r="325" spans="1:13" ht="15">
      <c r="A325" s="244"/>
      <c r="B325" s="147"/>
      <c r="C325" s="147"/>
      <c r="D325" s="147"/>
      <c r="E325" s="147"/>
      <c r="F325" s="147"/>
      <c r="G325" s="147"/>
      <c r="H325" s="128"/>
      <c r="I325" s="147"/>
      <c r="J325" s="147"/>
      <c r="K325" s="147"/>
      <c r="L325" s="147"/>
      <c r="M325" s="147"/>
    </row>
    <row r="326" spans="1:13" ht="15">
      <c r="A326" s="244"/>
      <c r="B326" s="147"/>
      <c r="C326" s="147"/>
      <c r="D326" s="147"/>
      <c r="E326" s="147"/>
      <c r="F326" s="147"/>
      <c r="G326" s="147"/>
      <c r="H326" s="128"/>
      <c r="I326" s="147"/>
      <c r="J326" s="147"/>
      <c r="K326" s="147"/>
      <c r="L326" s="147"/>
      <c r="M326" s="147"/>
    </row>
    <row r="327" spans="1:13" ht="15">
      <c r="A327" s="244"/>
      <c r="B327" s="147"/>
      <c r="C327" s="147"/>
      <c r="D327" s="147"/>
      <c r="E327" s="147"/>
      <c r="F327" s="147"/>
      <c r="G327" s="147"/>
      <c r="H327" s="128"/>
      <c r="I327" s="147"/>
      <c r="J327" s="147"/>
      <c r="K327" s="147"/>
      <c r="L327" s="147"/>
      <c r="M327" s="147"/>
    </row>
    <row r="328" spans="1:13" ht="15">
      <c r="A328" s="244"/>
      <c r="B328" s="147"/>
      <c r="C328" s="147"/>
      <c r="D328" s="147"/>
      <c r="E328" s="147"/>
      <c r="F328" s="147"/>
      <c r="G328" s="147"/>
      <c r="H328" s="128"/>
      <c r="I328" s="147"/>
      <c r="J328" s="147"/>
      <c r="K328" s="147"/>
      <c r="L328" s="147"/>
      <c r="M328" s="147"/>
    </row>
    <row r="329" spans="1:13" ht="15">
      <c r="A329" s="244"/>
      <c r="B329" s="147"/>
      <c r="C329" s="147"/>
      <c r="D329" s="147"/>
      <c r="E329" s="147"/>
      <c r="F329" s="147"/>
      <c r="G329" s="147"/>
      <c r="H329" s="128"/>
      <c r="I329" s="147"/>
      <c r="J329" s="147"/>
      <c r="K329" s="147"/>
      <c r="L329" s="147"/>
      <c r="M329" s="147"/>
    </row>
    <row r="330" spans="1:13" ht="15">
      <c r="A330" s="244"/>
      <c r="B330" s="147"/>
      <c r="C330" s="147"/>
      <c r="D330" s="147"/>
      <c r="E330" s="147"/>
      <c r="F330" s="147"/>
      <c r="G330" s="147"/>
      <c r="H330" s="128"/>
      <c r="I330" s="147"/>
      <c r="J330" s="147"/>
      <c r="K330" s="147"/>
      <c r="L330" s="147"/>
      <c r="M330" s="147"/>
    </row>
    <row r="331" spans="1:13" ht="15">
      <c r="A331" s="244"/>
      <c r="B331" s="147"/>
      <c r="C331" s="147"/>
      <c r="D331" s="147"/>
      <c r="E331" s="147"/>
      <c r="F331" s="147"/>
      <c r="G331" s="147"/>
      <c r="H331" s="128"/>
      <c r="I331" s="147"/>
      <c r="J331" s="147"/>
      <c r="K331" s="147"/>
      <c r="L331" s="147"/>
      <c r="M331" s="147"/>
    </row>
    <row r="332" spans="1:13" ht="15">
      <c r="A332" s="244"/>
      <c r="B332" s="147"/>
      <c r="C332" s="147"/>
      <c r="D332" s="147"/>
      <c r="E332" s="147"/>
      <c r="F332" s="147"/>
      <c r="G332" s="147"/>
      <c r="H332" s="128"/>
      <c r="I332" s="147"/>
      <c r="J332" s="147"/>
      <c r="K332" s="147"/>
      <c r="L332" s="147"/>
      <c r="M332" s="147"/>
    </row>
    <row r="333" spans="1:13" ht="15">
      <c r="A333" s="244"/>
      <c r="B333" s="147"/>
      <c r="C333" s="147"/>
      <c r="D333" s="147"/>
      <c r="E333" s="147"/>
      <c r="F333" s="147"/>
      <c r="G333" s="147"/>
      <c r="H333" s="128"/>
      <c r="I333" s="147"/>
      <c r="J333" s="147"/>
      <c r="K333" s="147"/>
      <c r="L333" s="147"/>
      <c r="M333" s="147"/>
    </row>
    <row r="334" spans="1:13" ht="15">
      <c r="A334" s="244"/>
      <c r="B334" s="147"/>
      <c r="C334" s="147"/>
      <c r="D334" s="147"/>
      <c r="E334" s="147"/>
      <c r="F334" s="147"/>
      <c r="G334" s="147"/>
      <c r="H334" s="128"/>
      <c r="I334" s="147"/>
      <c r="J334" s="147"/>
      <c r="K334" s="147"/>
      <c r="L334" s="147"/>
      <c r="M334" s="147"/>
    </row>
    <row r="335" spans="1:13" ht="15">
      <c r="A335" s="244"/>
      <c r="B335" s="147"/>
      <c r="C335" s="147"/>
      <c r="D335" s="147"/>
      <c r="E335" s="147"/>
      <c r="F335" s="147"/>
      <c r="G335" s="147"/>
      <c r="H335" s="128"/>
      <c r="I335" s="147"/>
      <c r="J335" s="147"/>
      <c r="K335" s="147"/>
      <c r="L335" s="147"/>
      <c r="M335" s="147"/>
    </row>
    <row r="336" spans="1:13" ht="15">
      <c r="A336" s="244"/>
      <c r="B336" s="147"/>
      <c r="C336" s="147"/>
      <c r="D336" s="147"/>
      <c r="E336" s="147"/>
      <c r="F336" s="147"/>
      <c r="G336" s="147"/>
      <c r="H336" s="128"/>
      <c r="I336" s="147"/>
      <c r="J336" s="147"/>
      <c r="K336" s="147"/>
      <c r="L336" s="147"/>
      <c r="M336" s="147"/>
    </row>
    <row r="337" spans="1:13" ht="15">
      <c r="A337" s="244"/>
      <c r="B337" s="147"/>
      <c r="C337" s="147"/>
      <c r="D337" s="147"/>
      <c r="E337" s="147"/>
      <c r="F337" s="147"/>
      <c r="G337" s="147"/>
      <c r="H337" s="128"/>
      <c r="I337" s="147"/>
      <c r="J337" s="147"/>
      <c r="K337" s="147"/>
      <c r="L337" s="147"/>
      <c r="M337" s="147"/>
    </row>
    <row r="338" spans="1:13" ht="15">
      <c r="A338" s="244"/>
      <c r="B338" s="147"/>
      <c r="C338" s="147"/>
      <c r="D338" s="147"/>
      <c r="E338" s="147"/>
      <c r="F338" s="147"/>
      <c r="G338" s="147"/>
      <c r="H338" s="128"/>
      <c r="I338" s="147"/>
      <c r="J338" s="147"/>
      <c r="K338" s="147"/>
      <c r="L338" s="147"/>
      <c r="M338" s="147"/>
    </row>
  </sheetData>
  <sheetProtection/>
  <mergeCells count="143">
    <mergeCell ref="C44:E44"/>
    <mergeCell ref="I44:J44"/>
    <mergeCell ref="C45:H45"/>
    <mergeCell ref="I47:J47"/>
    <mergeCell ref="I34:J34"/>
    <mergeCell ref="C38:E38"/>
    <mergeCell ref="C36:E36"/>
    <mergeCell ref="I42:J42"/>
    <mergeCell ref="D94:H94"/>
    <mergeCell ref="C103:E103"/>
    <mergeCell ref="C69:H69"/>
    <mergeCell ref="C72:H72"/>
    <mergeCell ref="C8:E8"/>
    <mergeCell ref="C25:E25"/>
    <mergeCell ref="C89:H89"/>
    <mergeCell ref="C88:E88"/>
    <mergeCell ref="C60:H60"/>
    <mergeCell ref="C14:E14"/>
    <mergeCell ref="C12:E12"/>
    <mergeCell ref="C62:E62"/>
    <mergeCell ref="C27:E27"/>
    <mergeCell ref="C49:E49"/>
    <mergeCell ref="I76:J76"/>
    <mergeCell ref="C66:E66"/>
    <mergeCell ref="I80:J80"/>
    <mergeCell ref="C76:E76"/>
    <mergeCell ref="C74:E74"/>
    <mergeCell ref="C80:E80"/>
    <mergeCell ref="I66:J66"/>
    <mergeCell ref="I74:J74"/>
    <mergeCell ref="C68:E68"/>
    <mergeCell ref="I71:J71"/>
    <mergeCell ref="I68:J68"/>
    <mergeCell ref="C53:E53"/>
    <mergeCell ref="I51:J51"/>
    <mergeCell ref="I57:J57"/>
    <mergeCell ref="C64:E64"/>
    <mergeCell ref="I64:J64"/>
    <mergeCell ref="C51:E51"/>
    <mergeCell ref="I8:J8"/>
    <mergeCell ref="C10:E10"/>
    <mergeCell ref="I10:J10"/>
    <mergeCell ref="A1:N1"/>
    <mergeCell ref="A2:A5"/>
    <mergeCell ref="B2:B5"/>
    <mergeCell ref="I2:M2"/>
    <mergeCell ref="I3:M4"/>
    <mergeCell ref="C3:H4"/>
    <mergeCell ref="C2:H2"/>
    <mergeCell ref="C86:E86"/>
    <mergeCell ref="I86:J86"/>
    <mergeCell ref="C78:E78"/>
    <mergeCell ref="C84:E84"/>
    <mergeCell ref="I84:J84"/>
    <mergeCell ref="I78:J78"/>
    <mergeCell ref="C82:E82"/>
    <mergeCell ref="I82:J82"/>
    <mergeCell ref="C28:H28"/>
    <mergeCell ref="I12:J12"/>
    <mergeCell ref="I16:J16"/>
    <mergeCell ref="I18:J18"/>
    <mergeCell ref="I20:J20"/>
    <mergeCell ref="C20:E20"/>
    <mergeCell ref="I14:J14"/>
    <mergeCell ref="C16:E16"/>
    <mergeCell ref="C18:E18"/>
    <mergeCell ref="I88:J88"/>
    <mergeCell ref="I22:J22"/>
    <mergeCell ref="C22:E22"/>
    <mergeCell ref="C55:E55"/>
    <mergeCell ref="C58:H58"/>
    <mergeCell ref="I38:J38"/>
    <mergeCell ref="I49:J49"/>
    <mergeCell ref="C57:E57"/>
    <mergeCell ref="I40:J40"/>
    <mergeCell ref="I53:J53"/>
    <mergeCell ref="C128:E128"/>
    <mergeCell ref="I32:J32"/>
    <mergeCell ref="C30:E30"/>
    <mergeCell ref="I30:J30"/>
    <mergeCell ref="C93:E93"/>
    <mergeCell ref="C34:E34"/>
    <mergeCell ref="I55:J55"/>
    <mergeCell ref="C42:E42"/>
    <mergeCell ref="C47:E47"/>
    <mergeCell ref="C32:E32"/>
    <mergeCell ref="I103:J103"/>
    <mergeCell ref="C105:E105"/>
    <mergeCell ref="I25:J25"/>
    <mergeCell ref="I112:J112"/>
    <mergeCell ref="I93:J93"/>
    <mergeCell ref="C71:E71"/>
    <mergeCell ref="I62:J62"/>
    <mergeCell ref="I27:J27"/>
    <mergeCell ref="I36:J36"/>
    <mergeCell ref="C40:E40"/>
    <mergeCell ref="A307:M307"/>
    <mergeCell ref="C100:E100"/>
    <mergeCell ref="I100:J100"/>
    <mergeCell ref="I105:J105"/>
    <mergeCell ref="A274:M274"/>
    <mergeCell ref="A272:M272"/>
    <mergeCell ref="A244:M244"/>
    <mergeCell ref="A236:M236"/>
    <mergeCell ref="A197:M197"/>
    <mergeCell ref="C114:E114"/>
    <mergeCell ref="A216:M216"/>
    <mergeCell ref="A215:M215"/>
    <mergeCell ref="A289:M289"/>
    <mergeCell ref="A273:M273"/>
    <mergeCell ref="A255:M255"/>
    <mergeCell ref="A260:M260"/>
    <mergeCell ref="A261:M261"/>
    <mergeCell ref="A217:M217"/>
    <mergeCell ref="A229:M229"/>
    <mergeCell ref="A245:M245"/>
    <mergeCell ref="A290:M290"/>
    <mergeCell ref="A284:M284"/>
    <mergeCell ref="C110:E110"/>
    <mergeCell ref="I110:J110"/>
    <mergeCell ref="C121:E121"/>
    <mergeCell ref="I121:J121"/>
    <mergeCell ref="C112:E112"/>
    <mergeCell ref="A198:M198"/>
    <mergeCell ref="A228:M228"/>
    <mergeCell ref="A227:M227"/>
    <mergeCell ref="C107:E107"/>
    <mergeCell ref="I107:J107"/>
    <mergeCell ref="C126:E126"/>
    <mergeCell ref="I119:J119"/>
    <mergeCell ref="I114:J114"/>
    <mergeCell ref="C119:E119"/>
    <mergeCell ref="I126:J126"/>
    <mergeCell ref="C132:H132"/>
    <mergeCell ref="C115:H115"/>
    <mergeCell ref="C108:H108"/>
    <mergeCell ref="A190:M190"/>
    <mergeCell ref="C134:E134"/>
    <mergeCell ref="I134:J134"/>
    <mergeCell ref="A135:B135"/>
    <mergeCell ref="I128:J128"/>
    <mergeCell ref="C131:E131"/>
    <mergeCell ref="I131:J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1"/>
  <sheetViews>
    <sheetView zoomScale="79" zoomScaleNormal="79" zoomScalePageLayoutView="0" workbookViewId="0" topLeftCell="A1">
      <pane xSplit="2" ySplit="6" topLeftCell="D1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51" sqref="C151:H151"/>
    </sheetView>
  </sheetViews>
  <sheetFormatPr defaultColWidth="9.140625" defaultRowHeight="15"/>
  <cols>
    <col min="1" max="1" width="15.7109375" style="217" customWidth="1"/>
    <col min="2" max="3" width="15.7109375" style="346" customWidth="1"/>
    <col min="4" max="4" width="27.7109375" style="346" customWidth="1"/>
    <col min="5" max="7" width="15.7109375" style="346" customWidth="1"/>
    <col min="8" max="8" width="15.7109375" style="350" customWidth="1"/>
    <col min="9" max="9" width="20.28125" style="346" customWidth="1"/>
    <col min="10" max="10" width="22.00390625" style="346" customWidth="1"/>
    <col min="11" max="11" width="15.7109375" style="346" customWidth="1"/>
    <col min="12" max="12" width="12.28125" style="346" customWidth="1"/>
    <col min="13" max="13" width="13.28125" style="346" customWidth="1"/>
    <col min="14" max="23" width="9.140625" style="120" hidden="1" customWidth="1"/>
    <col min="24" max="24" width="9.140625" style="122" customWidth="1"/>
    <col min="25" max="16384" width="9.140625" style="120" customWidth="1"/>
  </cols>
  <sheetData>
    <row r="1" spans="1:23" ht="15.75">
      <c r="A1" s="505" t="s">
        <v>2401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</row>
    <row r="2" spans="1:23" ht="15">
      <c r="A2" s="489" t="s">
        <v>1961</v>
      </c>
      <c r="B2" s="580" t="s">
        <v>1584</v>
      </c>
      <c r="C2" s="488" t="s">
        <v>70</v>
      </c>
      <c r="D2" s="488"/>
      <c r="E2" s="488"/>
      <c r="F2" s="488"/>
      <c r="G2" s="488"/>
      <c r="H2" s="488"/>
      <c r="I2" s="488" t="s">
        <v>71</v>
      </c>
      <c r="J2" s="488"/>
      <c r="K2" s="488"/>
      <c r="L2" s="488"/>
      <c r="M2" s="488"/>
      <c r="N2" s="579" t="s">
        <v>72</v>
      </c>
      <c r="O2" s="579"/>
      <c r="P2" s="579"/>
      <c r="Q2" s="579"/>
      <c r="R2" s="579"/>
      <c r="S2" s="579" t="s">
        <v>73</v>
      </c>
      <c r="T2" s="579"/>
      <c r="U2" s="579"/>
      <c r="V2" s="579"/>
      <c r="W2" s="579"/>
    </row>
    <row r="3" spans="1:23" ht="15">
      <c r="A3" s="489"/>
      <c r="B3" s="581"/>
      <c r="C3" s="489" t="s">
        <v>74</v>
      </c>
      <c r="D3" s="488"/>
      <c r="E3" s="488"/>
      <c r="F3" s="488"/>
      <c r="G3" s="488"/>
      <c r="H3" s="488"/>
      <c r="I3" s="489" t="s">
        <v>75</v>
      </c>
      <c r="J3" s="488"/>
      <c r="K3" s="488"/>
      <c r="L3" s="488"/>
      <c r="M3" s="488"/>
      <c r="N3" s="489" t="s">
        <v>76</v>
      </c>
      <c r="O3" s="579"/>
      <c r="P3" s="579"/>
      <c r="Q3" s="579"/>
      <c r="R3" s="579"/>
      <c r="S3" s="489" t="s">
        <v>77</v>
      </c>
      <c r="T3" s="579"/>
      <c r="U3" s="579"/>
      <c r="V3" s="579"/>
      <c r="W3" s="579"/>
    </row>
    <row r="4" spans="1:23" ht="15">
      <c r="A4" s="489"/>
      <c r="B4" s="581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579"/>
      <c r="O4" s="579"/>
      <c r="P4" s="579"/>
      <c r="Q4" s="579"/>
      <c r="R4" s="579"/>
      <c r="S4" s="579"/>
      <c r="T4" s="579"/>
      <c r="U4" s="579"/>
      <c r="V4" s="579"/>
      <c r="W4" s="579"/>
    </row>
    <row r="5" spans="1:23" ht="89.25">
      <c r="A5" s="489"/>
      <c r="B5" s="581"/>
      <c r="C5" s="13" t="s">
        <v>78</v>
      </c>
      <c r="D5" s="13" t="s">
        <v>84</v>
      </c>
      <c r="E5" s="1" t="s">
        <v>80</v>
      </c>
      <c r="F5" s="1" t="s">
        <v>81</v>
      </c>
      <c r="G5" s="1" t="s">
        <v>82</v>
      </c>
      <c r="H5" s="34" t="s">
        <v>83</v>
      </c>
      <c r="I5" s="13" t="s">
        <v>78</v>
      </c>
      <c r="J5" s="13" t="s">
        <v>84</v>
      </c>
      <c r="K5" s="1" t="s">
        <v>81</v>
      </c>
      <c r="L5" s="1" t="s">
        <v>82</v>
      </c>
      <c r="M5" s="1" t="s">
        <v>83</v>
      </c>
      <c r="N5" s="144" t="s">
        <v>78</v>
      </c>
      <c r="O5" s="144" t="s">
        <v>84</v>
      </c>
      <c r="P5" s="9" t="s">
        <v>81</v>
      </c>
      <c r="Q5" s="9" t="s">
        <v>82</v>
      </c>
      <c r="R5" s="9" t="s">
        <v>83</v>
      </c>
      <c r="S5" s="144" t="s">
        <v>78</v>
      </c>
      <c r="T5" s="144" t="s">
        <v>84</v>
      </c>
      <c r="U5" s="9" t="s">
        <v>81</v>
      </c>
      <c r="V5" s="9" t="s">
        <v>82</v>
      </c>
      <c r="W5" s="9" t="s">
        <v>83</v>
      </c>
    </row>
    <row r="6" spans="1:34" ht="15.75" thickBot="1">
      <c r="A6" s="22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34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  <c r="AA6" s="122"/>
      <c r="AB6" s="122"/>
      <c r="AC6" s="122"/>
      <c r="AD6" s="122"/>
      <c r="AE6" s="122"/>
      <c r="AF6" s="122"/>
      <c r="AG6" s="122"/>
      <c r="AH6" s="122"/>
    </row>
    <row r="7" spans="1:34" ht="29.25" customHeight="1">
      <c r="A7" s="29" t="s">
        <v>1645</v>
      </c>
      <c r="B7" s="242">
        <v>4</v>
      </c>
      <c r="C7" s="25"/>
      <c r="D7" s="25"/>
      <c r="E7" s="25"/>
      <c r="F7" s="25"/>
      <c r="G7" s="25"/>
      <c r="H7" s="113"/>
      <c r="I7" s="25" t="s">
        <v>140</v>
      </c>
      <c r="J7" s="25" t="s">
        <v>141</v>
      </c>
      <c r="K7" s="25">
        <v>0.025</v>
      </c>
      <c r="L7" s="25"/>
      <c r="M7" s="25"/>
      <c r="N7" s="145"/>
      <c r="O7" s="145"/>
      <c r="P7" s="145"/>
      <c r="Q7" s="145"/>
      <c r="R7" s="145"/>
      <c r="S7" s="145"/>
      <c r="T7" s="145"/>
      <c r="U7" s="145"/>
      <c r="V7" s="145"/>
      <c r="W7" s="146"/>
      <c r="AA7" s="122"/>
      <c r="AB7" s="122"/>
      <c r="AC7" s="122"/>
      <c r="AD7" s="122"/>
      <c r="AE7" s="122"/>
      <c r="AF7" s="122"/>
      <c r="AG7" s="122"/>
      <c r="AH7" s="122"/>
    </row>
    <row r="8" spans="1:34" ht="15.75" thickBot="1">
      <c r="A8" s="28"/>
      <c r="B8" s="18"/>
      <c r="C8" s="516" t="s">
        <v>89</v>
      </c>
      <c r="D8" s="517"/>
      <c r="E8" s="518"/>
      <c r="F8" s="21">
        <f>SUM(F7:F7)</f>
        <v>0</v>
      </c>
      <c r="G8" s="22">
        <v>0.8</v>
      </c>
      <c r="H8" s="21">
        <f>F8/G8</f>
        <v>0</v>
      </c>
      <c r="I8" s="516" t="s">
        <v>90</v>
      </c>
      <c r="J8" s="518"/>
      <c r="K8" s="21">
        <f>SUM(K7:K7)</f>
        <v>0.025</v>
      </c>
      <c r="L8" s="22">
        <v>0.8</v>
      </c>
      <c r="M8" s="21">
        <f>K8/L8</f>
        <v>0.03125</v>
      </c>
      <c r="N8" s="573" t="s">
        <v>91</v>
      </c>
      <c r="O8" s="574"/>
      <c r="P8" s="39">
        <f>SUM(P7:P7)</f>
        <v>0</v>
      </c>
      <c r="Q8" s="140">
        <v>0.8</v>
      </c>
      <c r="R8" s="39">
        <f>P8/Q8</f>
        <v>0</v>
      </c>
      <c r="S8" s="573" t="s">
        <v>92</v>
      </c>
      <c r="T8" s="574"/>
      <c r="U8" s="39">
        <f>SUM(U7:U7)</f>
        <v>0</v>
      </c>
      <c r="V8" s="140">
        <v>0.8</v>
      </c>
      <c r="W8" s="40">
        <f>U8/V8</f>
        <v>0</v>
      </c>
      <c r="AA8" s="122"/>
      <c r="AB8" s="122"/>
      <c r="AC8" s="122"/>
      <c r="AD8" s="122"/>
      <c r="AE8" s="122"/>
      <c r="AF8" s="122"/>
      <c r="AG8" s="122"/>
      <c r="AH8" s="122"/>
    </row>
    <row r="9" spans="1:34" ht="30">
      <c r="A9" s="308" t="s">
        <v>1646</v>
      </c>
      <c r="B9" s="343">
        <v>1.6</v>
      </c>
      <c r="C9" s="64"/>
      <c r="D9" s="64"/>
      <c r="E9" s="64"/>
      <c r="F9" s="64"/>
      <c r="G9" s="64"/>
      <c r="H9" s="344"/>
      <c r="I9" s="64"/>
      <c r="J9" s="64"/>
      <c r="K9" s="64"/>
      <c r="L9" s="64"/>
      <c r="M9" s="64"/>
      <c r="N9" s="42"/>
      <c r="O9" s="42"/>
      <c r="P9" s="42"/>
      <c r="Q9" s="42"/>
      <c r="R9" s="42"/>
      <c r="S9" s="42"/>
      <c r="T9" s="42"/>
      <c r="U9" s="42"/>
      <c r="V9" s="42"/>
      <c r="W9" s="43"/>
      <c r="AA9" s="122"/>
      <c r="AB9" s="122"/>
      <c r="AC9" s="122"/>
      <c r="AD9" s="122"/>
      <c r="AE9" s="122"/>
      <c r="AF9" s="122"/>
      <c r="AG9" s="122"/>
      <c r="AH9" s="122"/>
    </row>
    <row r="10" spans="1:34" ht="15.75" thickBot="1">
      <c r="A10" s="28"/>
      <c r="B10" s="18"/>
      <c r="C10" s="516" t="s">
        <v>89</v>
      </c>
      <c r="D10" s="517"/>
      <c r="E10" s="518"/>
      <c r="F10" s="21">
        <f>SUM(F9:F9)</f>
        <v>0</v>
      </c>
      <c r="G10" s="22">
        <v>0.8</v>
      </c>
      <c r="H10" s="21">
        <f>F10/G10</f>
        <v>0</v>
      </c>
      <c r="I10" s="516" t="s">
        <v>90</v>
      </c>
      <c r="J10" s="518"/>
      <c r="K10" s="21">
        <f>SUM(K9:K9)</f>
        <v>0</v>
      </c>
      <c r="L10" s="22">
        <v>0.8</v>
      </c>
      <c r="M10" s="21">
        <f>K10/L10</f>
        <v>0</v>
      </c>
      <c r="N10" s="573" t="s">
        <v>91</v>
      </c>
      <c r="O10" s="574"/>
      <c r="P10" s="39">
        <f>SUM(P9:P9)</f>
        <v>0</v>
      </c>
      <c r="Q10" s="140">
        <v>0.8</v>
      </c>
      <c r="R10" s="39">
        <f>P10/Q10</f>
        <v>0</v>
      </c>
      <c r="S10" s="573" t="s">
        <v>92</v>
      </c>
      <c r="T10" s="574"/>
      <c r="U10" s="39">
        <f>SUM(U9:U9)</f>
        <v>0</v>
      </c>
      <c r="V10" s="140">
        <v>0.8</v>
      </c>
      <c r="W10" s="40">
        <f>U10/V10</f>
        <v>0</v>
      </c>
      <c r="AA10" s="122"/>
      <c r="AB10" s="122"/>
      <c r="AC10" s="122"/>
      <c r="AD10" s="122"/>
      <c r="AE10" s="122"/>
      <c r="AF10" s="122"/>
      <c r="AG10" s="122"/>
      <c r="AH10" s="122"/>
    </row>
    <row r="11" spans="1:34" ht="30">
      <c r="A11" s="29" t="s">
        <v>1647</v>
      </c>
      <c r="B11" s="242">
        <v>1.8</v>
      </c>
      <c r="C11" s="25"/>
      <c r="D11" s="25"/>
      <c r="E11" s="25"/>
      <c r="F11" s="25"/>
      <c r="G11" s="25"/>
      <c r="H11" s="113"/>
      <c r="I11" s="25"/>
      <c r="J11" s="25"/>
      <c r="K11" s="25"/>
      <c r="L11" s="25"/>
      <c r="M11" s="2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AA11" s="122"/>
      <c r="AB11" s="122"/>
      <c r="AC11" s="122"/>
      <c r="AD11" s="122"/>
      <c r="AE11" s="122"/>
      <c r="AF11" s="122"/>
      <c r="AG11" s="122"/>
      <c r="AH11" s="122"/>
    </row>
    <row r="12" spans="1:34" ht="15.75" thickBot="1">
      <c r="A12" s="28"/>
      <c r="B12" s="18"/>
      <c r="C12" s="516" t="s">
        <v>89</v>
      </c>
      <c r="D12" s="517"/>
      <c r="E12" s="518"/>
      <c r="F12" s="21">
        <f>SUM(F11:F11)</f>
        <v>0</v>
      </c>
      <c r="G12" s="22">
        <v>0.8</v>
      </c>
      <c r="H12" s="21">
        <f>F12/G12</f>
        <v>0</v>
      </c>
      <c r="I12" s="516" t="s">
        <v>90</v>
      </c>
      <c r="J12" s="518"/>
      <c r="K12" s="21">
        <f>SUM(K11:K11)</f>
        <v>0</v>
      </c>
      <c r="L12" s="22">
        <v>0.8</v>
      </c>
      <c r="M12" s="21">
        <f>K12/L12</f>
        <v>0</v>
      </c>
      <c r="N12" s="573" t="s">
        <v>91</v>
      </c>
      <c r="O12" s="574"/>
      <c r="P12" s="39">
        <f>SUM(P11:P11)</f>
        <v>0</v>
      </c>
      <c r="Q12" s="140">
        <v>0.8</v>
      </c>
      <c r="R12" s="39">
        <f>P12/Q12</f>
        <v>0</v>
      </c>
      <c r="S12" s="573" t="s">
        <v>92</v>
      </c>
      <c r="T12" s="574"/>
      <c r="U12" s="39">
        <f>SUM(U11:U11)</f>
        <v>0</v>
      </c>
      <c r="V12" s="140">
        <v>0.8</v>
      </c>
      <c r="W12" s="40">
        <f>U12/V12</f>
        <v>0</v>
      </c>
      <c r="AA12" s="122"/>
      <c r="AB12" s="122"/>
      <c r="AC12" s="122"/>
      <c r="AD12" s="122"/>
      <c r="AE12" s="122"/>
      <c r="AF12" s="122"/>
      <c r="AG12" s="122"/>
      <c r="AH12" s="122"/>
    </row>
    <row r="13" spans="1:34" ht="30">
      <c r="A13" s="29" t="s">
        <v>1648</v>
      </c>
      <c r="B13" s="242">
        <v>1.6</v>
      </c>
      <c r="C13" s="25"/>
      <c r="D13" s="25"/>
      <c r="E13" s="25"/>
      <c r="F13" s="25"/>
      <c r="G13" s="25"/>
      <c r="H13" s="113"/>
      <c r="I13" s="25"/>
      <c r="J13" s="25"/>
      <c r="K13" s="25"/>
      <c r="L13" s="25"/>
      <c r="M13" s="2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AA13" s="122"/>
      <c r="AB13" s="122"/>
      <c r="AC13" s="122"/>
      <c r="AD13" s="122"/>
      <c r="AE13" s="122"/>
      <c r="AF13" s="122"/>
      <c r="AG13" s="122"/>
      <c r="AH13" s="122"/>
    </row>
    <row r="14" spans="1:34" ht="15.75" thickBot="1">
      <c r="A14" s="28"/>
      <c r="B14" s="18"/>
      <c r="C14" s="516" t="s">
        <v>89</v>
      </c>
      <c r="D14" s="517"/>
      <c r="E14" s="518"/>
      <c r="F14" s="21">
        <f>SUM(F13:F13)</f>
        <v>0</v>
      </c>
      <c r="G14" s="22">
        <v>0.8</v>
      </c>
      <c r="H14" s="21">
        <f>F14/G14</f>
        <v>0</v>
      </c>
      <c r="I14" s="516" t="s">
        <v>90</v>
      </c>
      <c r="J14" s="518"/>
      <c r="K14" s="21">
        <f>SUM(K13:K13)</f>
        <v>0</v>
      </c>
      <c r="L14" s="22">
        <v>0.8</v>
      </c>
      <c r="M14" s="21">
        <f>K14/L14</f>
        <v>0</v>
      </c>
      <c r="N14" s="573" t="s">
        <v>91</v>
      </c>
      <c r="O14" s="574"/>
      <c r="P14" s="39">
        <f>SUM(P13:P13)</f>
        <v>0</v>
      </c>
      <c r="Q14" s="140">
        <v>0.8</v>
      </c>
      <c r="R14" s="39">
        <f>P14/Q14</f>
        <v>0</v>
      </c>
      <c r="S14" s="573" t="s">
        <v>92</v>
      </c>
      <c r="T14" s="574"/>
      <c r="U14" s="39">
        <f>SUM(U13:U13)</f>
        <v>0</v>
      </c>
      <c r="V14" s="140">
        <v>0.8</v>
      </c>
      <c r="W14" s="40">
        <f>U14/V14</f>
        <v>0</v>
      </c>
      <c r="AA14" s="122"/>
      <c r="AB14" s="122"/>
      <c r="AC14" s="122"/>
      <c r="AD14" s="122"/>
      <c r="AE14" s="122"/>
      <c r="AF14" s="122"/>
      <c r="AG14" s="122"/>
      <c r="AH14" s="122"/>
    </row>
    <row r="15" spans="1:34" ht="30">
      <c r="A15" s="29" t="s">
        <v>1649</v>
      </c>
      <c r="B15" s="242">
        <v>1.6</v>
      </c>
      <c r="C15" s="25"/>
      <c r="D15" s="25"/>
      <c r="E15" s="25"/>
      <c r="F15" s="25"/>
      <c r="G15" s="25"/>
      <c r="H15" s="113"/>
      <c r="I15" s="25"/>
      <c r="J15" s="25"/>
      <c r="K15" s="25"/>
      <c r="L15" s="25"/>
      <c r="M15" s="2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AA15" s="122"/>
      <c r="AB15" s="122"/>
      <c r="AC15" s="122"/>
      <c r="AD15" s="122"/>
      <c r="AE15" s="122"/>
      <c r="AF15" s="122"/>
      <c r="AG15" s="122"/>
      <c r="AH15" s="122"/>
    </row>
    <row r="16" spans="1:34" ht="15.75" thickBot="1">
      <c r="A16" s="28"/>
      <c r="B16" s="18"/>
      <c r="C16" s="516" t="s">
        <v>89</v>
      </c>
      <c r="D16" s="517"/>
      <c r="E16" s="518"/>
      <c r="F16" s="21">
        <f>SUM(F15:F15)</f>
        <v>0</v>
      </c>
      <c r="G16" s="22">
        <v>0.8</v>
      </c>
      <c r="H16" s="21">
        <f>F16/G16</f>
        <v>0</v>
      </c>
      <c r="I16" s="516" t="s">
        <v>90</v>
      </c>
      <c r="J16" s="518"/>
      <c r="K16" s="21">
        <f>SUM(K15:K15)</f>
        <v>0</v>
      </c>
      <c r="L16" s="22">
        <v>0.8</v>
      </c>
      <c r="M16" s="21">
        <f>K16/L16</f>
        <v>0</v>
      </c>
      <c r="N16" s="573" t="s">
        <v>91</v>
      </c>
      <c r="O16" s="574"/>
      <c r="P16" s="39">
        <f>SUM(P15:P15)</f>
        <v>0</v>
      </c>
      <c r="Q16" s="140">
        <v>0.8</v>
      </c>
      <c r="R16" s="39">
        <f>P16/Q16</f>
        <v>0</v>
      </c>
      <c r="S16" s="573" t="s">
        <v>92</v>
      </c>
      <c r="T16" s="574"/>
      <c r="U16" s="39">
        <f>SUM(U15:U15)</f>
        <v>0</v>
      </c>
      <c r="V16" s="140">
        <v>0.8</v>
      </c>
      <c r="W16" s="40">
        <f>U16/V16</f>
        <v>0</v>
      </c>
      <c r="AA16" s="122"/>
      <c r="AB16" s="122"/>
      <c r="AC16" s="122"/>
      <c r="AD16" s="122"/>
      <c r="AE16" s="122"/>
      <c r="AF16" s="122"/>
      <c r="AG16" s="122"/>
      <c r="AH16" s="122"/>
    </row>
    <row r="17" spans="1:34" ht="30">
      <c r="A17" s="29" t="s">
        <v>1650</v>
      </c>
      <c r="B17" s="242">
        <v>2.5</v>
      </c>
      <c r="C17" s="25"/>
      <c r="D17" s="25"/>
      <c r="E17" s="25"/>
      <c r="F17" s="25"/>
      <c r="G17" s="25"/>
      <c r="H17" s="113"/>
      <c r="I17" s="25"/>
      <c r="J17" s="25"/>
      <c r="K17" s="25"/>
      <c r="L17" s="25"/>
      <c r="M17" s="25"/>
      <c r="N17" s="145"/>
      <c r="O17" s="145"/>
      <c r="P17" s="145"/>
      <c r="Q17" s="145"/>
      <c r="R17" s="145"/>
      <c r="S17" s="145"/>
      <c r="T17" s="145"/>
      <c r="U17" s="145"/>
      <c r="V17" s="145"/>
      <c r="W17" s="146"/>
      <c r="AA17" s="122"/>
      <c r="AB17" s="122"/>
      <c r="AC17" s="122"/>
      <c r="AD17" s="122"/>
      <c r="AE17" s="122"/>
      <c r="AF17" s="122"/>
      <c r="AG17" s="122"/>
      <c r="AH17" s="122"/>
    </row>
    <row r="18" spans="1:34" ht="15.75" thickBot="1">
      <c r="A18" s="28"/>
      <c r="B18" s="18"/>
      <c r="C18" s="516" t="s">
        <v>89</v>
      </c>
      <c r="D18" s="517"/>
      <c r="E18" s="518"/>
      <c r="F18" s="21">
        <f>SUM(F17:F17)</f>
        <v>0</v>
      </c>
      <c r="G18" s="22">
        <v>0.8</v>
      </c>
      <c r="H18" s="21">
        <f>F18/G18</f>
        <v>0</v>
      </c>
      <c r="I18" s="516" t="s">
        <v>90</v>
      </c>
      <c r="J18" s="518"/>
      <c r="K18" s="21">
        <f>SUM(K17:K17)</f>
        <v>0</v>
      </c>
      <c r="L18" s="22">
        <v>0.8</v>
      </c>
      <c r="M18" s="21">
        <f>K18/L18</f>
        <v>0</v>
      </c>
      <c r="N18" s="573" t="s">
        <v>91</v>
      </c>
      <c r="O18" s="574"/>
      <c r="P18" s="39">
        <f>SUM(P17:P17)</f>
        <v>0</v>
      </c>
      <c r="Q18" s="140">
        <v>0.8</v>
      </c>
      <c r="R18" s="39">
        <f>P18/Q18</f>
        <v>0</v>
      </c>
      <c r="S18" s="573" t="s">
        <v>92</v>
      </c>
      <c r="T18" s="574"/>
      <c r="U18" s="39">
        <f>SUM(U17:U17)</f>
        <v>0</v>
      </c>
      <c r="V18" s="140">
        <v>0.8</v>
      </c>
      <c r="W18" s="40">
        <f>U18/V18</f>
        <v>0</v>
      </c>
      <c r="AA18" s="122"/>
      <c r="AB18" s="122"/>
      <c r="AC18" s="122"/>
      <c r="AD18" s="122"/>
      <c r="AE18" s="122"/>
      <c r="AF18" s="122"/>
      <c r="AG18" s="122"/>
      <c r="AH18" s="122"/>
    </row>
    <row r="19" spans="1:34" ht="30">
      <c r="A19" s="308" t="s">
        <v>1651</v>
      </c>
      <c r="B19" s="253">
        <v>0.56</v>
      </c>
      <c r="C19" s="25"/>
      <c r="D19" s="25"/>
      <c r="E19" s="25"/>
      <c r="F19" s="25"/>
      <c r="G19" s="25"/>
      <c r="H19" s="113"/>
      <c r="I19" s="25"/>
      <c r="J19" s="25"/>
      <c r="K19" s="25"/>
      <c r="L19" s="25"/>
      <c r="M19" s="2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AA19" s="122"/>
      <c r="AB19" s="122"/>
      <c r="AC19" s="122"/>
      <c r="AD19" s="122"/>
      <c r="AE19" s="122"/>
      <c r="AF19" s="122"/>
      <c r="AG19" s="122"/>
      <c r="AH19" s="122"/>
    </row>
    <row r="20" spans="1:34" ht="15.75" thickBot="1">
      <c r="A20" s="28"/>
      <c r="B20" s="18"/>
      <c r="C20" s="516" t="s">
        <v>89</v>
      </c>
      <c r="D20" s="517"/>
      <c r="E20" s="518"/>
      <c r="F20" s="21">
        <f>SUM(F19:F19)</f>
        <v>0</v>
      </c>
      <c r="G20" s="22">
        <v>0.8</v>
      </c>
      <c r="H20" s="21">
        <f>F20/G20</f>
        <v>0</v>
      </c>
      <c r="I20" s="516" t="s">
        <v>90</v>
      </c>
      <c r="J20" s="518"/>
      <c r="K20" s="21">
        <f>SUM(K19:K19)</f>
        <v>0</v>
      </c>
      <c r="L20" s="22">
        <v>0.8</v>
      </c>
      <c r="M20" s="21">
        <f>K20/L20</f>
        <v>0</v>
      </c>
      <c r="N20" s="573" t="s">
        <v>91</v>
      </c>
      <c r="O20" s="574"/>
      <c r="P20" s="39">
        <f>SUM(P19:P19)</f>
        <v>0</v>
      </c>
      <c r="Q20" s="140">
        <v>0.8</v>
      </c>
      <c r="R20" s="39">
        <f>P20/Q20</f>
        <v>0</v>
      </c>
      <c r="S20" s="573" t="s">
        <v>92</v>
      </c>
      <c r="T20" s="574"/>
      <c r="U20" s="39">
        <f>SUM(U19:U19)</f>
        <v>0</v>
      </c>
      <c r="V20" s="140">
        <v>0.8</v>
      </c>
      <c r="W20" s="40">
        <f>U20/V20</f>
        <v>0</v>
      </c>
      <c r="AA20" s="122"/>
      <c r="AB20" s="122"/>
      <c r="AC20" s="122"/>
      <c r="AD20" s="122"/>
      <c r="AE20" s="122"/>
      <c r="AF20" s="122"/>
      <c r="AG20" s="122"/>
      <c r="AH20" s="122"/>
    </row>
    <row r="21" spans="1:34" ht="60">
      <c r="A21" s="29" t="s">
        <v>1652</v>
      </c>
      <c r="B21" s="242">
        <v>25</v>
      </c>
      <c r="C21" s="25"/>
      <c r="D21" s="25"/>
      <c r="E21" s="25"/>
      <c r="F21" s="25"/>
      <c r="G21" s="25"/>
      <c r="H21" s="113"/>
      <c r="I21" s="30"/>
      <c r="J21" s="30"/>
      <c r="K21" s="30"/>
      <c r="L21" s="25"/>
      <c r="M21" s="25"/>
      <c r="N21" s="145" t="s">
        <v>138</v>
      </c>
      <c r="O21" s="145" t="s">
        <v>139</v>
      </c>
      <c r="P21" s="145">
        <v>0.5</v>
      </c>
      <c r="Q21" s="145"/>
      <c r="R21" s="145"/>
      <c r="S21" s="145"/>
      <c r="T21" s="145"/>
      <c r="U21" s="145"/>
      <c r="V21" s="145"/>
      <c r="W21" s="146"/>
      <c r="AA21" s="122"/>
      <c r="AB21" s="122"/>
      <c r="AC21" s="122"/>
      <c r="AD21" s="122"/>
      <c r="AE21" s="122"/>
      <c r="AF21" s="122"/>
      <c r="AG21" s="122"/>
      <c r="AH21" s="122"/>
    </row>
    <row r="22" spans="1:34" ht="15.75" thickBot="1">
      <c r="A22" s="28"/>
      <c r="B22" s="18"/>
      <c r="C22" s="516" t="s">
        <v>89</v>
      </c>
      <c r="D22" s="517"/>
      <c r="E22" s="518"/>
      <c r="F22" s="21">
        <f>SUM(F21:F21)</f>
        <v>0</v>
      </c>
      <c r="G22" s="22">
        <v>0.8</v>
      </c>
      <c r="H22" s="21">
        <f>F22/G22</f>
        <v>0</v>
      </c>
      <c r="I22" s="516" t="s">
        <v>90</v>
      </c>
      <c r="J22" s="518"/>
      <c r="K22" s="21">
        <f>SUM(K21:K21)</f>
        <v>0</v>
      </c>
      <c r="L22" s="22">
        <v>0.8</v>
      </c>
      <c r="M22" s="21">
        <f>K22/L22</f>
        <v>0</v>
      </c>
      <c r="N22" s="573" t="s">
        <v>91</v>
      </c>
      <c r="O22" s="574"/>
      <c r="P22" s="39">
        <f>SUM(P21:P21)</f>
        <v>0.5</v>
      </c>
      <c r="Q22" s="140">
        <v>0.8</v>
      </c>
      <c r="R22" s="39">
        <f>P22/Q22</f>
        <v>0.625</v>
      </c>
      <c r="S22" s="573" t="s">
        <v>92</v>
      </c>
      <c r="T22" s="574"/>
      <c r="U22" s="39">
        <f>SUM(U21:U21)</f>
        <v>0</v>
      </c>
      <c r="V22" s="140">
        <v>0.8</v>
      </c>
      <c r="W22" s="40">
        <f>U22/V22</f>
        <v>0</v>
      </c>
      <c r="AA22" s="122"/>
      <c r="AB22" s="122"/>
      <c r="AC22" s="122"/>
      <c r="AD22" s="122"/>
      <c r="AE22" s="122"/>
      <c r="AF22" s="122"/>
      <c r="AG22" s="122"/>
      <c r="AH22" s="122"/>
    </row>
    <row r="23" spans="1:34" ht="15.75" thickBot="1">
      <c r="A23" s="214"/>
      <c r="B23" s="215"/>
      <c r="C23" s="509" t="s">
        <v>253</v>
      </c>
      <c r="D23" s="510"/>
      <c r="E23" s="510"/>
      <c r="F23" s="510"/>
      <c r="G23" s="510"/>
      <c r="H23" s="511"/>
      <c r="I23" s="240"/>
      <c r="J23" s="238"/>
      <c r="K23" s="300"/>
      <c r="L23" s="300"/>
      <c r="M23" s="300"/>
      <c r="N23" s="100"/>
      <c r="O23" s="148"/>
      <c r="P23" s="212"/>
      <c r="Q23" s="125"/>
      <c r="R23" s="212"/>
      <c r="S23" s="100"/>
      <c r="T23" s="148"/>
      <c r="U23" s="212"/>
      <c r="V23" s="125"/>
      <c r="W23" s="213"/>
      <c r="AA23" s="122"/>
      <c r="AB23" s="122"/>
      <c r="AC23" s="122"/>
      <c r="AD23" s="122"/>
      <c r="AE23" s="122"/>
      <c r="AF23" s="122"/>
      <c r="AG23" s="122"/>
      <c r="AH23" s="122"/>
    </row>
    <row r="24" spans="1:34" ht="54" customHeight="1">
      <c r="A24" s="27" t="s">
        <v>1653</v>
      </c>
      <c r="B24" s="254">
        <v>1</v>
      </c>
      <c r="C24" s="11" t="s">
        <v>178</v>
      </c>
      <c r="D24" s="11" t="s">
        <v>179</v>
      </c>
      <c r="E24" s="11" t="s">
        <v>180</v>
      </c>
      <c r="F24" s="11">
        <v>0.025</v>
      </c>
      <c r="G24" s="11"/>
      <c r="H24" s="89"/>
      <c r="I24" s="11"/>
      <c r="J24" s="11"/>
      <c r="K24" s="11"/>
      <c r="L24" s="11"/>
      <c r="M24" s="11"/>
      <c r="N24" s="145"/>
      <c r="O24" s="145"/>
      <c r="P24" s="145"/>
      <c r="Q24" s="145"/>
      <c r="R24" s="145"/>
      <c r="S24" s="145"/>
      <c r="T24" s="145"/>
      <c r="U24" s="145"/>
      <c r="V24" s="145"/>
      <c r="W24" s="146"/>
      <c r="AA24" s="122"/>
      <c r="AB24" s="122"/>
      <c r="AC24" s="122"/>
      <c r="AD24" s="122"/>
      <c r="AE24" s="122"/>
      <c r="AF24" s="122"/>
      <c r="AG24" s="122"/>
      <c r="AH24" s="122"/>
    </row>
    <row r="25" spans="1:34" ht="15.75" thickBot="1">
      <c r="A25" s="28"/>
      <c r="B25" s="18"/>
      <c r="C25" s="516" t="s">
        <v>89</v>
      </c>
      <c r="D25" s="517"/>
      <c r="E25" s="518"/>
      <c r="F25" s="21">
        <f>SUM(F24:F24)</f>
        <v>0.025</v>
      </c>
      <c r="G25" s="22">
        <v>0.8</v>
      </c>
      <c r="H25" s="21">
        <f>F25/G25</f>
        <v>0.03125</v>
      </c>
      <c r="I25" s="516" t="s">
        <v>90</v>
      </c>
      <c r="J25" s="518"/>
      <c r="K25" s="21">
        <f>SUM(K24:K24)</f>
        <v>0</v>
      </c>
      <c r="L25" s="22">
        <v>0.8</v>
      </c>
      <c r="M25" s="21">
        <f>K25/L25</f>
        <v>0</v>
      </c>
      <c r="N25" s="573" t="s">
        <v>91</v>
      </c>
      <c r="O25" s="574"/>
      <c r="P25" s="39">
        <f>SUM(P24:P24)</f>
        <v>0</v>
      </c>
      <c r="Q25" s="140">
        <v>0.8</v>
      </c>
      <c r="R25" s="39">
        <f>P25/Q25</f>
        <v>0</v>
      </c>
      <c r="S25" s="573" t="s">
        <v>92</v>
      </c>
      <c r="T25" s="574"/>
      <c r="U25" s="39">
        <f>SUM(U24:U24)</f>
        <v>0</v>
      </c>
      <c r="V25" s="140">
        <v>0.8</v>
      </c>
      <c r="W25" s="40">
        <f>U25/V25</f>
        <v>0</v>
      </c>
      <c r="AA25" s="122"/>
      <c r="AB25" s="122"/>
      <c r="AC25" s="122"/>
      <c r="AD25" s="122"/>
      <c r="AE25" s="122"/>
      <c r="AF25" s="122"/>
      <c r="AG25" s="122"/>
      <c r="AH25" s="122"/>
    </row>
    <row r="26" spans="1:34" ht="45">
      <c r="A26" s="308" t="s">
        <v>1654</v>
      </c>
      <c r="B26" s="253">
        <v>4</v>
      </c>
      <c r="C26" s="25"/>
      <c r="D26" s="25"/>
      <c r="E26" s="25"/>
      <c r="F26" s="25"/>
      <c r="G26" s="25"/>
      <c r="H26" s="113"/>
      <c r="I26" s="25" t="s">
        <v>136</v>
      </c>
      <c r="J26" s="25" t="s">
        <v>137</v>
      </c>
      <c r="K26" s="25">
        <v>0.103</v>
      </c>
      <c r="L26" s="25"/>
      <c r="M26" s="2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AA26" s="122"/>
      <c r="AB26" s="122"/>
      <c r="AC26" s="122"/>
      <c r="AD26" s="122"/>
      <c r="AE26" s="122"/>
      <c r="AF26" s="122"/>
      <c r="AG26" s="122"/>
      <c r="AH26" s="122"/>
    </row>
    <row r="27" spans="1:34" ht="15.75" thickBot="1">
      <c r="A27" s="28"/>
      <c r="B27" s="18"/>
      <c r="C27" s="516" t="s">
        <v>89</v>
      </c>
      <c r="D27" s="517"/>
      <c r="E27" s="518"/>
      <c r="F27" s="21">
        <f>SUM(F26:F26)</f>
        <v>0</v>
      </c>
      <c r="G27" s="22">
        <v>0.8</v>
      </c>
      <c r="H27" s="21">
        <f>F27/G27</f>
        <v>0</v>
      </c>
      <c r="I27" s="516" t="s">
        <v>90</v>
      </c>
      <c r="J27" s="518"/>
      <c r="K27" s="21">
        <f>SUM(K26:K26)</f>
        <v>0.103</v>
      </c>
      <c r="L27" s="22">
        <v>0.8</v>
      </c>
      <c r="M27" s="21">
        <f>K27/L27</f>
        <v>0.12874999999999998</v>
      </c>
      <c r="N27" s="573" t="s">
        <v>91</v>
      </c>
      <c r="O27" s="574"/>
      <c r="P27" s="39">
        <f>SUM(P26:P26)</f>
        <v>0</v>
      </c>
      <c r="Q27" s="140">
        <v>0.8</v>
      </c>
      <c r="R27" s="39">
        <f>P27/Q27</f>
        <v>0</v>
      </c>
      <c r="S27" s="573" t="s">
        <v>92</v>
      </c>
      <c r="T27" s="574"/>
      <c r="U27" s="39">
        <f>SUM(U26:U26)</f>
        <v>0</v>
      </c>
      <c r="V27" s="140">
        <v>0.8</v>
      </c>
      <c r="W27" s="40">
        <f>U27/V27</f>
        <v>0</v>
      </c>
      <c r="AA27" s="122"/>
      <c r="AB27" s="122"/>
      <c r="AC27" s="122"/>
      <c r="AD27" s="122"/>
      <c r="AE27" s="122"/>
      <c r="AF27" s="122"/>
      <c r="AG27" s="122"/>
      <c r="AH27" s="122"/>
    </row>
    <row r="28" spans="1:34" ht="15">
      <c r="A28" s="29" t="s">
        <v>167</v>
      </c>
      <c r="B28" s="242" t="s">
        <v>168</v>
      </c>
      <c r="C28" s="25"/>
      <c r="D28" s="25"/>
      <c r="E28" s="25"/>
      <c r="F28" s="25"/>
      <c r="G28" s="25"/>
      <c r="H28" s="113"/>
      <c r="I28" s="25"/>
      <c r="J28" s="25"/>
      <c r="K28" s="25"/>
      <c r="L28" s="25"/>
      <c r="M28" s="25"/>
      <c r="N28" s="145"/>
      <c r="O28" s="145"/>
      <c r="P28" s="145"/>
      <c r="Q28" s="145"/>
      <c r="R28" s="145"/>
      <c r="S28" s="145"/>
      <c r="T28" s="145"/>
      <c r="U28" s="145"/>
      <c r="V28" s="145"/>
      <c r="W28" s="146"/>
      <c r="AA28" s="122"/>
      <c r="AB28" s="122"/>
      <c r="AC28" s="122"/>
      <c r="AD28" s="122"/>
      <c r="AE28" s="122"/>
      <c r="AF28" s="122"/>
      <c r="AG28" s="122"/>
      <c r="AH28" s="122"/>
    </row>
    <row r="29" spans="1:34" ht="15.75" thickBot="1">
      <c r="A29" s="28"/>
      <c r="B29" s="18"/>
      <c r="C29" s="516" t="s">
        <v>89</v>
      </c>
      <c r="D29" s="517"/>
      <c r="E29" s="518"/>
      <c r="F29" s="21">
        <f>SUM(F28:F28)</f>
        <v>0</v>
      </c>
      <c r="G29" s="22">
        <v>0.8</v>
      </c>
      <c r="H29" s="21">
        <f>F29/G29</f>
        <v>0</v>
      </c>
      <c r="I29" s="516" t="s">
        <v>90</v>
      </c>
      <c r="J29" s="518"/>
      <c r="K29" s="21">
        <f>SUM(K28:K28)</f>
        <v>0</v>
      </c>
      <c r="L29" s="22">
        <v>0.8</v>
      </c>
      <c r="M29" s="21">
        <f>K29/L29</f>
        <v>0</v>
      </c>
      <c r="N29" s="573" t="s">
        <v>91</v>
      </c>
      <c r="O29" s="574"/>
      <c r="P29" s="39">
        <f>SUM(P28:P28)</f>
        <v>0</v>
      </c>
      <c r="Q29" s="140">
        <v>0.8</v>
      </c>
      <c r="R29" s="39">
        <f>P29/Q29</f>
        <v>0</v>
      </c>
      <c r="S29" s="573" t="s">
        <v>92</v>
      </c>
      <c r="T29" s="574"/>
      <c r="U29" s="39">
        <f>SUM(U28:U28)</f>
        <v>0</v>
      </c>
      <c r="V29" s="140">
        <v>0.8</v>
      </c>
      <c r="W29" s="40">
        <f>U29/V29</f>
        <v>0</v>
      </c>
      <c r="AA29" s="122"/>
      <c r="AB29" s="122"/>
      <c r="AC29" s="122"/>
      <c r="AD29" s="122"/>
      <c r="AE29" s="122"/>
      <c r="AF29" s="122"/>
      <c r="AG29" s="122"/>
      <c r="AH29" s="122"/>
    </row>
    <row r="30" spans="1:34" ht="30">
      <c r="A30" s="29" t="s">
        <v>159</v>
      </c>
      <c r="B30" s="242" t="s">
        <v>160</v>
      </c>
      <c r="C30" s="25"/>
      <c r="D30" s="25"/>
      <c r="E30" s="25"/>
      <c r="F30" s="25"/>
      <c r="G30" s="25"/>
      <c r="H30" s="113"/>
      <c r="I30" s="25"/>
      <c r="J30" s="25"/>
      <c r="K30" s="25"/>
      <c r="L30" s="25"/>
      <c r="M30" s="25"/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AA30" s="122"/>
      <c r="AB30" s="122"/>
      <c r="AC30" s="122"/>
      <c r="AD30" s="122"/>
      <c r="AE30" s="122"/>
      <c r="AF30" s="122"/>
      <c r="AG30" s="122"/>
      <c r="AH30" s="122"/>
    </row>
    <row r="31" spans="1:34" ht="15.75" thickBot="1">
      <c r="A31" s="28"/>
      <c r="B31" s="18"/>
      <c r="C31" s="516" t="s">
        <v>89</v>
      </c>
      <c r="D31" s="517"/>
      <c r="E31" s="518"/>
      <c r="F31" s="21">
        <f>SUM(F30:F30)</f>
        <v>0</v>
      </c>
      <c r="G31" s="22">
        <v>0.8</v>
      </c>
      <c r="H31" s="21">
        <f>F31/G31</f>
        <v>0</v>
      </c>
      <c r="I31" s="516" t="s">
        <v>90</v>
      </c>
      <c r="J31" s="518"/>
      <c r="K31" s="21">
        <f>SUM(K30:K30)</f>
        <v>0</v>
      </c>
      <c r="L31" s="22">
        <v>0.8</v>
      </c>
      <c r="M31" s="21">
        <f>K31/L31</f>
        <v>0</v>
      </c>
      <c r="N31" s="573" t="s">
        <v>91</v>
      </c>
      <c r="O31" s="574"/>
      <c r="P31" s="39">
        <f>SUM(P30:P30)</f>
        <v>0</v>
      </c>
      <c r="Q31" s="140">
        <v>0.8</v>
      </c>
      <c r="R31" s="39">
        <f>P31/Q31</f>
        <v>0</v>
      </c>
      <c r="S31" s="573" t="s">
        <v>92</v>
      </c>
      <c r="T31" s="574"/>
      <c r="U31" s="39">
        <f>SUM(U30:U30)</f>
        <v>0</v>
      </c>
      <c r="V31" s="140">
        <v>0.8</v>
      </c>
      <c r="W31" s="40">
        <f>U31/V31</f>
        <v>0</v>
      </c>
      <c r="AA31" s="122"/>
      <c r="AB31" s="122"/>
      <c r="AC31" s="122"/>
      <c r="AD31" s="122"/>
      <c r="AE31" s="122"/>
      <c r="AF31" s="122"/>
      <c r="AG31" s="122"/>
      <c r="AH31" s="122"/>
    </row>
    <row r="32" spans="1:34" ht="30">
      <c r="A32" s="29" t="s">
        <v>164</v>
      </c>
      <c r="B32" s="242" t="s">
        <v>165</v>
      </c>
      <c r="C32" s="25"/>
      <c r="D32" s="25"/>
      <c r="E32" s="25"/>
      <c r="F32" s="25"/>
      <c r="G32" s="25"/>
      <c r="H32" s="113"/>
      <c r="I32" s="25" t="s">
        <v>1300</v>
      </c>
      <c r="J32" s="25" t="s">
        <v>1301</v>
      </c>
      <c r="K32" s="25">
        <v>0.15</v>
      </c>
      <c r="L32" s="25"/>
      <c r="M32" s="25"/>
      <c r="N32" s="145"/>
      <c r="O32" s="145"/>
      <c r="P32" s="145"/>
      <c r="Q32" s="145"/>
      <c r="R32" s="145"/>
      <c r="S32" s="145"/>
      <c r="T32" s="145"/>
      <c r="U32" s="145"/>
      <c r="V32" s="145"/>
      <c r="W32" s="146"/>
      <c r="AA32" s="122"/>
      <c r="AB32" s="122"/>
      <c r="AC32" s="122"/>
      <c r="AD32" s="122"/>
      <c r="AE32" s="122"/>
      <c r="AF32" s="122"/>
      <c r="AG32" s="122"/>
      <c r="AH32" s="122"/>
    </row>
    <row r="33" spans="1:34" ht="15.75" thickBot="1">
      <c r="A33" s="28"/>
      <c r="B33" s="18"/>
      <c r="C33" s="516" t="s">
        <v>89</v>
      </c>
      <c r="D33" s="517"/>
      <c r="E33" s="518"/>
      <c r="F33" s="21">
        <f>SUM(F32:F32)</f>
        <v>0</v>
      </c>
      <c r="G33" s="22">
        <v>0.8</v>
      </c>
      <c r="H33" s="21">
        <f>F33/G33</f>
        <v>0</v>
      </c>
      <c r="I33" s="516" t="s">
        <v>90</v>
      </c>
      <c r="J33" s="518"/>
      <c r="K33" s="21">
        <f>SUM(K32:K32)</f>
        <v>0.15</v>
      </c>
      <c r="L33" s="22">
        <v>0.8</v>
      </c>
      <c r="M33" s="21">
        <f>K33/L33</f>
        <v>0.18749999999999997</v>
      </c>
      <c r="N33" s="573" t="s">
        <v>91</v>
      </c>
      <c r="O33" s="574"/>
      <c r="P33" s="39">
        <f>SUM(P32:P32)</f>
        <v>0</v>
      </c>
      <c r="Q33" s="140">
        <v>0.8</v>
      </c>
      <c r="R33" s="39">
        <f>P33/Q33</f>
        <v>0</v>
      </c>
      <c r="S33" s="573" t="s">
        <v>92</v>
      </c>
      <c r="T33" s="574"/>
      <c r="U33" s="39">
        <f>SUM(U32:U32)</f>
        <v>0</v>
      </c>
      <c r="V33" s="140">
        <v>0.8</v>
      </c>
      <c r="W33" s="40">
        <f>U33/V33</f>
        <v>0</v>
      </c>
      <c r="AA33" s="122"/>
      <c r="AB33" s="122"/>
      <c r="AC33" s="122"/>
      <c r="AD33" s="122"/>
      <c r="AE33" s="122"/>
      <c r="AF33" s="122"/>
      <c r="AG33" s="122"/>
      <c r="AH33" s="122"/>
    </row>
    <row r="34" spans="1:34" ht="30">
      <c r="A34" s="29" t="s">
        <v>62</v>
      </c>
      <c r="B34" s="242" t="s">
        <v>1686</v>
      </c>
      <c r="C34" s="25"/>
      <c r="D34" s="25"/>
      <c r="E34" s="25"/>
      <c r="F34" s="25"/>
      <c r="G34" s="25"/>
      <c r="H34" s="113"/>
      <c r="I34" s="25"/>
      <c r="J34" s="25"/>
      <c r="K34" s="25"/>
      <c r="L34" s="25"/>
      <c r="M34" s="25"/>
      <c r="N34" s="145"/>
      <c r="O34" s="145"/>
      <c r="P34" s="145"/>
      <c r="Q34" s="145"/>
      <c r="R34" s="145"/>
      <c r="S34" s="145"/>
      <c r="T34" s="145"/>
      <c r="U34" s="145"/>
      <c r="V34" s="145"/>
      <c r="W34" s="146"/>
      <c r="AA34" s="122"/>
      <c r="AB34" s="122"/>
      <c r="AC34" s="122"/>
      <c r="AD34" s="122"/>
      <c r="AE34" s="122"/>
      <c r="AF34" s="122"/>
      <c r="AG34" s="122"/>
      <c r="AH34" s="122"/>
    </row>
    <row r="35" spans="1:34" ht="15.75" thickBot="1">
      <c r="A35" s="28"/>
      <c r="B35" s="18"/>
      <c r="C35" s="516" t="s">
        <v>89</v>
      </c>
      <c r="D35" s="517"/>
      <c r="E35" s="518"/>
      <c r="F35" s="21">
        <f>SUM(F34:F34)</f>
        <v>0</v>
      </c>
      <c r="G35" s="22">
        <v>0.8</v>
      </c>
      <c r="H35" s="21">
        <f>F35/G35</f>
        <v>0</v>
      </c>
      <c r="I35" s="516" t="s">
        <v>90</v>
      </c>
      <c r="J35" s="518"/>
      <c r="K35" s="21">
        <f>SUM(K34:K34)</f>
        <v>0</v>
      </c>
      <c r="L35" s="22">
        <v>0.8</v>
      </c>
      <c r="M35" s="21">
        <f>K35/L35</f>
        <v>0</v>
      </c>
      <c r="N35" s="573" t="s">
        <v>91</v>
      </c>
      <c r="O35" s="574"/>
      <c r="P35" s="39">
        <f>SUM(P34:P34)</f>
        <v>0</v>
      </c>
      <c r="Q35" s="140">
        <v>0.8</v>
      </c>
      <c r="R35" s="39">
        <f>P35/Q35</f>
        <v>0</v>
      </c>
      <c r="S35" s="573" t="s">
        <v>92</v>
      </c>
      <c r="T35" s="574"/>
      <c r="U35" s="39">
        <f>SUM(U34:U34)</f>
        <v>0</v>
      </c>
      <c r="V35" s="140">
        <v>0.8</v>
      </c>
      <c r="W35" s="40">
        <f>U35/V35</f>
        <v>0</v>
      </c>
      <c r="AA35" s="122"/>
      <c r="AB35" s="122"/>
      <c r="AC35" s="122"/>
      <c r="AD35" s="122"/>
      <c r="AE35" s="122"/>
      <c r="AF35" s="122"/>
      <c r="AG35" s="122"/>
      <c r="AH35" s="122"/>
    </row>
    <row r="36" spans="1:34" ht="30">
      <c r="A36" s="29" t="s">
        <v>174</v>
      </c>
      <c r="B36" s="242" t="s">
        <v>1680</v>
      </c>
      <c r="C36" s="25"/>
      <c r="D36" s="25"/>
      <c r="E36" s="25"/>
      <c r="F36" s="25"/>
      <c r="G36" s="25"/>
      <c r="H36" s="113"/>
      <c r="I36" s="25"/>
      <c r="J36" s="25"/>
      <c r="K36" s="25"/>
      <c r="L36" s="25"/>
      <c r="M36" s="25"/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AA36" s="122"/>
      <c r="AB36" s="122"/>
      <c r="AC36" s="122"/>
      <c r="AD36" s="122"/>
      <c r="AE36" s="122"/>
      <c r="AF36" s="122"/>
      <c r="AG36" s="122"/>
      <c r="AH36" s="122"/>
    </row>
    <row r="37" spans="1:34" ht="15.75" thickBot="1">
      <c r="A37" s="28"/>
      <c r="B37" s="18"/>
      <c r="C37" s="516" t="s">
        <v>89</v>
      </c>
      <c r="D37" s="517"/>
      <c r="E37" s="518"/>
      <c r="F37" s="21">
        <f>SUM(F36:F36)</f>
        <v>0</v>
      </c>
      <c r="G37" s="22">
        <v>0.8</v>
      </c>
      <c r="H37" s="21">
        <f>F37/G37</f>
        <v>0</v>
      </c>
      <c r="I37" s="516" t="s">
        <v>90</v>
      </c>
      <c r="J37" s="518"/>
      <c r="K37" s="21">
        <f>SUM(K36:K36)</f>
        <v>0</v>
      </c>
      <c r="L37" s="22">
        <v>0.8</v>
      </c>
      <c r="M37" s="21">
        <f>K37/L37</f>
        <v>0</v>
      </c>
      <c r="N37" s="573" t="s">
        <v>91</v>
      </c>
      <c r="O37" s="574"/>
      <c r="P37" s="39">
        <f>SUM(P36:P36)</f>
        <v>0</v>
      </c>
      <c r="Q37" s="140">
        <v>0.8</v>
      </c>
      <c r="R37" s="39">
        <f>P37/Q37</f>
        <v>0</v>
      </c>
      <c r="S37" s="573" t="s">
        <v>92</v>
      </c>
      <c r="T37" s="574"/>
      <c r="U37" s="39">
        <f>SUM(U36:U36)</f>
        <v>0</v>
      </c>
      <c r="V37" s="140">
        <v>0.8</v>
      </c>
      <c r="W37" s="40">
        <f>U37/V37</f>
        <v>0</v>
      </c>
      <c r="AA37" s="122"/>
      <c r="AB37" s="122"/>
      <c r="AC37" s="122"/>
      <c r="AD37" s="122"/>
      <c r="AE37" s="122"/>
      <c r="AF37" s="122"/>
      <c r="AG37" s="122"/>
      <c r="AH37" s="122"/>
    </row>
    <row r="38" spans="1:34" ht="66" customHeight="1">
      <c r="A38" s="29" t="s">
        <v>1655</v>
      </c>
      <c r="B38" s="242" t="s">
        <v>1656</v>
      </c>
      <c r="C38" s="25"/>
      <c r="D38" s="25"/>
      <c r="E38" s="25"/>
      <c r="F38" s="25"/>
      <c r="G38" s="25"/>
      <c r="H38" s="113"/>
      <c r="I38" s="25" t="s">
        <v>1436</v>
      </c>
      <c r="J38" s="25" t="s">
        <v>1437</v>
      </c>
      <c r="K38" s="25">
        <v>1.428</v>
      </c>
      <c r="L38" s="25"/>
      <c r="M38" s="25"/>
      <c r="N38" s="145"/>
      <c r="O38" s="145"/>
      <c r="P38" s="145"/>
      <c r="Q38" s="145"/>
      <c r="R38" s="145"/>
      <c r="S38" s="145"/>
      <c r="T38" s="145"/>
      <c r="U38" s="145"/>
      <c r="V38" s="145"/>
      <c r="W38" s="146"/>
      <c r="AA38" s="122"/>
      <c r="AB38" s="122"/>
      <c r="AC38" s="122"/>
      <c r="AD38" s="122"/>
      <c r="AE38" s="122"/>
      <c r="AF38" s="122"/>
      <c r="AG38" s="122"/>
      <c r="AH38" s="122"/>
    </row>
    <row r="39" spans="1:34" ht="15.75" thickBot="1">
      <c r="A39" s="28"/>
      <c r="B39" s="18"/>
      <c r="C39" s="516" t="s">
        <v>89</v>
      </c>
      <c r="D39" s="517"/>
      <c r="E39" s="518"/>
      <c r="F39" s="21">
        <f>SUM(F38:F38)</f>
        <v>0</v>
      </c>
      <c r="G39" s="22">
        <v>0.8</v>
      </c>
      <c r="H39" s="21">
        <f>F39/G39</f>
        <v>0</v>
      </c>
      <c r="I39" s="516" t="s">
        <v>90</v>
      </c>
      <c r="J39" s="518"/>
      <c r="K39" s="21">
        <f>SUM(K38:K38)</f>
        <v>1.428</v>
      </c>
      <c r="L39" s="22">
        <v>0.8</v>
      </c>
      <c r="M39" s="21">
        <f>K39/L39</f>
        <v>1.785</v>
      </c>
      <c r="N39" s="573" t="s">
        <v>91</v>
      </c>
      <c r="O39" s="574"/>
      <c r="P39" s="39">
        <f>SUM(P38:P38)</f>
        <v>0</v>
      </c>
      <c r="Q39" s="140">
        <v>0.8</v>
      </c>
      <c r="R39" s="39">
        <f>P39/Q39</f>
        <v>0</v>
      </c>
      <c r="S39" s="573" t="s">
        <v>92</v>
      </c>
      <c r="T39" s="574"/>
      <c r="U39" s="39">
        <f>SUM(U38:U38)</f>
        <v>0</v>
      </c>
      <c r="V39" s="140">
        <v>0.8</v>
      </c>
      <c r="W39" s="40">
        <f>U39/V39</f>
        <v>0</v>
      </c>
      <c r="AA39" s="122"/>
      <c r="AB39" s="122"/>
      <c r="AC39" s="122"/>
      <c r="AD39" s="122"/>
      <c r="AE39" s="122"/>
      <c r="AF39" s="122"/>
      <c r="AG39" s="122"/>
      <c r="AH39" s="122"/>
    </row>
    <row r="40" spans="1:34" ht="30">
      <c r="A40" s="29" t="s">
        <v>1657</v>
      </c>
      <c r="B40" s="242" t="s">
        <v>1658</v>
      </c>
      <c r="C40" s="25"/>
      <c r="D40" s="25"/>
      <c r="E40" s="25"/>
      <c r="F40" s="25"/>
      <c r="G40" s="25"/>
      <c r="H40" s="113"/>
      <c r="I40" s="25"/>
      <c r="J40" s="25"/>
      <c r="K40" s="25"/>
      <c r="L40" s="25"/>
      <c r="M40" s="2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AA40" s="122"/>
      <c r="AB40" s="122"/>
      <c r="AC40" s="122"/>
      <c r="AD40" s="122"/>
      <c r="AE40" s="122"/>
      <c r="AF40" s="122"/>
      <c r="AG40" s="122"/>
      <c r="AH40" s="122"/>
    </row>
    <row r="41" spans="1:34" ht="15.75" thickBot="1">
      <c r="A41" s="28"/>
      <c r="B41" s="18"/>
      <c r="C41" s="516" t="s">
        <v>89</v>
      </c>
      <c r="D41" s="517"/>
      <c r="E41" s="518"/>
      <c r="F41" s="21">
        <f>SUM(F40:F40)</f>
        <v>0</v>
      </c>
      <c r="G41" s="22">
        <v>0.8</v>
      </c>
      <c r="H41" s="21">
        <f>F41/G41</f>
        <v>0</v>
      </c>
      <c r="I41" s="516" t="s">
        <v>90</v>
      </c>
      <c r="J41" s="518"/>
      <c r="K41" s="21">
        <f>SUM(K40:K40)</f>
        <v>0</v>
      </c>
      <c r="L41" s="22">
        <v>0.8</v>
      </c>
      <c r="M41" s="21">
        <f>K41/L41</f>
        <v>0</v>
      </c>
      <c r="N41" s="573" t="s">
        <v>91</v>
      </c>
      <c r="O41" s="574"/>
      <c r="P41" s="39">
        <f>SUM(P40:P40)</f>
        <v>0</v>
      </c>
      <c r="Q41" s="140">
        <v>0.8</v>
      </c>
      <c r="R41" s="39">
        <f>P41/Q41</f>
        <v>0</v>
      </c>
      <c r="S41" s="573" t="s">
        <v>92</v>
      </c>
      <c r="T41" s="574"/>
      <c r="U41" s="39">
        <f>SUM(U40:U40)</f>
        <v>0</v>
      </c>
      <c r="V41" s="140">
        <v>0.8</v>
      </c>
      <c r="W41" s="40">
        <f>U41/V41</f>
        <v>0</v>
      </c>
      <c r="AA41" s="122"/>
      <c r="AB41" s="122"/>
      <c r="AC41" s="122"/>
      <c r="AD41" s="122"/>
      <c r="AE41" s="122"/>
      <c r="AF41" s="122"/>
      <c r="AG41" s="122"/>
      <c r="AH41" s="122"/>
    </row>
    <row r="42" spans="1:34" ht="30">
      <c r="A42" s="29" t="s">
        <v>1659</v>
      </c>
      <c r="B42" s="242" t="s">
        <v>1660</v>
      </c>
      <c r="C42" s="25"/>
      <c r="D42" s="25"/>
      <c r="E42" s="25"/>
      <c r="F42" s="25"/>
      <c r="G42" s="25"/>
      <c r="H42" s="113"/>
      <c r="I42" s="25"/>
      <c r="J42" s="25"/>
      <c r="K42" s="25"/>
      <c r="L42" s="25"/>
      <c r="M42" s="2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AA42" s="122"/>
      <c r="AB42" s="122"/>
      <c r="AC42" s="122"/>
      <c r="AD42" s="122"/>
      <c r="AE42" s="122"/>
      <c r="AF42" s="122"/>
      <c r="AG42" s="122"/>
      <c r="AH42" s="122"/>
    </row>
    <row r="43" spans="1:34" ht="15.75" thickBot="1">
      <c r="A43" s="28"/>
      <c r="B43" s="18"/>
      <c r="C43" s="516" t="s">
        <v>89</v>
      </c>
      <c r="D43" s="517"/>
      <c r="E43" s="518"/>
      <c r="F43" s="21">
        <f>SUM(F42:F42)</f>
        <v>0</v>
      </c>
      <c r="G43" s="22">
        <v>0.8</v>
      </c>
      <c r="H43" s="21">
        <f>F43/G43</f>
        <v>0</v>
      </c>
      <c r="I43" s="516" t="s">
        <v>90</v>
      </c>
      <c r="J43" s="518"/>
      <c r="K43" s="21">
        <f>SUM(K42:K42)</f>
        <v>0</v>
      </c>
      <c r="L43" s="22">
        <v>0.8</v>
      </c>
      <c r="M43" s="21">
        <f>K43/L43</f>
        <v>0</v>
      </c>
      <c r="N43" s="573" t="s">
        <v>91</v>
      </c>
      <c r="O43" s="574"/>
      <c r="P43" s="39">
        <f>SUM(P42:P42)</f>
        <v>0</v>
      </c>
      <c r="Q43" s="140">
        <v>0.8</v>
      </c>
      <c r="R43" s="39">
        <f>P43/Q43</f>
        <v>0</v>
      </c>
      <c r="S43" s="573" t="s">
        <v>92</v>
      </c>
      <c r="T43" s="574"/>
      <c r="U43" s="39">
        <f>SUM(U42:U42)</f>
        <v>0</v>
      </c>
      <c r="V43" s="140">
        <v>0.8</v>
      </c>
      <c r="W43" s="40">
        <f>U43/V43</f>
        <v>0</v>
      </c>
      <c r="AA43" s="122"/>
      <c r="AB43" s="122"/>
      <c r="AC43" s="122"/>
      <c r="AD43" s="122"/>
      <c r="AE43" s="122"/>
      <c r="AF43" s="122"/>
      <c r="AG43" s="122"/>
      <c r="AH43" s="122"/>
    </row>
    <row r="44" spans="1:34" ht="49.5" customHeight="1">
      <c r="A44" s="29" t="s">
        <v>1661</v>
      </c>
      <c r="B44" s="242" t="s">
        <v>1660</v>
      </c>
      <c r="C44" s="1" t="s">
        <v>221</v>
      </c>
      <c r="D44" s="1" t="s">
        <v>222</v>
      </c>
      <c r="E44" s="1" t="s">
        <v>356</v>
      </c>
      <c r="F44" s="25">
        <v>0.2</v>
      </c>
      <c r="G44" s="25"/>
      <c r="H44" s="113"/>
      <c r="I44" s="11" t="s">
        <v>218</v>
      </c>
      <c r="J44" s="11" t="s">
        <v>219</v>
      </c>
      <c r="K44" s="1">
        <v>0.05</v>
      </c>
      <c r="L44" s="25"/>
      <c r="M44" s="25"/>
      <c r="N44" s="145" t="s">
        <v>216</v>
      </c>
      <c r="O44" s="145" t="s">
        <v>220</v>
      </c>
      <c r="P44" s="145">
        <v>0.09</v>
      </c>
      <c r="Q44" s="145"/>
      <c r="R44" s="145"/>
      <c r="S44" s="145"/>
      <c r="T44" s="145"/>
      <c r="U44" s="145"/>
      <c r="V44" s="145"/>
      <c r="W44" s="146"/>
      <c r="AA44" s="122"/>
      <c r="AB44" s="122"/>
      <c r="AC44" s="122"/>
      <c r="AD44" s="122"/>
      <c r="AE44" s="122"/>
      <c r="AF44" s="122"/>
      <c r="AG44" s="122"/>
      <c r="AH44" s="122"/>
    </row>
    <row r="45" spans="1:34" ht="60.75" customHeight="1">
      <c r="A45" s="27"/>
      <c r="B45" s="254"/>
      <c r="C45" s="11"/>
      <c r="D45" s="11"/>
      <c r="E45" s="11"/>
      <c r="F45" s="11"/>
      <c r="G45" s="11"/>
      <c r="H45" s="89"/>
      <c r="L45" s="11"/>
      <c r="M45" s="11"/>
      <c r="N45" s="119" t="s">
        <v>218</v>
      </c>
      <c r="O45" s="119" t="s">
        <v>219</v>
      </c>
      <c r="P45" s="119">
        <v>0.5</v>
      </c>
      <c r="Q45" s="119"/>
      <c r="R45" s="119"/>
      <c r="S45" s="119"/>
      <c r="T45" s="119"/>
      <c r="U45" s="119"/>
      <c r="V45" s="119"/>
      <c r="W45" s="41"/>
      <c r="AA45" s="122"/>
      <c r="AB45" s="122"/>
      <c r="AC45" s="122"/>
      <c r="AD45" s="122"/>
      <c r="AE45" s="122"/>
      <c r="AF45" s="122"/>
      <c r="AG45" s="122"/>
      <c r="AH45" s="122"/>
    </row>
    <row r="46" spans="1:34" ht="15.75" thickBot="1">
      <c r="A46" s="27"/>
      <c r="B46" s="252"/>
      <c r="C46" s="496" t="s">
        <v>89</v>
      </c>
      <c r="D46" s="499"/>
      <c r="E46" s="497"/>
      <c r="F46" s="33">
        <f>SUM(F44:F45)</f>
        <v>0.2</v>
      </c>
      <c r="G46" s="37">
        <v>0.8</v>
      </c>
      <c r="H46" s="33">
        <f>F46/G46</f>
        <v>0.25</v>
      </c>
      <c r="I46" s="496" t="s">
        <v>90</v>
      </c>
      <c r="J46" s="497"/>
      <c r="K46" s="33">
        <f>SUM(K44:K45)</f>
        <v>0.05</v>
      </c>
      <c r="L46" s="37">
        <v>0.8</v>
      </c>
      <c r="M46" s="33">
        <f>K46/L46</f>
        <v>0.0625</v>
      </c>
      <c r="N46" s="573" t="s">
        <v>91</v>
      </c>
      <c r="O46" s="574"/>
      <c r="P46" s="39">
        <f>SUM(P44:P45)</f>
        <v>0.59</v>
      </c>
      <c r="Q46" s="140">
        <v>0.8</v>
      </c>
      <c r="R46" s="39">
        <f>P46/Q46</f>
        <v>0.7374999999999999</v>
      </c>
      <c r="S46" s="573" t="s">
        <v>92</v>
      </c>
      <c r="T46" s="574"/>
      <c r="U46" s="39">
        <f>SUM(U44:U45)</f>
        <v>0</v>
      </c>
      <c r="V46" s="140">
        <v>0.8</v>
      </c>
      <c r="W46" s="40">
        <f>U46/V46</f>
        <v>0</v>
      </c>
      <c r="AA46" s="122"/>
      <c r="AB46" s="122"/>
      <c r="AC46" s="122"/>
      <c r="AD46" s="122"/>
      <c r="AE46" s="122"/>
      <c r="AF46" s="122"/>
      <c r="AG46" s="122"/>
      <c r="AH46" s="122"/>
    </row>
    <row r="47" spans="1:34" ht="15.75" thickBot="1">
      <c r="A47" s="214"/>
      <c r="B47" s="215"/>
      <c r="C47" s="509" t="s">
        <v>252</v>
      </c>
      <c r="D47" s="510"/>
      <c r="E47" s="510"/>
      <c r="F47" s="510"/>
      <c r="G47" s="510"/>
      <c r="H47" s="511"/>
      <c r="I47" s="240"/>
      <c r="J47" s="238"/>
      <c r="K47" s="300"/>
      <c r="L47" s="300"/>
      <c r="M47" s="300"/>
      <c r="N47" s="100"/>
      <c r="O47" s="148"/>
      <c r="P47" s="212"/>
      <c r="Q47" s="125"/>
      <c r="R47" s="212"/>
      <c r="S47" s="100"/>
      <c r="T47" s="148"/>
      <c r="U47" s="212"/>
      <c r="V47" s="125"/>
      <c r="W47" s="213"/>
      <c r="AA47" s="122"/>
      <c r="AB47" s="122"/>
      <c r="AC47" s="122"/>
      <c r="AD47" s="122"/>
      <c r="AE47" s="122"/>
      <c r="AF47" s="122"/>
      <c r="AG47" s="122"/>
      <c r="AH47" s="122"/>
    </row>
    <row r="48" spans="1:34" ht="45">
      <c r="A48" s="27" t="s">
        <v>1662</v>
      </c>
      <c r="B48" s="254" t="s">
        <v>1663</v>
      </c>
      <c r="C48" s="11" t="s">
        <v>211</v>
      </c>
      <c r="D48" s="11" t="s">
        <v>212</v>
      </c>
      <c r="E48" s="11" t="s">
        <v>213</v>
      </c>
      <c r="F48" s="11">
        <v>0.08</v>
      </c>
      <c r="G48" s="11"/>
      <c r="H48" s="89"/>
      <c r="I48" s="11" t="s">
        <v>176</v>
      </c>
      <c r="J48" s="11" t="s">
        <v>214</v>
      </c>
      <c r="K48" s="11">
        <v>0.8635</v>
      </c>
      <c r="L48" s="11"/>
      <c r="M48" s="11"/>
      <c r="N48" s="145"/>
      <c r="O48" s="145"/>
      <c r="P48" s="145"/>
      <c r="Q48" s="145"/>
      <c r="R48" s="145"/>
      <c r="S48" s="145"/>
      <c r="T48" s="145"/>
      <c r="U48" s="145"/>
      <c r="V48" s="145"/>
      <c r="W48" s="146"/>
      <c r="AA48" s="122"/>
      <c r="AB48" s="122"/>
      <c r="AC48" s="122"/>
      <c r="AD48" s="122"/>
      <c r="AE48" s="122"/>
      <c r="AF48" s="122"/>
      <c r="AG48" s="122"/>
      <c r="AH48" s="122"/>
    </row>
    <row r="49" spans="1:34" ht="15.75" thickBot="1">
      <c r="A49" s="28"/>
      <c r="B49" s="18"/>
      <c r="C49" s="516" t="s">
        <v>89</v>
      </c>
      <c r="D49" s="517"/>
      <c r="E49" s="518"/>
      <c r="F49" s="21">
        <f>SUM(F48:F48)</f>
        <v>0.08</v>
      </c>
      <c r="G49" s="22">
        <v>0.8</v>
      </c>
      <c r="H49" s="21">
        <f>F49/G49</f>
        <v>0.09999999999999999</v>
      </c>
      <c r="I49" s="516" t="s">
        <v>90</v>
      </c>
      <c r="J49" s="518"/>
      <c r="K49" s="21">
        <f>SUM(K48:K48)</f>
        <v>0.8635</v>
      </c>
      <c r="L49" s="22">
        <v>0.8</v>
      </c>
      <c r="M49" s="21">
        <f>K49/L49</f>
        <v>1.079375</v>
      </c>
      <c r="N49" s="573" t="s">
        <v>91</v>
      </c>
      <c r="O49" s="574"/>
      <c r="P49" s="39">
        <f>SUM(P48:P48)</f>
        <v>0</v>
      </c>
      <c r="Q49" s="140">
        <v>0.8</v>
      </c>
      <c r="R49" s="39">
        <f>P49/Q49</f>
        <v>0</v>
      </c>
      <c r="S49" s="573" t="s">
        <v>92</v>
      </c>
      <c r="T49" s="574"/>
      <c r="U49" s="39">
        <f>SUM(U48:U48)</f>
        <v>0</v>
      </c>
      <c r="V49" s="140">
        <v>0.8</v>
      </c>
      <c r="W49" s="40">
        <f>U49/V49</f>
        <v>0</v>
      </c>
      <c r="AA49" s="122"/>
      <c r="AB49" s="122"/>
      <c r="AC49" s="122"/>
      <c r="AD49" s="122"/>
      <c r="AE49" s="122"/>
      <c r="AF49" s="122"/>
      <c r="AG49" s="122"/>
      <c r="AH49" s="122"/>
    </row>
    <row r="50" spans="1:34" ht="15.75" thickBot="1">
      <c r="A50" s="214"/>
      <c r="B50" s="215"/>
      <c r="C50" s="509" t="s">
        <v>252</v>
      </c>
      <c r="D50" s="510"/>
      <c r="E50" s="510"/>
      <c r="F50" s="510"/>
      <c r="G50" s="510"/>
      <c r="H50" s="511"/>
      <c r="I50" s="240"/>
      <c r="J50" s="237"/>
      <c r="K50" s="300"/>
      <c r="L50" s="300"/>
      <c r="M50" s="300"/>
      <c r="N50" s="100"/>
      <c r="O50" s="148"/>
      <c r="P50" s="212"/>
      <c r="Q50" s="125"/>
      <c r="R50" s="212"/>
      <c r="S50" s="100"/>
      <c r="T50" s="148"/>
      <c r="U50" s="212"/>
      <c r="V50" s="125"/>
      <c r="W50" s="213"/>
      <c r="AA50" s="122"/>
      <c r="AB50" s="122"/>
      <c r="AC50" s="122"/>
      <c r="AD50" s="122"/>
      <c r="AE50" s="122"/>
      <c r="AF50" s="122"/>
      <c r="AG50" s="122"/>
      <c r="AH50" s="122"/>
    </row>
    <row r="51" spans="1:34" ht="47.25" customHeight="1">
      <c r="A51" s="27" t="s">
        <v>1664</v>
      </c>
      <c r="B51" s="254" t="s">
        <v>1663</v>
      </c>
      <c r="C51" s="11" t="s">
        <v>206</v>
      </c>
      <c r="D51" s="11" t="s">
        <v>207</v>
      </c>
      <c r="E51" s="11" t="s">
        <v>208</v>
      </c>
      <c r="F51" s="11">
        <v>0.06</v>
      </c>
      <c r="G51" s="11"/>
      <c r="H51" s="89"/>
      <c r="I51" s="159"/>
      <c r="J51" s="159"/>
      <c r="K51" s="11"/>
      <c r="L51" s="11"/>
      <c r="M51" s="11"/>
      <c r="N51" s="145"/>
      <c r="O51" s="145"/>
      <c r="P51" s="145"/>
      <c r="Q51" s="145"/>
      <c r="R51" s="145"/>
      <c r="S51" s="145"/>
      <c r="T51" s="145"/>
      <c r="U51" s="145"/>
      <c r="V51" s="145"/>
      <c r="W51" s="146"/>
      <c r="AA51" s="122"/>
      <c r="AB51" s="122"/>
      <c r="AC51" s="122"/>
      <c r="AD51" s="122"/>
      <c r="AE51" s="122"/>
      <c r="AF51" s="122"/>
      <c r="AG51" s="122"/>
      <c r="AH51" s="122"/>
    </row>
    <row r="52" spans="1:34" ht="15.75" thickBot="1">
      <c r="A52" s="28"/>
      <c r="B52" s="18"/>
      <c r="C52" s="516" t="s">
        <v>89</v>
      </c>
      <c r="D52" s="517"/>
      <c r="E52" s="518"/>
      <c r="F52" s="21">
        <f>SUM(F51:F51)</f>
        <v>0.06</v>
      </c>
      <c r="G52" s="22">
        <v>0.8</v>
      </c>
      <c r="H52" s="21">
        <f>F52/G52</f>
        <v>0.075</v>
      </c>
      <c r="I52" s="516" t="s">
        <v>90</v>
      </c>
      <c r="J52" s="518"/>
      <c r="K52" s="21">
        <f>SUM(K51:K51)</f>
        <v>0</v>
      </c>
      <c r="L52" s="22">
        <v>0.8</v>
      </c>
      <c r="M52" s="21">
        <f>K52/L52</f>
        <v>0</v>
      </c>
      <c r="N52" s="573" t="s">
        <v>91</v>
      </c>
      <c r="O52" s="574"/>
      <c r="P52" s="39">
        <f>SUM(P51:P51)</f>
        <v>0</v>
      </c>
      <c r="Q52" s="140">
        <v>0.8</v>
      </c>
      <c r="R52" s="39">
        <f>P52/Q52</f>
        <v>0</v>
      </c>
      <c r="S52" s="573" t="s">
        <v>92</v>
      </c>
      <c r="T52" s="574"/>
      <c r="U52" s="39">
        <f>SUM(U51:U51)</f>
        <v>0</v>
      </c>
      <c r="V52" s="140">
        <v>0.8</v>
      </c>
      <c r="W52" s="40">
        <f>U52/V52</f>
        <v>0</v>
      </c>
      <c r="AA52" s="122"/>
      <c r="AB52" s="122"/>
      <c r="AC52" s="122"/>
      <c r="AD52" s="122"/>
      <c r="AE52" s="122"/>
      <c r="AF52" s="122"/>
      <c r="AG52" s="122"/>
      <c r="AH52" s="122"/>
    </row>
    <row r="53" spans="1:34" ht="30">
      <c r="A53" s="29" t="s">
        <v>1665</v>
      </c>
      <c r="B53" s="242" t="s">
        <v>1666</v>
      </c>
      <c r="C53" s="25"/>
      <c r="D53" s="25"/>
      <c r="E53" s="25"/>
      <c r="F53" s="25"/>
      <c r="G53" s="25"/>
      <c r="H53" s="113"/>
      <c r="I53" s="25"/>
      <c r="J53" s="25"/>
      <c r="K53" s="25"/>
      <c r="L53" s="25"/>
      <c r="M53" s="25"/>
      <c r="N53" s="145"/>
      <c r="O53" s="145"/>
      <c r="P53" s="145"/>
      <c r="Q53" s="145"/>
      <c r="R53" s="145"/>
      <c r="S53" s="145"/>
      <c r="T53" s="145"/>
      <c r="U53" s="145"/>
      <c r="V53" s="145"/>
      <c r="W53" s="146"/>
      <c r="AA53" s="122"/>
      <c r="AB53" s="122"/>
      <c r="AC53" s="122"/>
      <c r="AD53" s="122"/>
      <c r="AE53" s="122"/>
      <c r="AF53" s="122"/>
      <c r="AG53" s="122"/>
      <c r="AH53" s="122"/>
    </row>
    <row r="54" spans="1:34" ht="15.75" thickBot="1">
      <c r="A54" s="28"/>
      <c r="B54" s="18"/>
      <c r="C54" s="516" t="s">
        <v>89</v>
      </c>
      <c r="D54" s="517"/>
      <c r="E54" s="518"/>
      <c r="F54" s="21">
        <f>SUM(F53:F53)</f>
        <v>0</v>
      </c>
      <c r="G54" s="22">
        <v>0.8</v>
      </c>
      <c r="H54" s="21">
        <f>F54/G54</f>
        <v>0</v>
      </c>
      <c r="I54" s="496" t="s">
        <v>90</v>
      </c>
      <c r="J54" s="497"/>
      <c r="K54" s="21">
        <f>SUM(K53:K53)</f>
        <v>0</v>
      </c>
      <c r="L54" s="22">
        <v>0.8</v>
      </c>
      <c r="M54" s="21">
        <f>K54/L54</f>
        <v>0</v>
      </c>
      <c r="N54" s="573" t="s">
        <v>91</v>
      </c>
      <c r="O54" s="574"/>
      <c r="P54" s="39">
        <f>SUM(P53:P53)</f>
        <v>0</v>
      </c>
      <c r="Q54" s="140">
        <v>0.8</v>
      </c>
      <c r="R54" s="39">
        <f>P54/Q54</f>
        <v>0</v>
      </c>
      <c r="S54" s="573" t="s">
        <v>92</v>
      </c>
      <c r="T54" s="574"/>
      <c r="U54" s="39">
        <f>SUM(U53:U53)</f>
        <v>0</v>
      </c>
      <c r="V54" s="140">
        <v>0.8</v>
      </c>
      <c r="W54" s="40">
        <f>U54/V54</f>
        <v>0</v>
      </c>
      <c r="AA54" s="122"/>
      <c r="AB54" s="122"/>
      <c r="AC54" s="122"/>
      <c r="AD54" s="122"/>
      <c r="AE54" s="122"/>
      <c r="AF54" s="122"/>
      <c r="AG54" s="122"/>
      <c r="AH54" s="122"/>
    </row>
    <row r="55" spans="1:34" ht="30">
      <c r="A55" s="29" t="s">
        <v>1667</v>
      </c>
      <c r="B55" s="242" t="s">
        <v>1668</v>
      </c>
      <c r="C55" s="25"/>
      <c r="D55" s="25"/>
      <c r="E55" s="25"/>
      <c r="F55" s="25"/>
      <c r="G55" s="25"/>
      <c r="H55" s="113"/>
      <c r="I55" s="25"/>
      <c r="J55" s="25"/>
      <c r="K55" s="25"/>
      <c r="L55" s="25"/>
      <c r="M55" s="25"/>
      <c r="N55" s="145"/>
      <c r="O55" s="145"/>
      <c r="P55" s="145"/>
      <c r="Q55" s="145"/>
      <c r="R55" s="145"/>
      <c r="S55" s="145"/>
      <c r="T55" s="145"/>
      <c r="U55" s="145"/>
      <c r="V55" s="145"/>
      <c r="W55" s="146"/>
      <c r="AA55" s="122"/>
      <c r="AB55" s="122"/>
      <c r="AC55" s="122"/>
      <c r="AD55" s="122"/>
      <c r="AE55" s="122"/>
      <c r="AF55" s="122"/>
      <c r="AG55" s="122"/>
      <c r="AH55" s="122"/>
    </row>
    <row r="56" spans="1:34" ht="15.75" thickBot="1">
      <c r="A56" s="28"/>
      <c r="B56" s="18"/>
      <c r="C56" s="516" t="s">
        <v>89</v>
      </c>
      <c r="D56" s="517"/>
      <c r="E56" s="518"/>
      <c r="F56" s="21">
        <f>SUM(F55:F55)</f>
        <v>0</v>
      </c>
      <c r="G56" s="22">
        <v>0.8</v>
      </c>
      <c r="H56" s="21">
        <f>F56/G56</f>
        <v>0</v>
      </c>
      <c r="I56" s="516" t="s">
        <v>90</v>
      </c>
      <c r="J56" s="518"/>
      <c r="K56" s="21">
        <f>SUM(K55:K55)</f>
        <v>0</v>
      </c>
      <c r="L56" s="22">
        <v>0.8</v>
      </c>
      <c r="M56" s="21">
        <f>K56/L56</f>
        <v>0</v>
      </c>
      <c r="N56" s="573" t="s">
        <v>91</v>
      </c>
      <c r="O56" s="574"/>
      <c r="P56" s="39">
        <f>SUM(P55:P55)</f>
        <v>0</v>
      </c>
      <c r="Q56" s="140">
        <v>0.8</v>
      </c>
      <c r="R56" s="39">
        <f>P56/Q56</f>
        <v>0</v>
      </c>
      <c r="S56" s="573" t="s">
        <v>92</v>
      </c>
      <c r="T56" s="574"/>
      <c r="U56" s="39">
        <f>SUM(U55:U55)</f>
        <v>0</v>
      </c>
      <c r="V56" s="140">
        <v>0.8</v>
      </c>
      <c r="W56" s="40">
        <f>U56/V56</f>
        <v>0</v>
      </c>
      <c r="AA56" s="122"/>
      <c r="AB56" s="122"/>
      <c r="AC56" s="122"/>
      <c r="AD56" s="122"/>
      <c r="AE56" s="122"/>
      <c r="AF56" s="122"/>
      <c r="AG56" s="122"/>
      <c r="AH56" s="122"/>
    </row>
    <row r="57" spans="1:34" ht="30">
      <c r="A57" s="29" t="s">
        <v>1669</v>
      </c>
      <c r="B57" s="242" t="s">
        <v>1666</v>
      </c>
      <c r="C57" s="25" t="s">
        <v>1280</v>
      </c>
      <c r="D57" s="25" t="s">
        <v>1281</v>
      </c>
      <c r="E57" s="25" t="s">
        <v>358</v>
      </c>
      <c r="F57" s="25">
        <v>0.1</v>
      </c>
      <c r="G57" s="25"/>
      <c r="H57" s="113"/>
      <c r="L57" s="25"/>
      <c r="M57" s="25"/>
      <c r="N57" s="145"/>
      <c r="O57" s="145"/>
      <c r="P57" s="145"/>
      <c r="Q57" s="145"/>
      <c r="R57" s="145"/>
      <c r="S57" s="145"/>
      <c r="T57" s="145"/>
      <c r="U57" s="145"/>
      <c r="V57" s="145"/>
      <c r="W57" s="146"/>
      <c r="AA57" s="122"/>
      <c r="AB57" s="122"/>
      <c r="AC57" s="122"/>
      <c r="AD57" s="122"/>
      <c r="AE57" s="122"/>
      <c r="AF57" s="122"/>
      <c r="AG57" s="122"/>
      <c r="AH57" s="122"/>
    </row>
    <row r="58" spans="1:34" ht="15.75" thickBot="1">
      <c r="A58" s="28"/>
      <c r="B58" s="18"/>
      <c r="C58" s="516" t="s">
        <v>89</v>
      </c>
      <c r="D58" s="517"/>
      <c r="E58" s="518"/>
      <c r="F58" s="21">
        <f>SUM(F57:F57)</f>
        <v>0.1</v>
      </c>
      <c r="G58" s="22">
        <v>0.8</v>
      </c>
      <c r="H58" s="21">
        <f>F58/G58</f>
        <v>0.125</v>
      </c>
      <c r="I58" s="516" t="s">
        <v>90</v>
      </c>
      <c r="J58" s="518"/>
      <c r="K58" s="21">
        <f>SUM(E57:E57)</f>
        <v>0</v>
      </c>
      <c r="L58" s="22">
        <v>0.8</v>
      </c>
      <c r="M58" s="21">
        <f>K58/L58</f>
        <v>0</v>
      </c>
      <c r="N58" s="573" t="s">
        <v>91</v>
      </c>
      <c r="O58" s="574"/>
      <c r="P58" s="39">
        <f>SUM(P57:P57)</f>
        <v>0</v>
      </c>
      <c r="Q58" s="140">
        <v>0.8</v>
      </c>
      <c r="R58" s="39">
        <f>P58/Q58</f>
        <v>0</v>
      </c>
      <c r="S58" s="573" t="s">
        <v>92</v>
      </c>
      <c r="T58" s="574"/>
      <c r="U58" s="39">
        <f>SUM(U57:U57)</f>
        <v>0</v>
      </c>
      <c r="V58" s="140">
        <v>0.8</v>
      </c>
      <c r="W58" s="40">
        <f>U58/V58</f>
        <v>0</v>
      </c>
      <c r="AA58" s="122"/>
      <c r="AB58" s="122"/>
      <c r="AC58" s="122"/>
      <c r="AD58" s="122"/>
      <c r="AE58" s="122"/>
      <c r="AF58" s="122"/>
      <c r="AG58" s="122"/>
      <c r="AH58" s="122"/>
    </row>
    <row r="59" spans="1:34" ht="48" customHeight="1">
      <c r="A59" s="29" t="s">
        <v>1670</v>
      </c>
      <c r="B59" s="242" t="s">
        <v>1671</v>
      </c>
      <c r="C59" s="25"/>
      <c r="D59" s="25"/>
      <c r="E59" s="25"/>
      <c r="F59" s="25"/>
      <c r="G59" s="25"/>
      <c r="H59" s="113"/>
      <c r="I59" s="25" t="s">
        <v>157</v>
      </c>
      <c r="J59" s="25" t="s">
        <v>158</v>
      </c>
      <c r="K59" s="25">
        <v>0.1</v>
      </c>
      <c r="L59" s="25"/>
      <c r="M59" s="25"/>
      <c r="N59" s="145"/>
      <c r="O59" s="145"/>
      <c r="P59" s="145"/>
      <c r="Q59" s="145"/>
      <c r="R59" s="145"/>
      <c r="S59" s="145"/>
      <c r="T59" s="145"/>
      <c r="U59" s="145"/>
      <c r="V59" s="145"/>
      <c r="W59" s="146"/>
      <c r="AA59" s="122"/>
      <c r="AB59" s="122"/>
      <c r="AC59" s="122"/>
      <c r="AD59" s="122"/>
      <c r="AE59" s="122"/>
      <c r="AF59" s="122"/>
      <c r="AG59" s="122"/>
      <c r="AH59" s="122"/>
    </row>
    <row r="60" spans="1:34" ht="15.75" thickBot="1">
      <c r="A60" s="28"/>
      <c r="B60" s="18"/>
      <c r="C60" s="516" t="s">
        <v>89</v>
      </c>
      <c r="D60" s="517"/>
      <c r="E60" s="518"/>
      <c r="F60" s="21">
        <f>SUM(F59:F59)</f>
        <v>0</v>
      </c>
      <c r="G60" s="22">
        <v>0.8</v>
      </c>
      <c r="H60" s="21">
        <f>F60/G60</f>
        <v>0</v>
      </c>
      <c r="I60" s="516" t="s">
        <v>90</v>
      </c>
      <c r="J60" s="518"/>
      <c r="K60" s="21">
        <f>SUM(K59:K59)</f>
        <v>0.1</v>
      </c>
      <c r="L60" s="22">
        <v>0.8</v>
      </c>
      <c r="M60" s="21">
        <f>K60/L60</f>
        <v>0.125</v>
      </c>
      <c r="N60" s="573" t="s">
        <v>91</v>
      </c>
      <c r="O60" s="574"/>
      <c r="P60" s="39">
        <f>SUM(P59:P59)</f>
        <v>0</v>
      </c>
      <c r="Q60" s="140">
        <v>0.8</v>
      </c>
      <c r="R60" s="39">
        <f>P60/Q60</f>
        <v>0</v>
      </c>
      <c r="S60" s="573" t="s">
        <v>92</v>
      </c>
      <c r="T60" s="574"/>
      <c r="U60" s="39">
        <f>SUM(U59:U59)</f>
        <v>0</v>
      </c>
      <c r="V60" s="140">
        <v>0.8</v>
      </c>
      <c r="W60" s="40">
        <f>U60/V60</f>
        <v>0</v>
      </c>
      <c r="AA60" s="122"/>
      <c r="AB60" s="122"/>
      <c r="AC60" s="122"/>
      <c r="AD60" s="122"/>
      <c r="AE60" s="122"/>
      <c r="AF60" s="122"/>
      <c r="AG60" s="122"/>
      <c r="AH60" s="122"/>
    </row>
    <row r="61" spans="1:34" ht="30">
      <c r="A61" s="29" t="s">
        <v>1672</v>
      </c>
      <c r="B61" s="242" t="s">
        <v>1660</v>
      </c>
      <c r="C61" s="25"/>
      <c r="D61" s="25"/>
      <c r="E61" s="25"/>
      <c r="F61" s="25"/>
      <c r="G61" s="25"/>
      <c r="H61" s="113"/>
      <c r="I61" s="25"/>
      <c r="J61" s="25"/>
      <c r="K61" s="25"/>
      <c r="L61" s="25"/>
      <c r="M61" s="25"/>
      <c r="N61" s="145"/>
      <c r="O61" s="145"/>
      <c r="P61" s="145"/>
      <c r="Q61" s="145"/>
      <c r="R61" s="145"/>
      <c r="S61" s="145"/>
      <c r="T61" s="145"/>
      <c r="U61" s="145"/>
      <c r="V61" s="145"/>
      <c r="W61" s="146"/>
      <c r="AA61" s="122"/>
      <c r="AB61" s="122"/>
      <c r="AC61" s="122"/>
      <c r="AD61" s="122"/>
      <c r="AE61" s="122"/>
      <c r="AF61" s="122"/>
      <c r="AG61" s="122"/>
      <c r="AH61" s="122"/>
    </row>
    <row r="62" spans="1:34" ht="15.75" thickBot="1">
      <c r="A62" s="28"/>
      <c r="B62" s="18"/>
      <c r="C62" s="516" t="s">
        <v>89</v>
      </c>
      <c r="D62" s="517"/>
      <c r="E62" s="518"/>
      <c r="F62" s="21">
        <f>SUM(F61:F61)</f>
        <v>0</v>
      </c>
      <c r="G62" s="22">
        <v>0.8</v>
      </c>
      <c r="H62" s="21">
        <f>F62/G62</f>
        <v>0</v>
      </c>
      <c r="I62" s="496" t="s">
        <v>90</v>
      </c>
      <c r="J62" s="497"/>
      <c r="K62" s="33">
        <f>SUM(K61:K61)</f>
        <v>0</v>
      </c>
      <c r="L62" s="22">
        <v>0.8</v>
      </c>
      <c r="M62" s="21">
        <f>K62/L62</f>
        <v>0</v>
      </c>
      <c r="N62" s="573" t="s">
        <v>91</v>
      </c>
      <c r="O62" s="574"/>
      <c r="P62" s="39">
        <f>SUM(P61:P61)</f>
        <v>0</v>
      </c>
      <c r="Q62" s="140">
        <v>0.8</v>
      </c>
      <c r="R62" s="39">
        <f>P62/Q62</f>
        <v>0</v>
      </c>
      <c r="S62" s="573" t="s">
        <v>92</v>
      </c>
      <c r="T62" s="574"/>
      <c r="U62" s="39">
        <f>SUM(U61:U61)</f>
        <v>0</v>
      </c>
      <c r="V62" s="140">
        <v>0.8</v>
      </c>
      <c r="W62" s="40">
        <f>U62/V62</f>
        <v>0</v>
      </c>
      <c r="AA62" s="122"/>
      <c r="AB62" s="122"/>
      <c r="AC62" s="122"/>
      <c r="AD62" s="122"/>
      <c r="AE62" s="122"/>
      <c r="AF62" s="122"/>
      <c r="AG62" s="122"/>
      <c r="AH62" s="122"/>
    </row>
    <row r="63" spans="1:34" ht="45">
      <c r="A63" s="29" t="s">
        <v>1673</v>
      </c>
      <c r="B63" s="242" t="s">
        <v>1660</v>
      </c>
      <c r="C63" s="25"/>
      <c r="D63" s="30"/>
      <c r="E63" s="25"/>
      <c r="F63" s="30"/>
      <c r="G63" s="25"/>
      <c r="H63" s="113"/>
      <c r="I63" s="25" t="s">
        <v>121</v>
      </c>
      <c r="J63" s="25" t="s">
        <v>175</v>
      </c>
      <c r="K63" s="25">
        <v>0.09</v>
      </c>
      <c r="L63" s="25"/>
      <c r="M63" s="25"/>
      <c r="N63" s="145"/>
      <c r="O63" s="145"/>
      <c r="P63" s="145"/>
      <c r="Q63" s="145"/>
      <c r="R63" s="145"/>
      <c r="S63" s="145"/>
      <c r="T63" s="145"/>
      <c r="U63" s="145"/>
      <c r="V63" s="145"/>
      <c r="W63" s="146"/>
      <c r="AA63" s="122"/>
      <c r="AB63" s="122"/>
      <c r="AC63" s="122"/>
      <c r="AD63" s="122"/>
      <c r="AE63" s="122"/>
      <c r="AF63" s="122"/>
      <c r="AG63" s="122"/>
      <c r="AH63" s="122"/>
    </row>
    <row r="64" spans="1:34" ht="30">
      <c r="A64" s="27"/>
      <c r="B64" s="254"/>
      <c r="C64" s="1"/>
      <c r="D64" s="1"/>
      <c r="E64" s="1"/>
      <c r="F64" s="1"/>
      <c r="G64" s="1"/>
      <c r="H64" s="34"/>
      <c r="I64" s="1" t="s">
        <v>176</v>
      </c>
      <c r="J64" s="1" t="s">
        <v>177</v>
      </c>
      <c r="K64" s="1">
        <v>0.998</v>
      </c>
      <c r="L64" s="1"/>
      <c r="M64" s="1"/>
      <c r="N64" s="9"/>
      <c r="O64" s="9"/>
      <c r="P64" s="9"/>
      <c r="Q64" s="9"/>
      <c r="R64" s="9"/>
      <c r="S64" s="9"/>
      <c r="T64" s="9"/>
      <c r="U64" s="9"/>
      <c r="V64" s="9"/>
      <c r="W64" s="139"/>
      <c r="AA64" s="122"/>
      <c r="AB64" s="122"/>
      <c r="AC64" s="122"/>
      <c r="AD64" s="122"/>
      <c r="AE64" s="122"/>
      <c r="AF64" s="122"/>
      <c r="AG64" s="122"/>
      <c r="AH64" s="122"/>
    </row>
    <row r="65" spans="1:34" ht="15.75" thickBot="1">
      <c r="A65" s="28"/>
      <c r="B65" s="18"/>
      <c r="C65" s="516" t="s">
        <v>89</v>
      </c>
      <c r="D65" s="517"/>
      <c r="E65" s="518"/>
      <c r="F65" s="21">
        <f>SUM(F63:F64)</f>
        <v>0</v>
      </c>
      <c r="G65" s="22">
        <v>0.8</v>
      </c>
      <c r="H65" s="21">
        <f>F65/G65</f>
        <v>0</v>
      </c>
      <c r="I65" s="516" t="s">
        <v>90</v>
      </c>
      <c r="J65" s="518"/>
      <c r="K65" s="21">
        <f>SUM(K63:K64)</f>
        <v>1.088</v>
      </c>
      <c r="L65" s="22">
        <v>0.8</v>
      </c>
      <c r="M65" s="21">
        <f>K65/L65</f>
        <v>1.36</v>
      </c>
      <c r="N65" s="573" t="s">
        <v>91</v>
      </c>
      <c r="O65" s="574"/>
      <c r="P65" s="39">
        <f>SUM(P63:P64)</f>
        <v>0</v>
      </c>
      <c r="Q65" s="140">
        <v>0.8</v>
      </c>
      <c r="R65" s="39">
        <f>P65/Q65</f>
        <v>0</v>
      </c>
      <c r="S65" s="573" t="s">
        <v>92</v>
      </c>
      <c r="T65" s="574"/>
      <c r="U65" s="39">
        <f>SUM(U63:U64)</f>
        <v>0</v>
      </c>
      <c r="V65" s="140">
        <v>0.8</v>
      </c>
      <c r="W65" s="40">
        <f>U65/V65</f>
        <v>0</v>
      </c>
      <c r="AA65" s="122"/>
      <c r="AB65" s="122"/>
      <c r="AC65" s="122"/>
      <c r="AD65" s="122"/>
      <c r="AE65" s="122"/>
      <c r="AF65" s="122"/>
      <c r="AG65" s="122"/>
      <c r="AH65" s="122"/>
    </row>
    <row r="66" spans="1:34" ht="30">
      <c r="A66" s="29" t="s">
        <v>1674</v>
      </c>
      <c r="B66" s="242" t="s">
        <v>1658</v>
      </c>
      <c r="C66" s="25"/>
      <c r="D66" s="25"/>
      <c r="E66" s="25"/>
      <c r="F66" s="25"/>
      <c r="G66" s="25"/>
      <c r="H66" s="113"/>
      <c r="I66" s="25"/>
      <c r="J66" s="25"/>
      <c r="K66" s="25"/>
      <c r="L66" s="25"/>
      <c r="M66" s="25"/>
      <c r="N66" s="145"/>
      <c r="O66" s="145"/>
      <c r="P66" s="145"/>
      <c r="Q66" s="145"/>
      <c r="R66" s="145"/>
      <c r="S66" s="145"/>
      <c r="T66" s="145"/>
      <c r="U66" s="145"/>
      <c r="V66" s="145"/>
      <c r="W66" s="146"/>
      <c r="AA66" s="122"/>
      <c r="AB66" s="122"/>
      <c r="AC66" s="122"/>
      <c r="AD66" s="122"/>
      <c r="AE66" s="122"/>
      <c r="AF66" s="122"/>
      <c r="AG66" s="122"/>
      <c r="AH66" s="122"/>
    </row>
    <row r="67" spans="1:34" ht="15.75" thickBot="1">
      <c r="A67" s="28"/>
      <c r="B67" s="18"/>
      <c r="C67" s="516" t="s">
        <v>89</v>
      </c>
      <c r="D67" s="517"/>
      <c r="E67" s="518"/>
      <c r="F67" s="21">
        <f>SUM(F66:F66)</f>
        <v>0</v>
      </c>
      <c r="G67" s="22">
        <v>0.8</v>
      </c>
      <c r="H67" s="21">
        <f>F67/G67</f>
        <v>0</v>
      </c>
      <c r="I67" s="516" t="s">
        <v>90</v>
      </c>
      <c r="J67" s="518"/>
      <c r="K67" s="21">
        <f>SUM(K66:K66)</f>
        <v>0</v>
      </c>
      <c r="L67" s="22">
        <v>0.8</v>
      </c>
      <c r="M67" s="21">
        <f>K67/L67</f>
        <v>0</v>
      </c>
      <c r="N67" s="573" t="s">
        <v>91</v>
      </c>
      <c r="O67" s="574"/>
      <c r="P67" s="39">
        <f>SUM(P66:P66)</f>
        <v>0</v>
      </c>
      <c r="Q67" s="140">
        <v>0.8</v>
      </c>
      <c r="R67" s="39">
        <f>P67/Q67</f>
        <v>0</v>
      </c>
      <c r="S67" s="573" t="s">
        <v>92</v>
      </c>
      <c r="T67" s="574"/>
      <c r="U67" s="39">
        <f>SUM(U66:U66)</f>
        <v>0</v>
      </c>
      <c r="V67" s="140">
        <v>0.8</v>
      </c>
      <c r="W67" s="40">
        <f>U67/V67</f>
        <v>0</v>
      </c>
      <c r="AA67" s="122"/>
      <c r="AB67" s="122"/>
      <c r="AC67" s="122"/>
      <c r="AD67" s="122"/>
      <c r="AE67" s="122"/>
      <c r="AF67" s="122"/>
      <c r="AG67" s="122"/>
      <c r="AH67" s="122"/>
    </row>
    <row r="68" spans="1:34" ht="30">
      <c r="A68" s="29" t="s">
        <v>1675</v>
      </c>
      <c r="B68" s="242" t="s">
        <v>1676</v>
      </c>
      <c r="C68" s="4"/>
      <c r="D68" s="4"/>
      <c r="E68" s="4"/>
      <c r="F68" s="4"/>
      <c r="G68" s="4"/>
      <c r="H68" s="117"/>
      <c r="I68" s="217"/>
      <c r="J68" s="4"/>
      <c r="K68" s="4"/>
      <c r="L68" s="4"/>
      <c r="M68" s="4"/>
      <c r="N68" s="42"/>
      <c r="O68" s="42"/>
      <c r="P68" s="42"/>
      <c r="Q68" s="42"/>
      <c r="R68" s="42"/>
      <c r="S68" s="42"/>
      <c r="T68" s="42"/>
      <c r="U68" s="42"/>
      <c r="V68" s="42"/>
      <c r="W68" s="43"/>
      <c r="AA68" s="122"/>
      <c r="AB68" s="122"/>
      <c r="AC68" s="122"/>
      <c r="AD68" s="122"/>
      <c r="AE68" s="122"/>
      <c r="AF68" s="122"/>
      <c r="AG68" s="122"/>
      <c r="AH68" s="122"/>
    </row>
    <row r="69" spans="1:34" ht="15.75" thickBot="1">
      <c r="A69" s="28"/>
      <c r="B69" s="18"/>
      <c r="C69" s="577" t="s">
        <v>89</v>
      </c>
      <c r="D69" s="582"/>
      <c r="E69" s="578"/>
      <c r="F69" s="218">
        <f>SUM(F68:F68)</f>
        <v>0</v>
      </c>
      <c r="G69" s="298">
        <v>0.8</v>
      </c>
      <c r="H69" s="218">
        <f>F69/G69</f>
        <v>0</v>
      </c>
      <c r="I69" s="577" t="s">
        <v>90</v>
      </c>
      <c r="J69" s="578"/>
      <c r="K69" s="218">
        <f>SUM(K68:K68)</f>
        <v>0</v>
      </c>
      <c r="L69" s="298">
        <v>0.8</v>
      </c>
      <c r="M69" s="218">
        <f>K69/L69</f>
        <v>0</v>
      </c>
      <c r="N69" s="575" t="s">
        <v>91</v>
      </c>
      <c r="O69" s="576"/>
      <c r="P69" s="44">
        <f>SUM(P68:P68)</f>
        <v>0</v>
      </c>
      <c r="Q69" s="45">
        <v>0.8</v>
      </c>
      <c r="R69" s="44">
        <f>P69/Q69</f>
        <v>0</v>
      </c>
      <c r="S69" s="575" t="s">
        <v>92</v>
      </c>
      <c r="T69" s="576"/>
      <c r="U69" s="44">
        <f>SUM(U68:U68)</f>
        <v>0</v>
      </c>
      <c r="V69" s="45">
        <v>0.8</v>
      </c>
      <c r="W69" s="46">
        <f>U69/V69</f>
        <v>0</v>
      </c>
      <c r="AA69" s="122"/>
      <c r="AB69" s="122"/>
      <c r="AC69" s="122"/>
      <c r="AD69" s="122"/>
      <c r="AE69" s="122"/>
      <c r="AF69" s="122"/>
      <c r="AG69" s="122"/>
      <c r="AH69" s="122"/>
    </row>
    <row r="70" spans="1:34" ht="30">
      <c r="A70" s="29" t="s">
        <v>1677</v>
      </c>
      <c r="B70" s="242" t="s">
        <v>1678</v>
      </c>
      <c r="C70" s="4"/>
      <c r="D70" s="4"/>
      <c r="E70" s="4"/>
      <c r="F70" s="4"/>
      <c r="G70" s="4"/>
      <c r="H70" s="117"/>
      <c r="I70" s="4"/>
      <c r="J70" s="4"/>
      <c r="K70" s="4"/>
      <c r="L70" s="4"/>
      <c r="M70" s="4"/>
      <c r="N70" s="42"/>
      <c r="O70" s="42"/>
      <c r="P70" s="42"/>
      <c r="Q70" s="42"/>
      <c r="R70" s="42"/>
      <c r="S70" s="42"/>
      <c r="T70" s="42"/>
      <c r="U70" s="42"/>
      <c r="V70" s="42"/>
      <c r="W70" s="43"/>
      <c r="AA70" s="122"/>
      <c r="AB70" s="122"/>
      <c r="AC70" s="122"/>
      <c r="AD70" s="122"/>
      <c r="AE70" s="122"/>
      <c r="AF70" s="122"/>
      <c r="AG70" s="122"/>
      <c r="AH70" s="122"/>
    </row>
    <row r="71" spans="1:34" ht="15.75" thickBot="1">
      <c r="A71" s="28"/>
      <c r="B71" s="18"/>
      <c r="C71" s="577" t="s">
        <v>89</v>
      </c>
      <c r="D71" s="582"/>
      <c r="E71" s="578"/>
      <c r="F71" s="218">
        <f>SUM(F70:F70)</f>
        <v>0</v>
      </c>
      <c r="G71" s="298">
        <v>0.8</v>
      </c>
      <c r="H71" s="218">
        <f>F71/G71</f>
        <v>0</v>
      </c>
      <c r="I71" s="577" t="s">
        <v>90</v>
      </c>
      <c r="J71" s="578"/>
      <c r="K71" s="218">
        <f>SUM(K70:K70)</f>
        <v>0</v>
      </c>
      <c r="L71" s="298">
        <v>0.8</v>
      </c>
      <c r="M71" s="218">
        <f>K71/L71</f>
        <v>0</v>
      </c>
      <c r="N71" s="575" t="s">
        <v>91</v>
      </c>
      <c r="O71" s="576"/>
      <c r="P71" s="44">
        <f>SUM(P70:P70)</f>
        <v>0</v>
      </c>
      <c r="Q71" s="45">
        <v>0.8</v>
      </c>
      <c r="R71" s="44">
        <f>P71/Q71</f>
        <v>0</v>
      </c>
      <c r="S71" s="575" t="s">
        <v>92</v>
      </c>
      <c r="T71" s="576"/>
      <c r="U71" s="44">
        <f>SUM(U70:U70)</f>
        <v>0</v>
      </c>
      <c r="V71" s="45">
        <v>0.8</v>
      </c>
      <c r="W71" s="46">
        <f>U71/V71</f>
        <v>0</v>
      </c>
      <c r="AA71" s="122"/>
      <c r="AB71" s="122"/>
      <c r="AC71" s="122"/>
      <c r="AD71" s="122"/>
      <c r="AE71" s="122"/>
      <c r="AF71" s="122"/>
      <c r="AG71" s="122"/>
      <c r="AH71" s="122"/>
    </row>
    <row r="72" spans="1:34" ht="69.75" customHeight="1">
      <c r="A72" s="29" t="s">
        <v>1679</v>
      </c>
      <c r="B72" s="242" t="s">
        <v>1680</v>
      </c>
      <c r="C72" s="25"/>
      <c r="D72" s="25"/>
      <c r="E72" s="25"/>
      <c r="F72" s="25"/>
      <c r="G72" s="25"/>
      <c r="H72" s="113"/>
      <c r="I72" s="1" t="s">
        <v>1436</v>
      </c>
      <c r="J72" s="1" t="s">
        <v>1438</v>
      </c>
      <c r="K72" s="25">
        <v>0.944</v>
      </c>
      <c r="L72" s="25"/>
      <c r="M72" s="25"/>
      <c r="N72" s="145"/>
      <c r="O72" s="145"/>
      <c r="P72" s="145"/>
      <c r="Q72" s="145"/>
      <c r="R72" s="145"/>
      <c r="S72" s="145"/>
      <c r="T72" s="145"/>
      <c r="U72" s="145"/>
      <c r="V72" s="145"/>
      <c r="W72" s="146"/>
      <c r="AA72" s="122"/>
      <c r="AB72" s="122"/>
      <c r="AC72" s="122"/>
      <c r="AD72" s="122"/>
      <c r="AE72" s="122"/>
      <c r="AF72" s="122"/>
      <c r="AG72" s="122"/>
      <c r="AH72" s="122"/>
    </row>
    <row r="73" spans="1:34" ht="15.75" thickBot="1">
      <c r="A73" s="28"/>
      <c r="B73" s="18"/>
      <c r="C73" s="516" t="s">
        <v>89</v>
      </c>
      <c r="D73" s="517"/>
      <c r="E73" s="518"/>
      <c r="F73" s="21">
        <f>SUM(F72:F72)</f>
        <v>0</v>
      </c>
      <c r="G73" s="22">
        <v>0.8</v>
      </c>
      <c r="H73" s="21">
        <f>F73/G73</f>
        <v>0</v>
      </c>
      <c r="I73" s="516" t="s">
        <v>90</v>
      </c>
      <c r="J73" s="518"/>
      <c r="K73" s="21">
        <f>SUM(K72:K72)</f>
        <v>0.944</v>
      </c>
      <c r="L73" s="22">
        <v>0.8</v>
      </c>
      <c r="M73" s="21">
        <f>K73/L73</f>
        <v>1.18</v>
      </c>
      <c r="N73" s="573" t="s">
        <v>91</v>
      </c>
      <c r="O73" s="574"/>
      <c r="P73" s="39">
        <f>SUM(P72:P72)</f>
        <v>0</v>
      </c>
      <c r="Q73" s="140">
        <v>0.8</v>
      </c>
      <c r="R73" s="39">
        <f>P73/Q73</f>
        <v>0</v>
      </c>
      <c r="S73" s="573" t="s">
        <v>92</v>
      </c>
      <c r="T73" s="574"/>
      <c r="U73" s="39">
        <f>SUM(U72:U72)</f>
        <v>0</v>
      </c>
      <c r="V73" s="140">
        <v>0.8</v>
      </c>
      <c r="W73" s="40">
        <f>U73/V73</f>
        <v>0</v>
      </c>
      <c r="AA73" s="122"/>
      <c r="AB73" s="122"/>
      <c r="AC73" s="122"/>
      <c r="AD73" s="122"/>
      <c r="AE73" s="122"/>
      <c r="AF73" s="122"/>
      <c r="AG73" s="122"/>
      <c r="AH73" s="122"/>
    </row>
    <row r="74" spans="1:34" ht="36.75" customHeight="1">
      <c r="A74" s="29" t="s">
        <v>1681</v>
      </c>
      <c r="B74" s="242" t="s">
        <v>1656</v>
      </c>
      <c r="C74" s="25"/>
      <c r="D74" s="25"/>
      <c r="E74" s="25"/>
      <c r="F74" s="25"/>
      <c r="G74" s="25"/>
      <c r="H74" s="113"/>
      <c r="I74" s="30"/>
      <c r="J74" s="30"/>
      <c r="K74" s="30"/>
      <c r="L74" s="25"/>
      <c r="M74" s="25"/>
      <c r="N74" s="145" t="s">
        <v>169</v>
      </c>
      <c r="O74" s="145" t="s">
        <v>170</v>
      </c>
      <c r="P74" s="145">
        <v>0.2</v>
      </c>
      <c r="Q74" s="145"/>
      <c r="R74" s="145"/>
      <c r="S74" s="145"/>
      <c r="T74" s="145"/>
      <c r="U74" s="145"/>
      <c r="V74" s="145"/>
      <c r="W74" s="146"/>
      <c r="AA74" s="122"/>
      <c r="AB74" s="122"/>
      <c r="AC74" s="122"/>
      <c r="AD74" s="122"/>
      <c r="AE74" s="122"/>
      <c r="AF74" s="122"/>
      <c r="AG74" s="122"/>
      <c r="AH74" s="122"/>
    </row>
    <row r="75" spans="1:34" ht="15.75" thickBot="1">
      <c r="A75" s="28"/>
      <c r="B75" s="18"/>
      <c r="C75" s="516" t="s">
        <v>89</v>
      </c>
      <c r="D75" s="517"/>
      <c r="E75" s="518"/>
      <c r="F75" s="21">
        <f>SUM(F74:F74)</f>
        <v>0</v>
      </c>
      <c r="G75" s="22">
        <v>0.8</v>
      </c>
      <c r="H75" s="21">
        <f>F75/G75</f>
        <v>0</v>
      </c>
      <c r="I75" s="496" t="s">
        <v>90</v>
      </c>
      <c r="J75" s="497"/>
      <c r="K75" s="33">
        <f>SUM(K74:K74)</f>
        <v>0</v>
      </c>
      <c r="L75" s="22">
        <v>0.8</v>
      </c>
      <c r="M75" s="21">
        <f>K75/L75</f>
        <v>0</v>
      </c>
      <c r="N75" s="573" t="s">
        <v>91</v>
      </c>
      <c r="O75" s="574"/>
      <c r="P75" s="39">
        <f>SUM(P74:P74)</f>
        <v>0.2</v>
      </c>
      <c r="Q75" s="140">
        <v>0.8</v>
      </c>
      <c r="R75" s="39">
        <f>P75/Q75</f>
        <v>0.25</v>
      </c>
      <c r="S75" s="573" t="s">
        <v>92</v>
      </c>
      <c r="T75" s="574"/>
      <c r="U75" s="39">
        <f>SUM(U74:U74)</f>
        <v>0</v>
      </c>
      <c r="V75" s="140">
        <v>0.8</v>
      </c>
      <c r="W75" s="40">
        <f>U75/V75</f>
        <v>0</v>
      </c>
      <c r="AA75" s="122"/>
      <c r="AB75" s="122"/>
      <c r="AC75" s="122"/>
      <c r="AD75" s="122"/>
      <c r="AE75" s="122"/>
      <c r="AF75" s="122"/>
      <c r="AG75" s="122"/>
      <c r="AH75" s="122"/>
    </row>
    <row r="76" spans="1:34" ht="30">
      <c r="A76" s="29" t="s">
        <v>1682</v>
      </c>
      <c r="B76" s="242" t="s">
        <v>1663</v>
      </c>
      <c r="C76" s="25"/>
      <c r="D76" s="25"/>
      <c r="E76" s="25"/>
      <c r="F76" s="25"/>
      <c r="G76" s="25"/>
      <c r="H76" s="113"/>
      <c r="I76" s="25"/>
      <c r="J76" s="25"/>
      <c r="K76" s="25"/>
      <c r="L76" s="25"/>
      <c r="M76" s="25"/>
      <c r="N76" s="145"/>
      <c r="O76" s="145"/>
      <c r="P76" s="145"/>
      <c r="Q76" s="145"/>
      <c r="R76" s="145"/>
      <c r="S76" s="145"/>
      <c r="T76" s="145"/>
      <c r="U76" s="145"/>
      <c r="V76" s="145"/>
      <c r="W76" s="146"/>
      <c r="AA76" s="122"/>
      <c r="AB76" s="122"/>
      <c r="AC76" s="122"/>
      <c r="AD76" s="122"/>
      <c r="AE76" s="122"/>
      <c r="AF76" s="122"/>
      <c r="AG76" s="122"/>
      <c r="AH76" s="122"/>
    </row>
    <row r="77" spans="1:34" ht="15.75" thickBot="1">
      <c r="A77" s="28"/>
      <c r="B77" s="18"/>
      <c r="C77" s="516" t="s">
        <v>89</v>
      </c>
      <c r="D77" s="517"/>
      <c r="E77" s="518"/>
      <c r="F77" s="21">
        <f>SUM(F76:F76)</f>
        <v>0</v>
      </c>
      <c r="G77" s="22">
        <v>0.8</v>
      </c>
      <c r="H77" s="21">
        <f>F77/G77</f>
        <v>0</v>
      </c>
      <c r="I77" s="516" t="s">
        <v>90</v>
      </c>
      <c r="J77" s="518"/>
      <c r="K77" s="21">
        <f>SUM(K76:K76)</f>
        <v>0</v>
      </c>
      <c r="L77" s="22">
        <v>0.8</v>
      </c>
      <c r="M77" s="21">
        <f>K77/L77</f>
        <v>0</v>
      </c>
      <c r="N77" s="573" t="s">
        <v>91</v>
      </c>
      <c r="O77" s="574"/>
      <c r="P77" s="39">
        <f>SUM(P76:P76)</f>
        <v>0</v>
      </c>
      <c r="Q77" s="140">
        <v>0.8</v>
      </c>
      <c r="R77" s="39">
        <f>P77/Q77</f>
        <v>0</v>
      </c>
      <c r="S77" s="573" t="s">
        <v>92</v>
      </c>
      <c r="T77" s="574"/>
      <c r="U77" s="39">
        <f>SUM(U76:U76)</f>
        <v>0</v>
      </c>
      <c r="V77" s="140">
        <v>0.8</v>
      </c>
      <c r="W77" s="40">
        <f>U77/V77</f>
        <v>0</v>
      </c>
      <c r="AA77" s="122"/>
      <c r="AB77" s="122"/>
      <c r="AC77" s="122"/>
      <c r="AD77" s="122"/>
      <c r="AE77" s="122"/>
      <c r="AF77" s="122"/>
      <c r="AG77" s="122"/>
      <c r="AH77" s="122"/>
    </row>
    <row r="78" spans="1:34" ht="30">
      <c r="A78" s="29" t="s">
        <v>1683</v>
      </c>
      <c r="B78" s="242" t="s">
        <v>1668</v>
      </c>
      <c r="C78" s="25"/>
      <c r="D78" s="25"/>
      <c r="E78" s="25"/>
      <c r="F78" s="25"/>
      <c r="G78" s="25"/>
      <c r="H78" s="113"/>
      <c r="I78" s="25"/>
      <c r="J78" s="25"/>
      <c r="K78" s="25"/>
      <c r="L78" s="25"/>
      <c r="M78" s="25"/>
      <c r="N78" s="145"/>
      <c r="O78" s="145"/>
      <c r="P78" s="145"/>
      <c r="Q78" s="145"/>
      <c r="R78" s="145"/>
      <c r="S78" s="145"/>
      <c r="T78" s="145"/>
      <c r="U78" s="145"/>
      <c r="V78" s="145"/>
      <c r="W78" s="146"/>
      <c r="AA78" s="122"/>
      <c r="AB78" s="122"/>
      <c r="AC78" s="122"/>
      <c r="AD78" s="122"/>
      <c r="AE78" s="122"/>
      <c r="AF78" s="122"/>
      <c r="AG78" s="122"/>
      <c r="AH78" s="122"/>
    </row>
    <row r="79" spans="1:34" ht="15">
      <c r="A79" s="27"/>
      <c r="B79" s="254"/>
      <c r="C79" s="1"/>
      <c r="D79" s="1"/>
      <c r="E79" s="1"/>
      <c r="F79" s="1"/>
      <c r="G79" s="1"/>
      <c r="H79" s="34"/>
      <c r="I79" s="1"/>
      <c r="J79" s="1"/>
      <c r="K79" s="1"/>
      <c r="L79" s="1"/>
      <c r="M79" s="1"/>
      <c r="N79" s="9"/>
      <c r="O79" s="9"/>
      <c r="P79" s="9"/>
      <c r="Q79" s="9"/>
      <c r="R79" s="9"/>
      <c r="S79" s="9"/>
      <c r="T79" s="9"/>
      <c r="U79" s="9"/>
      <c r="V79" s="9"/>
      <c r="W79" s="139"/>
      <c r="AA79" s="122"/>
      <c r="AB79" s="122"/>
      <c r="AC79" s="122"/>
      <c r="AD79" s="122"/>
      <c r="AE79" s="122"/>
      <c r="AF79" s="122"/>
      <c r="AG79" s="122"/>
      <c r="AH79" s="122"/>
    </row>
    <row r="80" spans="1:34" ht="15.75" thickBot="1">
      <c r="A80" s="28"/>
      <c r="B80" s="18"/>
      <c r="C80" s="516" t="s">
        <v>89</v>
      </c>
      <c r="D80" s="517"/>
      <c r="E80" s="518"/>
      <c r="F80" s="21">
        <f>SUM(F78:F79)</f>
        <v>0</v>
      </c>
      <c r="G80" s="22">
        <v>0.8</v>
      </c>
      <c r="H80" s="21">
        <f>F80/G80</f>
        <v>0</v>
      </c>
      <c r="I80" s="516" t="s">
        <v>90</v>
      </c>
      <c r="J80" s="518"/>
      <c r="K80" s="21">
        <f>SUM(K78:K79)</f>
        <v>0</v>
      </c>
      <c r="L80" s="22">
        <v>0.8</v>
      </c>
      <c r="M80" s="21">
        <f>K80/L80</f>
        <v>0</v>
      </c>
      <c r="N80" s="573" t="s">
        <v>91</v>
      </c>
      <c r="O80" s="574"/>
      <c r="P80" s="39">
        <f>SUM(P78:P79)</f>
        <v>0</v>
      </c>
      <c r="Q80" s="140">
        <v>0.8</v>
      </c>
      <c r="R80" s="39">
        <f>P80/Q80</f>
        <v>0</v>
      </c>
      <c r="S80" s="573" t="s">
        <v>92</v>
      </c>
      <c r="T80" s="574"/>
      <c r="U80" s="39">
        <f>SUM(U78:U79)</f>
        <v>0</v>
      </c>
      <c r="V80" s="140">
        <v>0.8</v>
      </c>
      <c r="W80" s="40">
        <f>U80/V80</f>
        <v>0</v>
      </c>
      <c r="AA80" s="122"/>
      <c r="AB80" s="122"/>
      <c r="AC80" s="122"/>
      <c r="AD80" s="122"/>
      <c r="AE80" s="122"/>
      <c r="AF80" s="122"/>
      <c r="AG80" s="122"/>
      <c r="AH80" s="122"/>
    </row>
    <row r="81" spans="1:34" ht="30">
      <c r="A81" s="29" t="s">
        <v>1684</v>
      </c>
      <c r="B81" s="242" t="s">
        <v>1658</v>
      </c>
      <c r="C81" s="25"/>
      <c r="D81" s="25"/>
      <c r="E81" s="25"/>
      <c r="F81" s="25"/>
      <c r="G81" s="25"/>
      <c r="H81" s="113"/>
      <c r="I81" s="25"/>
      <c r="J81" s="25"/>
      <c r="K81" s="25"/>
      <c r="L81" s="25"/>
      <c r="M81" s="2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AA81" s="122"/>
      <c r="AB81" s="122"/>
      <c r="AC81" s="122"/>
      <c r="AD81" s="122"/>
      <c r="AE81" s="122"/>
      <c r="AF81" s="122"/>
      <c r="AG81" s="122"/>
      <c r="AH81" s="122"/>
    </row>
    <row r="82" spans="1:34" ht="15.75" thickBot="1">
      <c r="A82" s="28"/>
      <c r="B82" s="18"/>
      <c r="C82" s="516" t="s">
        <v>89</v>
      </c>
      <c r="D82" s="517"/>
      <c r="E82" s="518"/>
      <c r="F82" s="21">
        <f>SUM(F81:F81)</f>
        <v>0</v>
      </c>
      <c r="G82" s="22">
        <v>0.8</v>
      </c>
      <c r="H82" s="21">
        <f>F82/G82</f>
        <v>0</v>
      </c>
      <c r="I82" s="516" t="s">
        <v>90</v>
      </c>
      <c r="J82" s="518"/>
      <c r="K82" s="21">
        <f>SUM(K81:K81)</f>
        <v>0</v>
      </c>
      <c r="L82" s="22">
        <v>0.8</v>
      </c>
      <c r="M82" s="21">
        <f>K82/L82</f>
        <v>0</v>
      </c>
      <c r="N82" s="573" t="s">
        <v>91</v>
      </c>
      <c r="O82" s="574"/>
      <c r="P82" s="39">
        <f>SUM(P81:P81)</f>
        <v>0</v>
      </c>
      <c r="Q82" s="140">
        <v>0.8</v>
      </c>
      <c r="R82" s="39">
        <f>P82/Q82</f>
        <v>0</v>
      </c>
      <c r="S82" s="573" t="s">
        <v>92</v>
      </c>
      <c r="T82" s="574"/>
      <c r="U82" s="39">
        <f>SUM(U81:U81)</f>
        <v>0</v>
      </c>
      <c r="V82" s="140">
        <v>0.8</v>
      </c>
      <c r="W82" s="40">
        <f>U82/V82</f>
        <v>0</v>
      </c>
      <c r="AA82" s="122"/>
      <c r="AB82" s="122"/>
      <c r="AC82" s="122"/>
      <c r="AD82" s="122"/>
      <c r="AE82" s="122"/>
      <c r="AF82" s="122"/>
      <c r="AG82" s="122"/>
      <c r="AH82" s="122"/>
    </row>
    <row r="83" spans="1:34" ht="30">
      <c r="A83" s="29" t="s">
        <v>1685</v>
      </c>
      <c r="B83" s="242" t="s">
        <v>1686</v>
      </c>
      <c r="C83" s="25"/>
      <c r="D83" s="25"/>
      <c r="E83" s="25"/>
      <c r="F83" s="25"/>
      <c r="G83" s="25"/>
      <c r="H83" s="113"/>
      <c r="I83" s="25"/>
      <c r="J83" s="25"/>
      <c r="K83" s="25"/>
      <c r="L83" s="25"/>
      <c r="M83" s="2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AA83" s="122"/>
      <c r="AB83" s="122"/>
      <c r="AC83" s="122"/>
      <c r="AD83" s="122"/>
      <c r="AE83" s="122"/>
      <c r="AF83" s="122"/>
      <c r="AG83" s="122"/>
      <c r="AH83" s="122"/>
    </row>
    <row r="84" spans="1:34" ht="15.75" thickBot="1">
      <c r="A84" s="28"/>
      <c r="B84" s="18"/>
      <c r="C84" s="516" t="s">
        <v>89</v>
      </c>
      <c r="D84" s="517"/>
      <c r="E84" s="518"/>
      <c r="F84" s="21">
        <f>SUM(F83:F83)</f>
        <v>0</v>
      </c>
      <c r="G84" s="22">
        <v>0.8</v>
      </c>
      <c r="H84" s="21">
        <f>F84/G84</f>
        <v>0</v>
      </c>
      <c r="I84" s="516" t="s">
        <v>90</v>
      </c>
      <c r="J84" s="518"/>
      <c r="K84" s="21">
        <f>SUM(K83:K83)</f>
        <v>0</v>
      </c>
      <c r="L84" s="22">
        <v>0.8</v>
      </c>
      <c r="M84" s="21">
        <f>K84/L84</f>
        <v>0</v>
      </c>
      <c r="N84" s="573" t="s">
        <v>91</v>
      </c>
      <c r="O84" s="574"/>
      <c r="P84" s="39">
        <f>SUM(P83:P83)</f>
        <v>0</v>
      </c>
      <c r="Q84" s="140">
        <v>0.8</v>
      </c>
      <c r="R84" s="39">
        <f>P84/Q84</f>
        <v>0</v>
      </c>
      <c r="S84" s="573" t="s">
        <v>92</v>
      </c>
      <c r="T84" s="574"/>
      <c r="U84" s="39">
        <f>SUM(U83:U83)</f>
        <v>0</v>
      </c>
      <c r="V84" s="140">
        <v>0.8</v>
      </c>
      <c r="W84" s="40">
        <f>U84/V84</f>
        <v>0</v>
      </c>
      <c r="AA84" s="122"/>
      <c r="AB84" s="122"/>
      <c r="AC84" s="122"/>
      <c r="AD84" s="122"/>
      <c r="AE84" s="122"/>
      <c r="AF84" s="122"/>
      <c r="AG84" s="122"/>
      <c r="AH84" s="122"/>
    </row>
    <row r="85" spans="1:34" ht="34.5" customHeight="1">
      <c r="A85" s="29" t="s">
        <v>1687</v>
      </c>
      <c r="B85" s="242" t="s">
        <v>1686</v>
      </c>
      <c r="C85" s="25"/>
      <c r="D85" s="25"/>
      <c r="E85" s="25"/>
      <c r="F85" s="25"/>
      <c r="G85" s="25"/>
      <c r="H85" s="113"/>
      <c r="I85" s="25"/>
      <c r="J85" s="25"/>
      <c r="K85" s="25"/>
      <c r="L85" s="25"/>
      <c r="M85" s="2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AA85" s="122"/>
      <c r="AB85" s="122"/>
      <c r="AC85" s="122"/>
      <c r="AD85" s="122"/>
      <c r="AE85" s="122"/>
      <c r="AF85" s="122"/>
      <c r="AG85" s="122"/>
      <c r="AH85" s="122"/>
    </row>
    <row r="86" spans="1:34" ht="15.75" thickBot="1">
      <c r="A86" s="28"/>
      <c r="B86" s="18"/>
      <c r="C86" s="516" t="s">
        <v>89</v>
      </c>
      <c r="D86" s="517"/>
      <c r="E86" s="518"/>
      <c r="F86" s="21">
        <f>SUM(F85:F85)</f>
        <v>0</v>
      </c>
      <c r="G86" s="22">
        <v>0.8</v>
      </c>
      <c r="H86" s="21">
        <f>F86/G86</f>
        <v>0</v>
      </c>
      <c r="I86" s="516" t="s">
        <v>90</v>
      </c>
      <c r="J86" s="518"/>
      <c r="K86" s="21">
        <f>SUM(K85:K85)</f>
        <v>0</v>
      </c>
      <c r="L86" s="22">
        <v>0.8</v>
      </c>
      <c r="M86" s="21">
        <f>K86/L86</f>
        <v>0</v>
      </c>
      <c r="N86" s="573" t="s">
        <v>91</v>
      </c>
      <c r="O86" s="574"/>
      <c r="P86" s="39">
        <f>SUM(P85:P85)</f>
        <v>0</v>
      </c>
      <c r="Q86" s="140">
        <v>0.8</v>
      </c>
      <c r="R86" s="39">
        <f>P86/Q86</f>
        <v>0</v>
      </c>
      <c r="S86" s="573" t="s">
        <v>92</v>
      </c>
      <c r="T86" s="574"/>
      <c r="U86" s="39">
        <f>SUM(U85:U85)</f>
        <v>0</v>
      </c>
      <c r="V86" s="140">
        <v>0.8</v>
      </c>
      <c r="W86" s="40">
        <f>U86/V86</f>
        <v>0</v>
      </c>
      <c r="AA86" s="122"/>
      <c r="AB86" s="122"/>
      <c r="AC86" s="122"/>
      <c r="AD86" s="122"/>
      <c r="AE86" s="122"/>
      <c r="AF86" s="122"/>
      <c r="AG86" s="122"/>
      <c r="AH86" s="122"/>
    </row>
    <row r="87" spans="1:34" ht="30">
      <c r="A87" s="29" t="s">
        <v>1688</v>
      </c>
      <c r="B87" s="242" t="s">
        <v>1663</v>
      </c>
      <c r="C87" s="25"/>
      <c r="D87" s="25"/>
      <c r="E87" s="25"/>
      <c r="F87" s="25"/>
      <c r="G87" s="25"/>
      <c r="H87" s="113"/>
      <c r="I87" s="25"/>
      <c r="J87" s="25"/>
      <c r="K87" s="25"/>
      <c r="L87" s="25"/>
      <c r="M87" s="25"/>
      <c r="N87" s="145"/>
      <c r="O87" s="145"/>
      <c r="P87" s="145"/>
      <c r="Q87" s="145"/>
      <c r="R87" s="145"/>
      <c r="S87" s="145"/>
      <c r="T87" s="145"/>
      <c r="U87" s="145"/>
      <c r="V87" s="145"/>
      <c r="W87" s="146"/>
      <c r="AA87" s="122"/>
      <c r="AB87" s="122"/>
      <c r="AC87" s="122"/>
      <c r="AD87" s="122"/>
      <c r="AE87" s="122"/>
      <c r="AF87" s="122"/>
      <c r="AG87" s="122"/>
      <c r="AH87" s="122"/>
    </row>
    <row r="88" spans="1:34" ht="15.75" thickBot="1">
      <c r="A88" s="28"/>
      <c r="B88" s="18"/>
      <c r="C88" s="516" t="s">
        <v>89</v>
      </c>
      <c r="D88" s="517"/>
      <c r="E88" s="518"/>
      <c r="F88" s="21">
        <f>SUM(F87:F87)</f>
        <v>0</v>
      </c>
      <c r="G88" s="22">
        <v>0.8</v>
      </c>
      <c r="H88" s="21">
        <f>F88/G88</f>
        <v>0</v>
      </c>
      <c r="I88" s="516" t="s">
        <v>90</v>
      </c>
      <c r="J88" s="518"/>
      <c r="K88" s="21">
        <f>SUM(K87:K87)</f>
        <v>0</v>
      </c>
      <c r="L88" s="22">
        <v>0.8</v>
      </c>
      <c r="M88" s="21">
        <f>K88/L88</f>
        <v>0</v>
      </c>
      <c r="N88" s="573" t="s">
        <v>91</v>
      </c>
      <c r="O88" s="574"/>
      <c r="P88" s="39">
        <f>SUM(P87:P87)</f>
        <v>0</v>
      </c>
      <c r="Q88" s="140">
        <v>0.8</v>
      </c>
      <c r="R88" s="39">
        <f>P88/Q88</f>
        <v>0</v>
      </c>
      <c r="S88" s="573" t="s">
        <v>92</v>
      </c>
      <c r="T88" s="574"/>
      <c r="U88" s="39">
        <f>SUM(U87:U87)</f>
        <v>0</v>
      </c>
      <c r="V88" s="140">
        <v>0.8</v>
      </c>
      <c r="W88" s="40">
        <f>U88/V88</f>
        <v>0</v>
      </c>
      <c r="AA88" s="122"/>
      <c r="AB88" s="122"/>
      <c r="AC88" s="122"/>
      <c r="AD88" s="122"/>
      <c r="AE88" s="122"/>
      <c r="AF88" s="122"/>
      <c r="AG88" s="122"/>
      <c r="AH88" s="122"/>
    </row>
    <row r="89" spans="1:34" ht="30">
      <c r="A89" s="29" t="s">
        <v>1689</v>
      </c>
      <c r="B89" s="242" t="s">
        <v>1690</v>
      </c>
      <c r="C89" s="25"/>
      <c r="D89" s="25"/>
      <c r="E89" s="25"/>
      <c r="F89" s="25"/>
      <c r="G89" s="25"/>
      <c r="H89" s="113"/>
      <c r="I89" s="25"/>
      <c r="J89" s="25"/>
      <c r="K89" s="25"/>
      <c r="L89" s="25"/>
      <c r="M89" s="25"/>
      <c r="N89" s="145"/>
      <c r="O89" s="145"/>
      <c r="P89" s="145"/>
      <c r="Q89" s="145"/>
      <c r="R89" s="145"/>
      <c r="S89" s="145"/>
      <c r="T89" s="145"/>
      <c r="U89" s="145"/>
      <c r="V89" s="145"/>
      <c r="W89" s="146"/>
      <c r="AA89" s="122"/>
      <c r="AB89" s="122"/>
      <c r="AC89" s="122"/>
      <c r="AD89" s="122"/>
      <c r="AE89" s="122"/>
      <c r="AF89" s="122"/>
      <c r="AG89" s="122"/>
      <c r="AH89" s="122"/>
    </row>
    <row r="90" spans="1:34" ht="15.75" thickBot="1">
      <c r="A90" s="28"/>
      <c r="B90" s="18"/>
      <c r="C90" s="516" t="s">
        <v>89</v>
      </c>
      <c r="D90" s="517"/>
      <c r="E90" s="518"/>
      <c r="F90" s="21">
        <f>SUM(F89:F89)</f>
        <v>0</v>
      </c>
      <c r="G90" s="22">
        <v>0.8</v>
      </c>
      <c r="H90" s="21">
        <f>F90/G90</f>
        <v>0</v>
      </c>
      <c r="I90" s="516" t="s">
        <v>90</v>
      </c>
      <c r="J90" s="518"/>
      <c r="K90" s="21">
        <f>SUM(K89:K89)</f>
        <v>0</v>
      </c>
      <c r="L90" s="22">
        <v>0.8</v>
      </c>
      <c r="M90" s="21">
        <f>K90/L90</f>
        <v>0</v>
      </c>
      <c r="N90" s="573" t="s">
        <v>91</v>
      </c>
      <c r="O90" s="574"/>
      <c r="P90" s="39">
        <f>SUM(P89:P89)</f>
        <v>0</v>
      </c>
      <c r="Q90" s="140">
        <v>0.8</v>
      </c>
      <c r="R90" s="39">
        <f>P90/Q90</f>
        <v>0</v>
      </c>
      <c r="S90" s="573" t="s">
        <v>92</v>
      </c>
      <c r="T90" s="574"/>
      <c r="U90" s="39">
        <f>SUM(U89:U89)</f>
        <v>0</v>
      </c>
      <c r="V90" s="140">
        <v>0.8</v>
      </c>
      <c r="W90" s="40">
        <f>U90/V90</f>
        <v>0</v>
      </c>
      <c r="AA90" s="122"/>
      <c r="AB90" s="122"/>
      <c r="AC90" s="122"/>
      <c r="AD90" s="122"/>
      <c r="AE90" s="122"/>
      <c r="AF90" s="122"/>
      <c r="AG90" s="122"/>
      <c r="AH90" s="122"/>
    </row>
    <row r="91" spans="1:34" ht="90" customHeight="1">
      <c r="A91" s="29" t="s">
        <v>1691</v>
      </c>
      <c r="B91" s="242" t="s">
        <v>1692</v>
      </c>
      <c r="C91" s="25"/>
      <c r="D91" s="25"/>
      <c r="E91" s="25"/>
      <c r="F91" s="25"/>
      <c r="G91" s="25"/>
      <c r="H91" s="113"/>
      <c r="I91" s="1" t="s">
        <v>2023</v>
      </c>
      <c r="J91" s="1" t="s">
        <v>1439</v>
      </c>
      <c r="K91" s="25">
        <v>0.5635</v>
      </c>
      <c r="L91" s="25"/>
      <c r="M91" s="25"/>
      <c r="N91" s="145"/>
      <c r="O91" s="145"/>
      <c r="P91" s="145"/>
      <c r="Q91" s="145"/>
      <c r="R91" s="145"/>
      <c r="S91" s="145"/>
      <c r="T91" s="145"/>
      <c r="U91" s="145"/>
      <c r="V91" s="145"/>
      <c r="W91" s="146"/>
      <c r="AA91" s="122"/>
      <c r="AB91" s="122"/>
      <c r="AC91" s="122"/>
      <c r="AD91" s="122"/>
      <c r="AE91" s="122"/>
      <c r="AF91" s="122"/>
      <c r="AG91" s="122"/>
      <c r="AH91" s="122"/>
    </row>
    <row r="92" spans="1:34" ht="15.75" thickBot="1">
      <c r="A92" s="28"/>
      <c r="B92" s="18"/>
      <c r="C92" s="516" t="s">
        <v>89</v>
      </c>
      <c r="D92" s="517"/>
      <c r="E92" s="518"/>
      <c r="F92" s="21">
        <f>SUM(F91:F91)</f>
        <v>0</v>
      </c>
      <c r="G92" s="22">
        <v>0.8</v>
      </c>
      <c r="H92" s="21">
        <f>F92/G92</f>
        <v>0</v>
      </c>
      <c r="I92" s="516" t="s">
        <v>90</v>
      </c>
      <c r="J92" s="518"/>
      <c r="K92" s="21">
        <f>SUM(K91:K91)</f>
        <v>0.5635</v>
      </c>
      <c r="L92" s="22">
        <v>0.8</v>
      </c>
      <c r="M92" s="21">
        <f>K92/L92</f>
        <v>0.704375</v>
      </c>
      <c r="N92" s="573" t="s">
        <v>91</v>
      </c>
      <c r="O92" s="574"/>
      <c r="P92" s="39">
        <f>SUM(P91:P91)</f>
        <v>0</v>
      </c>
      <c r="Q92" s="140">
        <v>0.8</v>
      </c>
      <c r="R92" s="39">
        <f>P92/Q92</f>
        <v>0</v>
      </c>
      <c r="S92" s="573" t="s">
        <v>92</v>
      </c>
      <c r="T92" s="574"/>
      <c r="U92" s="39">
        <f>SUM(U91:U91)</f>
        <v>0</v>
      </c>
      <c r="V92" s="140">
        <v>0.8</v>
      </c>
      <c r="W92" s="40">
        <f>U92/V92</f>
        <v>0</v>
      </c>
      <c r="AA92" s="122"/>
      <c r="AB92" s="122"/>
      <c r="AC92" s="122"/>
      <c r="AD92" s="122"/>
      <c r="AE92" s="122"/>
      <c r="AF92" s="122"/>
      <c r="AG92" s="122"/>
      <c r="AH92" s="122"/>
    </row>
    <row r="93" spans="1:34" ht="30">
      <c r="A93" s="29" t="s">
        <v>1693</v>
      </c>
      <c r="B93" s="242" t="s">
        <v>1686</v>
      </c>
      <c r="C93" s="25"/>
      <c r="D93" s="25"/>
      <c r="E93" s="25"/>
      <c r="F93" s="25"/>
      <c r="G93" s="25"/>
      <c r="H93" s="113"/>
      <c r="I93" s="25"/>
      <c r="J93" s="25"/>
      <c r="K93" s="25"/>
      <c r="L93" s="25"/>
      <c r="M93" s="25"/>
      <c r="N93" s="145"/>
      <c r="O93" s="145"/>
      <c r="P93" s="145"/>
      <c r="Q93" s="145"/>
      <c r="R93" s="145"/>
      <c r="S93" s="145"/>
      <c r="T93" s="145"/>
      <c r="U93" s="145"/>
      <c r="V93" s="145"/>
      <c r="W93" s="146"/>
      <c r="AA93" s="122"/>
      <c r="AB93" s="122"/>
      <c r="AC93" s="122"/>
      <c r="AD93" s="122"/>
      <c r="AE93" s="122"/>
      <c r="AF93" s="122"/>
      <c r="AG93" s="122"/>
      <c r="AH93" s="122"/>
    </row>
    <row r="94" spans="1:34" ht="15.75" thickBot="1">
      <c r="A94" s="28"/>
      <c r="B94" s="18"/>
      <c r="C94" s="516" t="s">
        <v>89</v>
      </c>
      <c r="D94" s="517"/>
      <c r="E94" s="518"/>
      <c r="F94" s="21">
        <f>SUM(F93:F93)</f>
        <v>0</v>
      </c>
      <c r="G94" s="22">
        <v>0.8</v>
      </c>
      <c r="H94" s="21">
        <f>F94/G94</f>
        <v>0</v>
      </c>
      <c r="I94" s="516" t="s">
        <v>90</v>
      </c>
      <c r="J94" s="518"/>
      <c r="K94" s="21">
        <f>SUM(K93:K93)</f>
        <v>0</v>
      </c>
      <c r="L94" s="22">
        <v>0.8</v>
      </c>
      <c r="M94" s="21">
        <f>K94/L94</f>
        <v>0</v>
      </c>
      <c r="N94" s="573" t="s">
        <v>91</v>
      </c>
      <c r="O94" s="574"/>
      <c r="P94" s="39">
        <f>SUM(P93:P93)</f>
        <v>0</v>
      </c>
      <c r="Q94" s="140">
        <v>0.8</v>
      </c>
      <c r="R94" s="39">
        <f>P94/Q94</f>
        <v>0</v>
      </c>
      <c r="S94" s="573" t="s">
        <v>92</v>
      </c>
      <c r="T94" s="574"/>
      <c r="U94" s="39">
        <f>SUM(U93:U93)</f>
        <v>0</v>
      </c>
      <c r="V94" s="140">
        <v>0.8</v>
      </c>
      <c r="W94" s="40">
        <f>U94/V94</f>
        <v>0</v>
      </c>
      <c r="AA94" s="122"/>
      <c r="AB94" s="122"/>
      <c r="AC94" s="122"/>
      <c r="AD94" s="122"/>
      <c r="AE94" s="122"/>
      <c r="AF94" s="122"/>
      <c r="AG94" s="122"/>
      <c r="AH94" s="122"/>
    </row>
    <row r="95" spans="1:34" ht="15.75" thickBot="1">
      <c r="A95" s="214"/>
      <c r="B95" s="215"/>
      <c r="C95" s="509" t="s">
        <v>252</v>
      </c>
      <c r="D95" s="510"/>
      <c r="E95" s="510"/>
      <c r="F95" s="510"/>
      <c r="G95" s="510"/>
      <c r="H95" s="511"/>
      <c r="I95" s="240"/>
      <c r="J95" s="238"/>
      <c r="K95" s="300"/>
      <c r="L95" s="300"/>
      <c r="M95" s="300"/>
      <c r="N95" s="100"/>
      <c r="O95" s="148"/>
      <c r="P95" s="212"/>
      <c r="Q95" s="125"/>
      <c r="R95" s="212"/>
      <c r="S95" s="100"/>
      <c r="T95" s="148"/>
      <c r="U95" s="212"/>
      <c r="V95" s="125"/>
      <c r="W95" s="213"/>
      <c r="AA95" s="122"/>
      <c r="AB95" s="122"/>
      <c r="AC95" s="122"/>
      <c r="AD95" s="122"/>
      <c r="AE95" s="122"/>
      <c r="AF95" s="122"/>
      <c r="AG95" s="122"/>
      <c r="AH95" s="122"/>
    </row>
    <row r="96" spans="1:34" ht="30">
      <c r="A96" s="27" t="s">
        <v>1694</v>
      </c>
      <c r="B96" s="254" t="s">
        <v>1658</v>
      </c>
      <c r="C96" s="11" t="s">
        <v>161</v>
      </c>
      <c r="D96" s="11" t="s">
        <v>162</v>
      </c>
      <c r="E96" s="11" t="s">
        <v>163</v>
      </c>
      <c r="F96" s="11">
        <v>0.1</v>
      </c>
      <c r="G96" s="11"/>
      <c r="H96" s="89"/>
      <c r="I96" s="11"/>
      <c r="J96" s="11"/>
      <c r="K96" s="11"/>
      <c r="L96" s="11"/>
      <c r="M96" s="11"/>
      <c r="N96" s="145"/>
      <c r="O96" s="145"/>
      <c r="P96" s="145"/>
      <c r="Q96" s="145"/>
      <c r="R96" s="145"/>
      <c r="S96" s="145"/>
      <c r="T96" s="145"/>
      <c r="U96" s="145"/>
      <c r="V96" s="145"/>
      <c r="W96" s="146"/>
      <c r="AA96" s="122"/>
      <c r="AB96" s="122"/>
      <c r="AC96" s="122"/>
      <c r="AD96" s="122"/>
      <c r="AE96" s="122"/>
      <c r="AF96" s="122"/>
      <c r="AG96" s="122"/>
      <c r="AH96" s="122"/>
    </row>
    <row r="97" spans="1:34" ht="15.75" thickBot="1">
      <c r="A97" s="28"/>
      <c r="B97" s="18"/>
      <c r="C97" s="516" t="s">
        <v>89</v>
      </c>
      <c r="D97" s="517"/>
      <c r="E97" s="518"/>
      <c r="F97" s="21">
        <f>SUM(F96:F96)</f>
        <v>0.1</v>
      </c>
      <c r="G97" s="22">
        <v>0.8</v>
      </c>
      <c r="H97" s="21">
        <f>F97/G97</f>
        <v>0.125</v>
      </c>
      <c r="I97" s="516" t="s">
        <v>90</v>
      </c>
      <c r="J97" s="518"/>
      <c r="K97" s="21">
        <f>SUM(K96:K96)</f>
        <v>0</v>
      </c>
      <c r="L97" s="22">
        <v>0.8</v>
      </c>
      <c r="M97" s="21">
        <f>K97/L97</f>
        <v>0</v>
      </c>
      <c r="N97" s="573" t="s">
        <v>91</v>
      </c>
      <c r="O97" s="574"/>
      <c r="P97" s="39">
        <f>SUM(P96:P96)</f>
        <v>0</v>
      </c>
      <c r="Q97" s="140">
        <v>0.8</v>
      </c>
      <c r="R97" s="39">
        <f>P97/Q97</f>
        <v>0</v>
      </c>
      <c r="S97" s="573" t="s">
        <v>92</v>
      </c>
      <c r="T97" s="574"/>
      <c r="U97" s="39">
        <f>SUM(U96:U96)</f>
        <v>0</v>
      </c>
      <c r="V97" s="140">
        <v>0.8</v>
      </c>
      <c r="W97" s="40">
        <f>U97/V97</f>
        <v>0</v>
      </c>
      <c r="AA97" s="122"/>
      <c r="AB97" s="122"/>
      <c r="AC97" s="122"/>
      <c r="AD97" s="122"/>
      <c r="AE97" s="122"/>
      <c r="AF97" s="122"/>
      <c r="AG97" s="122"/>
      <c r="AH97" s="122"/>
    </row>
    <row r="98" spans="1:34" ht="53.25" customHeight="1">
      <c r="A98" s="309" t="s">
        <v>1695</v>
      </c>
      <c r="B98" s="242" t="s">
        <v>1658</v>
      </c>
      <c r="C98" s="25"/>
      <c r="D98" s="25"/>
      <c r="E98" s="25"/>
      <c r="F98" s="25"/>
      <c r="G98" s="25"/>
      <c r="H98" s="113"/>
      <c r="I98" s="25" t="s">
        <v>225</v>
      </c>
      <c r="J98" s="25" t="s">
        <v>226</v>
      </c>
      <c r="K98" s="25">
        <v>0.06</v>
      </c>
      <c r="L98" s="25"/>
      <c r="M98" s="25"/>
      <c r="N98" s="145"/>
      <c r="O98" s="145"/>
      <c r="P98" s="145"/>
      <c r="Q98" s="145"/>
      <c r="R98" s="145"/>
      <c r="S98" s="145"/>
      <c r="T98" s="145"/>
      <c r="U98" s="145"/>
      <c r="V98" s="145"/>
      <c r="W98" s="146"/>
      <c r="AA98" s="122"/>
      <c r="AB98" s="122"/>
      <c r="AC98" s="122"/>
      <c r="AD98" s="122"/>
      <c r="AE98" s="122"/>
      <c r="AF98" s="122"/>
      <c r="AG98" s="122"/>
      <c r="AH98" s="122"/>
    </row>
    <row r="99" spans="1:34" ht="15.75" thickBot="1">
      <c r="A99" s="17"/>
      <c r="B99" s="18"/>
      <c r="C99" s="516" t="s">
        <v>89</v>
      </c>
      <c r="D99" s="517"/>
      <c r="E99" s="518"/>
      <c r="F99" s="21">
        <f>SUM(F98:F98)</f>
        <v>0</v>
      </c>
      <c r="G99" s="22">
        <v>0.8</v>
      </c>
      <c r="H99" s="21">
        <f>F99/G99</f>
        <v>0</v>
      </c>
      <c r="I99" s="516" t="s">
        <v>90</v>
      </c>
      <c r="J99" s="518"/>
      <c r="K99" s="21">
        <f>SUM(K98:K98)</f>
        <v>0.06</v>
      </c>
      <c r="L99" s="22">
        <v>0.8</v>
      </c>
      <c r="M99" s="21">
        <f>K99/L99</f>
        <v>0.075</v>
      </c>
      <c r="N99" s="573" t="s">
        <v>91</v>
      </c>
      <c r="O99" s="574"/>
      <c r="P99" s="39">
        <f>SUM(P98:P98)</f>
        <v>0</v>
      </c>
      <c r="Q99" s="140">
        <v>0.8</v>
      </c>
      <c r="R99" s="39">
        <f>P99/Q99</f>
        <v>0</v>
      </c>
      <c r="S99" s="573" t="s">
        <v>92</v>
      </c>
      <c r="T99" s="574"/>
      <c r="U99" s="39">
        <f>SUM(U98:U98)</f>
        <v>0</v>
      </c>
      <c r="V99" s="140">
        <v>0.8</v>
      </c>
      <c r="W99" s="40">
        <f>U99/V99</f>
        <v>0</v>
      </c>
      <c r="AA99" s="122"/>
      <c r="AB99" s="122"/>
      <c r="AC99" s="122"/>
      <c r="AD99" s="122"/>
      <c r="AE99" s="122"/>
      <c r="AF99" s="122"/>
      <c r="AG99" s="122"/>
      <c r="AH99" s="122"/>
    </row>
    <row r="100" spans="1:34" ht="34.5" customHeight="1">
      <c r="A100" s="29" t="s">
        <v>1696</v>
      </c>
      <c r="B100" s="242" t="s">
        <v>1658</v>
      </c>
      <c r="C100" s="25"/>
      <c r="D100" s="25"/>
      <c r="E100" s="25"/>
      <c r="F100" s="25"/>
      <c r="G100" s="25"/>
      <c r="H100" s="113"/>
      <c r="I100" s="1"/>
      <c r="J100" s="1"/>
      <c r="K100" s="243"/>
      <c r="L100" s="25"/>
      <c r="M100" s="25"/>
      <c r="N100" s="9" t="s">
        <v>204</v>
      </c>
      <c r="O100" s="9" t="s">
        <v>205</v>
      </c>
      <c r="P100" s="143">
        <v>0.04</v>
      </c>
      <c r="Q100" s="145"/>
      <c r="R100" s="145"/>
      <c r="S100" s="145"/>
      <c r="T100" s="145"/>
      <c r="U100" s="145"/>
      <c r="V100" s="145"/>
      <c r="W100" s="146"/>
      <c r="AA100" s="122"/>
      <c r="AB100" s="122"/>
      <c r="AC100" s="122"/>
      <c r="AD100" s="122"/>
      <c r="AE100" s="122"/>
      <c r="AF100" s="122"/>
      <c r="AG100" s="122"/>
      <c r="AH100" s="122"/>
    </row>
    <row r="101" spans="1:34" ht="15.75" thickBot="1">
      <c r="A101" s="28"/>
      <c r="B101" s="18"/>
      <c r="C101" s="516" t="s">
        <v>89</v>
      </c>
      <c r="D101" s="517"/>
      <c r="E101" s="518"/>
      <c r="F101" s="21">
        <f>SUM(F100:F100)</f>
        <v>0</v>
      </c>
      <c r="G101" s="22">
        <v>0.8</v>
      </c>
      <c r="H101" s="21">
        <f>F101/G101</f>
        <v>0</v>
      </c>
      <c r="I101" s="516" t="s">
        <v>90</v>
      </c>
      <c r="J101" s="518"/>
      <c r="K101" s="21">
        <f>SUM(K100:K100)</f>
        <v>0</v>
      </c>
      <c r="L101" s="22">
        <v>0.8</v>
      </c>
      <c r="M101" s="21">
        <f>K101/L101</f>
        <v>0</v>
      </c>
      <c r="N101" s="573" t="s">
        <v>91</v>
      </c>
      <c r="O101" s="574"/>
      <c r="P101" s="39">
        <f>SUM(P100:P100)</f>
        <v>0.04</v>
      </c>
      <c r="Q101" s="140">
        <v>0.8</v>
      </c>
      <c r="R101" s="39">
        <f>P101/Q101</f>
        <v>0.049999999999999996</v>
      </c>
      <c r="S101" s="573" t="s">
        <v>92</v>
      </c>
      <c r="T101" s="574"/>
      <c r="U101" s="39">
        <f>SUM(U100:U100)</f>
        <v>0</v>
      </c>
      <c r="V101" s="140">
        <v>0.8</v>
      </c>
      <c r="W101" s="40">
        <f>U101/V101</f>
        <v>0</v>
      </c>
      <c r="AA101" s="122"/>
      <c r="AB101" s="122"/>
      <c r="AC101" s="122"/>
      <c r="AD101" s="122"/>
      <c r="AE101" s="122"/>
      <c r="AF101" s="122"/>
      <c r="AG101" s="122"/>
      <c r="AH101" s="122"/>
    </row>
    <row r="102" spans="1:34" ht="30">
      <c r="A102" s="29" t="s">
        <v>1697</v>
      </c>
      <c r="B102" s="242" t="s">
        <v>1666</v>
      </c>
      <c r="C102" s="25"/>
      <c r="D102" s="25"/>
      <c r="E102" s="25"/>
      <c r="F102" s="25"/>
      <c r="G102" s="25"/>
      <c r="H102" s="113"/>
      <c r="I102" s="25"/>
      <c r="J102" s="25"/>
      <c r="K102" s="25"/>
      <c r="L102" s="25"/>
      <c r="M102" s="2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6"/>
      <c r="AA102" s="122"/>
      <c r="AB102" s="122"/>
      <c r="AC102" s="122"/>
      <c r="AD102" s="122"/>
      <c r="AE102" s="122"/>
      <c r="AF102" s="122"/>
      <c r="AG102" s="122"/>
      <c r="AH102" s="122"/>
    </row>
    <row r="103" spans="1:34" ht="15.75" thickBot="1">
      <c r="A103" s="28"/>
      <c r="B103" s="18"/>
      <c r="C103" s="516" t="s">
        <v>89</v>
      </c>
      <c r="D103" s="517"/>
      <c r="E103" s="518"/>
      <c r="F103" s="21">
        <f>SUM(F102:F102)</f>
        <v>0</v>
      </c>
      <c r="G103" s="22">
        <v>0.8</v>
      </c>
      <c r="H103" s="21">
        <f>F103/G103</f>
        <v>0</v>
      </c>
      <c r="I103" s="516" t="s">
        <v>90</v>
      </c>
      <c r="J103" s="518"/>
      <c r="K103" s="21">
        <f>SUM(K102:K102)</f>
        <v>0</v>
      </c>
      <c r="L103" s="22">
        <v>0.8</v>
      </c>
      <c r="M103" s="21">
        <f>K103/L103</f>
        <v>0</v>
      </c>
      <c r="N103" s="573" t="s">
        <v>91</v>
      </c>
      <c r="O103" s="574"/>
      <c r="P103" s="39">
        <f>SUM(P102:P102)</f>
        <v>0</v>
      </c>
      <c r="Q103" s="140">
        <v>0.8</v>
      </c>
      <c r="R103" s="39">
        <f>P103/Q103</f>
        <v>0</v>
      </c>
      <c r="S103" s="573" t="s">
        <v>92</v>
      </c>
      <c r="T103" s="574"/>
      <c r="U103" s="39">
        <f>SUM(U102:U102)</f>
        <v>0</v>
      </c>
      <c r="V103" s="140">
        <v>0.8</v>
      </c>
      <c r="W103" s="40">
        <f>U103/V103</f>
        <v>0</v>
      </c>
      <c r="AA103" s="122"/>
      <c r="AB103" s="122"/>
      <c r="AC103" s="122"/>
      <c r="AD103" s="122"/>
      <c r="AE103" s="122"/>
      <c r="AF103" s="122"/>
      <c r="AG103" s="122"/>
      <c r="AH103" s="122"/>
    </row>
    <row r="104" spans="1:34" ht="30">
      <c r="A104" s="29" t="s">
        <v>1698</v>
      </c>
      <c r="B104" s="242" t="s">
        <v>1658</v>
      </c>
      <c r="C104" s="25"/>
      <c r="D104" s="25"/>
      <c r="E104" s="25"/>
      <c r="F104" s="25"/>
      <c r="G104" s="25"/>
      <c r="H104" s="113"/>
      <c r="I104" s="25"/>
      <c r="J104" s="25"/>
      <c r="K104" s="25"/>
      <c r="L104" s="25"/>
      <c r="M104" s="2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6"/>
      <c r="AA104" s="122"/>
      <c r="AB104" s="122"/>
      <c r="AC104" s="122"/>
      <c r="AD104" s="122"/>
      <c r="AE104" s="122"/>
      <c r="AF104" s="122"/>
      <c r="AG104" s="122"/>
      <c r="AH104" s="122"/>
    </row>
    <row r="105" spans="1:34" ht="15.75" thickBot="1">
      <c r="A105" s="28"/>
      <c r="B105" s="18"/>
      <c r="C105" s="516" t="s">
        <v>89</v>
      </c>
      <c r="D105" s="517"/>
      <c r="E105" s="518"/>
      <c r="F105" s="21">
        <f>SUM(F104:F104)</f>
        <v>0</v>
      </c>
      <c r="G105" s="22">
        <v>0.8</v>
      </c>
      <c r="H105" s="21">
        <f>F105/G105</f>
        <v>0</v>
      </c>
      <c r="I105" s="516" t="s">
        <v>90</v>
      </c>
      <c r="J105" s="518"/>
      <c r="K105" s="21">
        <f>SUM(K104:K104)</f>
        <v>0</v>
      </c>
      <c r="L105" s="22">
        <v>0.8</v>
      </c>
      <c r="M105" s="21">
        <f>K105/L105</f>
        <v>0</v>
      </c>
      <c r="N105" s="573" t="s">
        <v>91</v>
      </c>
      <c r="O105" s="574"/>
      <c r="P105" s="39">
        <f>SUM(P104:P104)</f>
        <v>0</v>
      </c>
      <c r="Q105" s="140">
        <v>0.8</v>
      </c>
      <c r="R105" s="39">
        <f>P105/Q105</f>
        <v>0</v>
      </c>
      <c r="S105" s="573" t="s">
        <v>92</v>
      </c>
      <c r="T105" s="574"/>
      <c r="U105" s="39">
        <f>SUM(U104:U104)</f>
        <v>0</v>
      </c>
      <c r="V105" s="140">
        <v>0.8</v>
      </c>
      <c r="W105" s="40">
        <f>U105/V105</f>
        <v>0</v>
      </c>
      <c r="AA105" s="122"/>
      <c r="AB105" s="122"/>
      <c r="AC105" s="122"/>
      <c r="AD105" s="122"/>
      <c r="AE105" s="122"/>
      <c r="AF105" s="122"/>
      <c r="AG105" s="122"/>
      <c r="AH105" s="122"/>
    </row>
    <row r="106" spans="1:34" ht="30">
      <c r="A106" s="29" t="s">
        <v>1699</v>
      </c>
      <c r="B106" s="242" t="s">
        <v>1666</v>
      </c>
      <c r="C106" s="25"/>
      <c r="D106" s="25"/>
      <c r="E106" s="25"/>
      <c r="F106" s="25"/>
      <c r="G106" s="25"/>
      <c r="H106" s="113"/>
      <c r="I106" s="25"/>
      <c r="J106" s="25"/>
      <c r="K106" s="25"/>
      <c r="L106" s="25"/>
      <c r="M106" s="2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6"/>
      <c r="AA106" s="122"/>
      <c r="AB106" s="122"/>
      <c r="AC106" s="122"/>
      <c r="AD106" s="122"/>
      <c r="AE106" s="122"/>
      <c r="AF106" s="122"/>
      <c r="AG106" s="122"/>
      <c r="AH106" s="122"/>
    </row>
    <row r="107" spans="1:34" ht="15.75" thickBot="1">
      <c r="A107" s="28"/>
      <c r="B107" s="18"/>
      <c r="C107" s="516" t="s">
        <v>89</v>
      </c>
      <c r="D107" s="517"/>
      <c r="E107" s="518"/>
      <c r="F107" s="21">
        <f>SUM(F106:F106)</f>
        <v>0</v>
      </c>
      <c r="G107" s="22">
        <v>0.8</v>
      </c>
      <c r="H107" s="21">
        <f>F107/G107</f>
        <v>0</v>
      </c>
      <c r="I107" s="516" t="s">
        <v>90</v>
      </c>
      <c r="J107" s="518"/>
      <c r="K107" s="21">
        <f>SUM(K106:K106)</f>
        <v>0</v>
      </c>
      <c r="L107" s="22">
        <v>0.8</v>
      </c>
      <c r="M107" s="21">
        <f>K107/L107</f>
        <v>0</v>
      </c>
      <c r="N107" s="573" t="s">
        <v>91</v>
      </c>
      <c r="O107" s="574"/>
      <c r="P107" s="39">
        <f>SUM(P106:P106)</f>
        <v>0</v>
      </c>
      <c r="Q107" s="140">
        <v>0.8</v>
      </c>
      <c r="R107" s="39">
        <f>P107/Q107</f>
        <v>0</v>
      </c>
      <c r="S107" s="573" t="s">
        <v>92</v>
      </c>
      <c r="T107" s="574"/>
      <c r="U107" s="39">
        <f>SUM(U106:U106)</f>
        <v>0</v>
      </c>
      <c r="V107" s="140">
        <v>0.8</v>
      </c>
      <c r="W107" s="40">
        <f>U107/V107</f>
        <v>0</v>
      </c>
      <c r="AA107" s="122"/>
      <c r="AB107" s="122"/>
      <c r="AC107" s="122"/>
      <c r="AD107" s="122"/>
      <c r="AE107" s="122"/>
      <c r="AF107" s="122"/>
      <c r="AG107" s="122"/>
      <c r="AH107" s="122"/>
    </row>
    <row r="108" spans="1:34" ht="15.75" thickBot="1">
      <c r="A108" s="214"/>
      <c r="B108" s="215"/>
      <c r="C108" s="509" t="s">
        <v>254</v>
      </c>
      <c r="D108" s="510"/>
      <c r="E108" s="510"/>
      <c r="F108" s="510"/>
      <c r="G108" s="510"/>
      <c r="H108" s="511"/>
      <c r="I108" s="240"/>
      <c r="J108" s="238"/>
      <c r="K108" s="300"/>
      <c r="L108" s="300"/>
      <c r="M108" s="300"/>
      <c r="N108" s="100"/>
      <c r="O108" s="148"/>
      <c r="P108" s="212"/>
      <c r="Q108" s="125"/>
      <c r="R108" s="212"/>
      <c r="S108" s="100"/>
      <c r="T108" s="148"/>
      <c r="U108" s="212"/>
      <c r="V108" s="125"/>
      <c r="W108" s="213"/>
      <c r="AA108" s="122"/>
      <c r="AB108" s="122"/>
      <c r="AC108" s="122"/>
      <c r="AD108" s="122"/>
      <c r="AE108" s="122"/>
      <c r="AF108" s="122"/>
      <c r="AG108" s="122"/>
      <c r="AH108" s="122"/>
    </row>
    <row r="109" spans="1:34" ht="30">
      <c r="A109" s="27" t="s">
        <v>1700</v>
      </c>
      <c r="B109" s="254" t="s">
        <v>1666</v>
      </c>
      <c r="C109" s="1" t="s">
        <v>171</v>
      </c>
      <c r="D109" s="1" t="s">
        <v>172</v>
      </c>
      <c r="E109" s="1" t="s">
        <v>173</v>
      </c>
      <c r="F109" s="1">
        <v>0.06</v>
      </c>
      <c r="G109" s="11"/>
      <c r="H109" s="89"/>
      <c r="I109" s="11"/>
      <c r="J109" s="11"/>
      <c r="K109" s="11"/>
      <c r="L109" s="11"/>
      <c r="M109" s="11"/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AA109" s="122"/>
      <c r="AB109" s="122"/>
      <c r="AC109" s="122"/>
      <c r="AD109" s="122"/>
      <c r="AE109" s="122"/>
      <c r="AF109" s="122"/>
      <c r="AG109" s="122"/>
      <c r="AH109" s="122"/>
    </row>
    <row r="110" spans="1:34" ht="15">
      <c r="A110" s="27"/>
      <c r="B110" s="254"/>
      <c r="C110" s="255"/>
      <c r="D110" s="77"/>
      <c r="E110" s="78"/>
      <c r="F110" s="197"/>
      <c r="G110" s="197"/>
      <c r="H110" s="108"/>
      <c r="I110" s="255"/>
      <c r="J110" s="78"/>
      <c r="K110" s="197"/>
      <c r="L110" s="197"/>
      <c r="M110" s="197"/>
      <c r="N110" s="100"/>
      <c r="O110" s="148"/>
      <c r="P110" s="125"/>
      <c r="Q110" s="125"/>
      <c r="R110" s="125"/>
      <c r="S110" s="100"/>
      <c r="T110" s="148"/>
      <c r="U110" s="125"/>
      <c r="V110" s="125"/>
      <c r="W110" s="305"/>
      <c r="AA110" s="122"/>
      <c r="AB110" s="122"/>
      <c r="AC110" s="122"/>
      <c r="AD110" s="122"/>
      <c r="AE110" s="122"/>
      <c r="AF110" s="122"/>
      <c r="AG110" s="122"/>
      <c r="AH110" s="122"/>
    </row>
    <row r="111" spans="1:34" ht="15">
      <c r="A111" s="27"/>
      <c r="B111" s="254"/>
      <c r="C111" s="255"/>
      <c r="D111" s="77"/>
      <c r="E111" s="78"/>
      <c r="F111" s="197"/>
      <c r="G111" s="197"/>
      <c r="H111" s="108"/>
      <c r="I111" s="255"/>
      <c r="J111" s="78"/>
      <c r="K111" s="197"/>
      <c r="L111" s="197"/>
      <c r="M111" s="197"/>
      <c r="N111" s="100"/>
      <c r="O111" s="148"/>
      <c r="P111" s="125"/>
      <c r="Q111" s="125"/>
      <c r="R111" s="125"/>
      <c r="S111" s="100"/>
      <c r="T111" s="148"/>
      <c r="U111" s="125"/>
      <c r="V111" s="125"/>
      <c r="W111" s="305"/>
      <c r="AA111" s="122"/>
      <c r="AB111" s="122"/>
      <c r="AC111" s="122"/>
      <c r="AD111" s="122"/>
      <c r="AE111" s="122"/>
      <c r="AF111" s="122"/>
      <c r="AG111" s="122"/>
      <c r="AH111" s="122"/>
    </row>
    <row r="112" spans="1:34" ht="15.75" thickBot="1">
      <c r="A112" s="28"/>
      <c r="B112" s="18"/>
      <c r="C112" s="516" t="s">
        <v>89</v>
      </c>
      <c r="D112" s="517"/>
      <c r="E112" s="518"/>
      <c r="F112" s="21">
        <f>SUM(F110:F111)</f>
        <v>0</v>
      </c>
      <c r="G112" s="22">
        <v>0.8</v>
      </c>
      <c r="H112" s="21">
        <f>F112/G112</f>
        <v>0</v>
      </c>
      <c r="I112" s="516" t="s">
        <v>90</v>
      </c>
      <c r="J112" s="518"/>
      <c r="K112" s="21">
        <f>SUM(K109:K109)</f>
        <v>0</v>
      </c>
      <c r="L112" s="22">
        <v>0.8</v>
      </c>
      <c r="M112" s="21">
        <f>K112/L112</f>
        <v>0</v>
      </c>
      <c r="N112" s="573" t="s">
        <v>91</v>
      </c>
      <c r="O112" s="574"/>
      <c r="P112" s="39">
        <f>SUM(P109:P109)</f>
        <v>0</v>
      </c>
      <c r="Q112" s="140">
        <v>0.8</v>
      </c>
      <c r="R112" s="39">
        <f>P112/Q112</f>
        <v>0</v>
      </c>
      <c r="S112" s="573" t="s">
        <v>92</v>
      </c>
      <c r="T112" s="574"/>
      <c r="U112" s="39">
        <f>SUM(U109:U109)</f>
        <v>0</v>
      </c>
      <c r="V112" s="140">
        <v>0.8</v>
      </c>
      <c r="W112" s="40">
        <f>U112/V112</f>
        <v>0</v>
      </c>
      <c r="AA112" s="122"/>
      <c r="AB112" s="122"/>
      <c r="AC112" s="122"/>
      <c r="AD112" s="122"/>
      <c r="AE112" s="122"/>
      <c r="AF112" s="122"/>
      <c r="AG112" s="122"/>
      <c r="AH112" s="122"/>
    </row>
    <row r="113" spans="1:34" ht="45">
      <c r="A113" s="308" t="s">
        <v>1701</v>
      </c>
      <c r="B113" s="253" t="s">
        <v>1619</v>
      </c>
      <c r="C113" s="1"/>
      <c r="D113" s="1"/>
      <c r="E113" s="25"/>
      <c r="F113" s="25"/>
      <c r="G113" s="25"/>
      <c r="H113" s="113"/>
      <c r="I113" s="25" t="s">
        <v>121</v>
      </c>
      <c r="J113" s="25" t="s">
        <v>215</v>
      </c>
      <c r="K113" s="25">
        <v>0.05</v>
      </c>
      <c r="L113" s="25"/>
      <c r="M113" s="25"/>
      <c r="N113" s="145"/>
      <c r="O113" s="145"/>
      <c r="P113" s="145"/>
      <c r="Q113" s="145"/>
      <c r="R113" s="145"/>
      <c r="S113" s="47" t="s">
        <v>216</v>
      </c>
      <c r="T113" s="119" t="s">
        <v>217</v>
      </c>
      <c r="U113" s="145">
        <v>0.05</v>
      </c>
      <c r="V113" s="145"/>
      <c r="W113" s="146"/>
      <c r="AA113" s="122"/>
      <c r="AB113" s="122"/>
      <c r="AC113" s="122"/>
      <c r="AD113" s="122"/>
      <c r="AE113" s="122"/>
      <c r="AF113" s="122"/>
      <c r="AG113" s="122"/>
      <c r="AH113" s="122"/>
    </row>
    <row r="114" spans="1:34" ht="15.75" thickBot="1">
      <c r="A114" s="28"/>
      <c r="B114" s="18"/>
      <c r="C114" s="516" t="s">
        <v>89</v>
      </c>
      <c r="D114" s="517"/>
      <c r="E114" s="518"/>
      <c r="F114" s="21">
        <f>SUM(F113:F113)</f>
        <v>0</v>
      </c>
      <c r="G114" s="22">
        <v>0.8</v>
      </c>
      <c r="H114" s="21">
        <f>F114/G114</f>
        <v>0</v>
      </c>
      <c r="I114" s="516" t="s">
        <v>90</v>
      </c>
      <c r="J114" s="518"/>
      <c r="K114" s="21">
        <f>SUM(K113:K113)</f>
        <v>0.05</v>
      </c>
      <c r="L114" s="22">
        <v>0.8</v>
      </c>
      <c r="M114" s="21">
        <f>K114/L114</f>
        <v>0.0625</v>
      </c>
      <c r="N114" s="573" t="s">
        <v>91</v>
      </c>
      <c r="O114" s="574"/>
      <c r="P114" s="39">
        <f>SUM(P113:P113)</f>
        <v>0</v>
      </c>
      <c r="Q114" s="140">
        <v>0.8</v>
      </c>
      <c r="R114" s="39">
        <f>P114/Q114</f>
        <v>0</v>
      </c>
      <c r="S114" s="573" t="s">
        <v>92</v>
      </c>
      <c r="T114" s="574"/>
      <c r="U114" s="39">
        <f>SUM(U113:U113)</f>
        <v>0.05</v>
      </c>
      <c r="V114" s="140">
        <v>0.8</v>
      </c>
      <c r="W114" s="40">
        <f>U114/V114</f>
        <v>0.0625</v>
      </c>
      <c r="AA114" s="122"/>
      <c r="AB114" s="122"/>
      <c r="AC114" s="122"/>
      <c r="AD114" s="122"/>
      <c r="AE114" s="122"/>
      <c r="AF114" s="122"/>
      <c r="AG114" s="122"/>
      <c r="AH114" s="122"/>
    </row>
    <row r="115" spans="1:34" ht="15.75" thickBot="1">
      <c r="A115" s="214"/>
      <c r="B115" s="215"/>
      <c r="C115" s="509" t="s">
        <v>254</v>
      </c>
      <c r="D115" s="510"/>
      <c r="E115" s="510"/>
      <c r="F115" s="510"/>
      <c r="G115" s="510"/>
      <c r="H115" s="511"/>
      <c r="I115" s="240"/>
      <c r="J115" s="238"/>
      <c r="K115" s="237"/>
      <c r="L115" s="300"/>
      <c r="M115" s="300"/>
      <c r="N115" s="100"/>
      <c r="O115" s="148"/>
      <c r="P115" s="212"/>
      <c r="Q115" s="125"/>
      <c r="R115" s="212"/>
      <c r="S115" s="141"/>
      <c r="T115" s="148"/>
      <c r="U115" s="123"/>
      <c r="V115" s="125"/>
      <c r="W115" s="213"/>
      <c r="AA115" s="122"/>
      <c r="AB115" s="122"/>
      <c r="AC115" s="122"/>
      <c r="AD115" s="122"/>
      <c r="AE115" s="122"/>
      <c r="AF115" s="122"/>
      <c r="AG115" s="122"/>
      <c r="AH115" s="122"/>
    </row>
    <row r="116" spans="1:34" ht="55.5" customHeight="1">
      <c r="A116" s="27" t="s">
        <v>1702</v>
      </c>
      <c r="B116" s="254" t="s">
        <v>1703</v>
      </c>
      <c r="C116" s="11" t="s">
        <v>121</v>
      </c>
      <c r="D116" s="11" t="s">
        <v>151</v>
      </c>
      <c r="E116" s="11" t="s">
        <v>152</v>
      </c>
      <c r="F116" s="11">
        <v>0.3</v>
      </c>
      <c r="G116" s="11"/>
      <c r="H116" s="89"/>
      <c r="I116" s="345"/>
      <c r="J116" s="345"/>
      <c r="L116" s="11"/>
      <c r="M116" s="11"/>
      <c r="N116" s="145"/>
      <c r="O116" s="145"/>
      <c r="P116" s="145"/>
      <c r="Q116" s="145"/>
      <c r="R116" s="145"/>
      <c r="S116" s="9" t="s">
        <v>155</v>
      </c>
      <c r="T116" s="145" t="s">
        <v>156</v>
      </c>
      <c r="U116" s="9">
        <v>0.054</v>
      </c>
      <c r="V116" s="145"/>
      <c r="W116" s="146"/>
      <c r="AA116" s="122"/>
      <c r="AB116" s="122"/>
      <c r="AC116" s="122"/>
      <c r="AD116" s="122"/>
      <c r="AE116" s="122"/>
      <c r="AF116" s="122"/>
      <c r="AG116" s="122"/>
      <c r="AH116" s="122"/>
    </row>
    <row r="117" spans="1:34" ht="15">
      <c r="A117" s="306"/>
      <c r="B117" s="216"/>
      <c r="C117" s="490" t="s">
        <v>252</v>
      </c>
      <c r="D117" s="491"/>
      <c r="E117" s="491"/>
      <c r="F117" s="491"/>
      <c r="G117" s="491"/>
      <c r="H117" s="492"/>
      <c r="I117" s="347"/>
      <c r="J117" s="347"/>
      <c r="K117" s="348"/>
      <c r="L117" s="349"/>
      <c r="M117" s="349"/>
      <c r="N117" s="119"/>
      <c r="O117" s="119"/>
      <c r="P117" s="119"/>
      <c r="Q117" s="119"/>
      <c r="R117" s="119"/>
      <c r="S117" s="9"/>
      <c r="T117" s="119"/>
      <c r="U117" s="9"/>
      <c r="V117" s="119"/>
      <c r="W117" s="41"/>
      <c r="AA117" s="122"/>
      <c r="AB117" s="122"/>
      <c r="AC117" s="122"/>
      <c r="AD117" s="122"/>
      <c r="AE117" s="122"/>
      <c r="AF117" s="122"/>
      <c r="AG117" s="122"/>
      <c r="AH117" s="122"/>
    </row>
    <row r="118" spans="1:34" ht="30">
      <c r="A118" s="27"/>
      <c r="B118" s="254"/>
      <c r="C118" s="1" t="s">
        <v>153</v>
      </c>
      <c r="D118" s="1" t="s">
        <v>154</v>
      </c>
      <c r="E118" s="1" t="s">
        <v>1440</v>
      </c>
      <c r="F118" s="1">
        <v>0.078</v>
      </c>
      <c r="G118" s="1"/>
      <c r="H118" s="34"/>
      <c r="I118" s="1"/>
      <c r="J118" s="1"/>
      <c r="K118" s="1"/>
      <c r="L118" s="1"/>
      <c r="M118" s="1"/>
      <c r="N118" s="9"/>
      <c r="O118" s="9"/>
      <c r="P118" s="9"/>
      <c r="Q118" s="9"/>
      <c r="R118" s="9"/>
      <c r="S118" s="9"/>
      <c r="T118" s="9"/>
      <c r="U118" s="9"/>
      <c r="V118" s="9"/>
      <c r="W118" s="139"/>
      <c r="AA118" s="122"/>
      <c r="AB118" s="122"/>
      <c r="AC118" s="122"/>
      <c r="AD118" s="122"/>
      <c r="AE118" s="122"/>
      <c r="AF118" s="122"/>
      <c r="AG118" s="122"/>
      <c r="AH118" s="122"/>
    </row>
    <row r="119" spans="1:34" ht="15.75" thickBot="1">
      <c r="A119" s="28"/>
      <c r="B119" s="18"/>
      <c r="C119" s="516" t="s">
        <v>89</v>
      </c>
      <c r="D119" s="517"/>
      <c r="E119" s="518"/>
      <c r="F119" s="21">
        <f>SUM(F118:F118)</f>
        <v>0.078</v>
      </c>
      <c r="G119" s="22">
        <v>0.8</v>
      </c>
      <c r="H119" s="21">
        <f>F119/G119</f>
        <v>0.09749999999999999</v>
      </c>
      <c r="I119" s="516" t="s">
        <v>90</v>
      </c>
      <c r="J119" s="518"/>
      <c r="K119" s="21">
        <f>SUM(U116:U116)</f>
        <v>0.054</v>
      </c>
      <c r="L119" s="22">
        <v>0.8</v>
      </c>
      <c r="M119" s="21">
        <f>K119/L119</f>
        <v>0.06749999999999999</v>
      </c>
      <c r="N119" s="573" t="s">
        <v>91</v>
      </c>
      <c r="O119" s="574"/>
      <c r="P119" s="39">
        <f>SUM(P116:P118)</f>
        <v>0</v>
      </c>
      <c r="Q119" s="140">
        <v>0.8</v>
      </c>
      <c r="R119" s="39">
        <f>P119/Q119</f>
        <v>0</v>
      </c>
      <c r="S119" s="573" t="s">
        <v>92</v>
      </c>
      <c r="T119" s="574"/>
      <c r="U119" s="39">
        <f>SUM(U116:U118)</f>
        <v>0.054</v>
      </c>
      <c r="V119" s="140">
        <v>0.8</v>
      </c>
      <c r="W119" s="40">
        <f>U119/V119</f>
        <v>0.06749999999999999</v>
      </c>
      <c r="AA119" s="122"/>
      <c r="AB119" s="122"/>
      <c r="AC119" s="122"/>
      <c r="AD119" s="122"/>
      <c r="AE119" s="122"/>
      <c r="AF119" s="122"/>
      <c r="AG119" s="122"/>
      <c r="AH119" s="122"/>
    </row>
    <row r="120" spans="1:34" ht="30">
      <c r="A120" s="29" t="s">
        <v>1704</v>
      </c>
      <c r="B120" s="242" t="s">
        <v>1658</v>
      </c>
      <c r="C120" s="25"/>
      <c r="D120" s="25"/>
      <c r="E120" s="25"/>
      <c r="F120" s="25"/>
      <c r="G120" s="25"/>
      <c r="H120" s="113"/>
      <c r="I120" s="25"/>
      <c r="J120" s="25"/>
      <c r="K120" s="25"/>
      <c r="L120" s="25"/>
      <c r="M120" s="2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6"/>
      <c r="AA120" s="122"/>
      <c r="AB120" s="122"/>
      <c r="AC120" s="122"/>
      <c r="AD120" s="122"/>
      <c r="AE120" s="122"/>
      <c r="AF120" s="122"/>
      <c r="AG120" s="122"/>
      <c r="AH120" s="122"/>
    </row>
    <row r="121" spans="1:34" ht="15.75" thickBot="1">
      <c r="A121" s="28"/>
      <c r="B121" s="18"/>
      <c r="C121" s="516" t="s">
        <v>89</v>
      </c>
      <c r="D121" s="517"/>
      <c r="E121" s="518"/>
      <c r="F121" s="21">
        <f>SUM(F120:F120)</f>
        <v>0</v>
      </c>
      <c r="G121" s="22">
        <v>0.8</v>
      </c>
      <c r="H121" s="21">
        <f>F121/G121</f>
        <v>0</v>
      </c>
      <c r="I121" s="516" t="s">
        <v>90</v>
      </c>
      <c r="J121" s="518"/>
      <c r="K121" s="21">
        <f>SUM(K120:K120)</f>
        <v>0</v>
      </c>
      <c r="L121" s="22">
        <v>0.8</v>
      </c>
      <c r="M121" s="21">
        <f>K121/L121</f>
        <v>0</v>
      </c>
      <c r="N121" s="573" t="s">
        <v>91</v>
      </c>
      <c r="O121" s="574"/>
      <c r="P121" s="39">
        <f>SUM(P120:P120)</f>
        <v>0</v>
      </c>
      <c r="Q121" s="140">
        <v>0.8</v>
      </c>
      <c r="R121" s="39">
        <f>P121/Q121</f>
        <v>0</v>
      </c>
      <c r="S121" s="573" t="s">
        <v>92</v>
      </c>
      <c r="T121" s="574"/>
      <c r="U121" s="39">
        <f>SUM(U120:U120)</f>
        <v>0</v>
      </c>
      <c r="V121" s="140">
        <v>0.8</v>
      </c>
      <c r="W121" s="40">
        <f>U121/V121</f>
        <v>0</v>
      </c>
      <c r="AA121" s="122"/>
      <c r="AB121" s="122"/>
      <c r="AC121" s="122"/>
      <c r="AD121" s="122"/>
      <c r="AE121" s="122"/>
      <c r="AF121" s="122"/>
      <c r="AG121" s="122"/>
      <c r="AH121" s="122"/>
    </row>
    <row r="122" spans="1:34" ht="15.75" thickBot="1">
      <c r="A122" s="214"/>
      <c r="B122" s="215"/>
      <c r="C122" s="509" t="s">
        <v>253</v>
      </c>
      <c r="D122" s="510"/>
      <c r="E122" s="510"/>
      <c r="F122" s="510"/>
      <c r="G122" s="510"/>
      <c r="H122" s="511"/>
      <c r="I122" s="240"/>
      <c r="J122" s="238"/>
      <c r="K122" s="300"/>
      <c r="L122" s="300"/>
      <c r="M122" s="300"/>
      <c r="N122" s="100"/>
      <c r="O122" s="148"/>
      <c r="P122" s="212"/>
      <c r="Q122" s="125"/>
      <c r="R122" s="212"/>
      <c r="S122" s="100"/>
      <c r="T122" s="148"/>
      <c r="U122" s="212"/>
      <c r="V122" s="125"/>
      <c r="W122" s="213"/>
      <c r="AA122" s="122"/>
      <c r="AB122" s="122"/>
      <c r="AC122" s="122"/>
      <c r="AD122" s="122"/>
      <c r="AE122" s="122"/>
      <c r="AF122" s="122"/>
      <c r="AG122" s="122"/>
      <c r="AH122" s="122"/>
    </row>
    <row r="123" spans="1:34" ht="30">
      <c r="A123" s="27" t="s">
        <v>1705</v>
      </c>
      <c r="B123" s="254" t="s">
        <v>1680</v>
      </c>
      <c r="C123" s="11" t="s">
        <v>201</v>
      </c>
      <c r="D123" s="11" t="s">
        <v>202</v>
      </c>
      <c r="E123" s="11" t="s">
        <v>203</v>
      </c>
      <c r="F123" s="11">
        <v>0.24</v>
      </c>
      <c r="G123" s="11"/>
      <c r="H123" s="89"/>
      <c r="I123" s="11"/>
      <c r="J123" s="11"/>
      <c r="K123" s="11"/>
      <c r="L123" s="11"/>
      <c r="M123" s="11"/>
      <c r="N123" s="145"/>
      <c r="O123" s="145"/>
      <c r="P123" s="145"/>
      <c r="Q123" s="145"/>
      <c r="R123" s="145"/>
      <c r="S123" s="145"/>
      <c r="T123" s="145"/>
      <c r="U123" s="145"/>
      <c r="V123" s="145"/>
      <c r="W123" s="146"/>
      <c r="AA123" s="122"/>
      <c r="AB123" s="122"/>
      <c r="AC123" s="122"/>
      <c r="AD123" s="122"/>
      <c r="AE123" s="122"/>
      <c r="AF123" s="122"/>
      <c r="AG123" s="122"/>
      <c r="AH123" s="122"/>
    </row>
    <row r="124" spans="1:34" ht="15.75" thickBot="1">
      <c r="A124" s="28"/>
      <c r="B124" s="18"/>
      <c r="C124" s="516" t="s">
        <v>89</v>
      </c>
      <c r="D124" s="517"/>
      <c r="E124" s="518"/>
      <c r="F124" s="21">
        <f>SUM(F123:F123)</f>
        <v>0.24</v>
      </c>
      <c r="G124" s="22">
        <v>0.8</v>
      </c>
      <c r="H124" s="21">
        <f>F124/G124</f>
        <v>0.3</v>
      </c>
      <c r="I124" s="516" t="s">
        <v>90</v>
      </c>
      <c r="J124" s="518"/>
      <c r="K124" s="21">
        <f>SUM(K123:K123)</f>
        <v>0</v>
      </c>
      <c r="L124" s="22">
        <v>0.8</v>
      </c>
      <c r="M124" s="21">
        <f>K124/L124</f>
        <v>0</v>
      </c>
      <c r="N124" s="573" t="s">
        <v>91</v>
      </c>
      <c r="O124" s="574"/>
      <c r="P124" s="39">
        <f>SUM(P123:P123)</f>
        <v>0</v>
      </c>
      <c r="Q124" s="140">
        <v>0.8</v>
      </c>
      <c r="R124" s="39">
        <f>P124/Q124</f>
        <v>0</v>
      </c>
      <c r="S124" s="573" t="s">
        <v>92</v>
      </c>
      <c r="T124" s="574"/>
      <c r="U124" s="39">
        <f>SUM(U123:U123)</f>
        <v>0</v>
      </c>
      <c r="V124" s="140">
        <v>0.8</v>
      </c>
      <c r="W124" s="40">
        <f>U124/V124</f>
        <v>0</v>
      </c>
      <c r="AA124" s="122"/>
      <c r="AB124" s="122"/>
      <c r="AC124" s="122"/>
      <c r="AD124" s="122"/>
      <c r="AE124" s="122"/>
      <c r="AF124" s="122"/>
      <c r="AG124" s="122"/>
      <c r="AH124" s="122"/>
    </row>
    <row r="125" spans="1:34" ht="63" customHeight="1">
      <c r="A125" s="29" t="s">
        <v>166</v>
      </c>
      <c r="B125" s="242" t="s">
        <v>1680</v>
      </c>
      <c r="C125" s="25"/>
      <c r="D125" s="25"/>
      <c r="E125" s="25"/>
      <c r="F125" s="25"/>
      <c r="G125" s="25"/>
      <c r="H125" s="113"/>
      <c r="I125" s="25" t="s">
        <v>1436</v>
      </c>
      <c r="J125" s="25" t="s">
        <v>1441</v>
      </c>
      <c r="K125" s="25">
        <v>0.8075</v>
      </c>
      <c r="L125" s="25"/>
      <c r="M125" s="2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6"/>
      <c r="AA125" s="122"/>
      <c r="AB125" s="122"/>
      <c r="AC125" s="122"/>
      <c r="AD125" s="122"/>
      <c r="AE125" s="122"/>
      <c r="AF125" s="122"/>
      <c r="AG125" s="122"/>
      <c r="AH125" s="122"/>
    </row>
    <row r="126" spans="1:34" ht="15.75" thickBot="1">
      <c r="A126" s="28"/>
      <c r="B126" s="18"/>
      <c r="C126" s="516" t="s">
        <v>89</v>
      </c>
      <c r="D126" s="517"/>
      <c r="E126" s="518"/>
      <c r="F126" s="21">
        <f>SUM(F125:F125)</f>
        <v>0</v>
      </c>
      <c r="G126" s="22">
        <v>0.8</v>
      </c>
      <c r="H126" s="21">
        <f>F126/G126</f>
        <v>0</v>
      </c>
      <c r="I126" s="516" t="s">
        <v>90</v>
      </c>
      <c r="J126" s="518"/>
      <c r="K126" s="21">
        <f>SUM(K125:K125)</f>
        <v>0.8075</v>
      </c>
      <c r="L126" s="22">
        <v>0.8</v>
      </c>
      <c r="M126" s="21">
        <f>K126/L126</f>
        <v>1.009375</v>
      </c>
      <c r="N126" s="573" t="s">
        <v>91</v>
      </c>
      <c r="O126" s="574"/>
      <c r="P126" s="39">
        <f>SUM(P125:P125)</f>
        <v>0</v>
      </c>
      <c r="Q126" s="140">
        <v>0.8</v>
      </c>
      <c r="R126" s="39">
        <f>P126/Q126</f>
        <v>0</v>
      </c>
      <c r="S126" s="573" t="s">
        <v>92</v>
      </c>
      <c r="T126" s="574"/>
      <c r="U126" s="39">
        <f>SUM(U125:U125)</f>
        <v>0</v>
      </c>
      <c r="V126" s="140">
        <v>0.8</v>
      </c>
      <c r="W126" s="40">
        <f>U126/V126</f>
        <v>0</v>
      </c>
      <c r="AA126" s="122"/>
      <c r="AB126" s="122"/>
      <c r="AC126" s="122"/>
      <c r="AD126" s="122"/>
      <c r="AE126" s="122"/>
      <c r="AF126" s="122"/>
      <c r="AG126" s="122"/>
      <c r="AH126" s="122"/>
    </row>
    <row r="127" spans="1:34" ht="15.75" thickBot="1">
      <c r="A127" s="214"/>
      <c r="B127" s="215"/>
      <c r="C127" s="509" t="s">
        <v>252</v>
      </c>
      <c r="D127" s="510"/>
      <c r="E127" s="510"/>
      <c r="F127" s="510"/>
      <c r="G127" s="510"/>
      <c r="H127" s="511"/>
      <c r="I127" s="240"/>
      <c r="J127" s="238"/>
      <c r="K127" s="300"/>
      <c r="L127" s="300"/>
      <c r="M127" s="300"/>
      <c r="N127" s="100"/>
      <c r="O127" s="148"/>
      <c r="P127" s="212"/>
      <c r="Q127" s="125"/>
      <c r="R127" s="212"/>
      <c r="S127" s="100"/>
      <c r="T127" s="148"/>
      <c r="U127" s="212"/>
      <c r="V127" s="125"/>
      <c r="W127" s="213"/>
      <c r="AA127" s="122"/>
      <c r="AB127" s="122"/>
      <c r="AC127" s="122"/>
      <c r="AD127" s="122"/>
      <c r="AE127" s="122"/>
      <c r="AF127" s="122"/>
      <c r="AG127" s="122"/>
      <c r="AH127" s="122"/>
    </row>
    <row r="128" spans="1:34" ht="64.5" customHeight="1">
      <c r="A128" s="27" t="s">
        <v>1706</v>
      </c>
      <c r="B128" s="254" t="s">
        <v>1707</v>
      </c>
      <c r="C128" s="197" t="s">
        <v>142</v>
      </c>
      <c r="D128" s="197" t="s">
        <v>143</v>
      </c>
      <c r="E128" s="197" t="s">
        <v>144</v>
      </c>
      <c r="F128" s="197">
        <v>0.03</v>
      </c>
      <c r="G128" s="11"/>
      <c r="H128" s="89"/>
      <c r="I128" s="11"/>
      <c r="J128" s="11"/>
      <c r="K128" s="11"/>
      <c r="L128" s="11"/>
      <c r="M128" s="11"/>
      <c r="N128" s="145"/>
      <c r="O128" s="145"/>
      <c r="P128" s="145"/>
      <c r="Q128" s="145"/>
      <c r="R128" s="145"/>
      <c r="S128" s="145"/>
      <c r="T128" s="145"/>
      <c r="U128" s="145"/>
      <c r="V128" s="145"/>
      <c r="W128" s="146"/>
      <c r="AA128" s="122"/>
      <c r="AB128" s="122"/>
      <c r="AC128" s="122"/>
      <c r="AD128" s="122"/>
      <c r="AE128" s="122"/>
      <c r="AF128" s="122"/>
      <c r="AG128" s="122"/>
      <c r="AH128" s="122"/>
    </row>
    <row r="129" spans="1:34" ht="60" customHeight="1">
      <c r="A129" s="27"/>
      <c r="B129" s="254"/>
      <c r="C129" s="1" t="s">
        <v>121</v>
      </c>
      <c r="D129" s="1" t="s">
        <v>1442</v>
      </c>
      <c r="E129" s="1" t="s">
        <v>1440</v>
      </c>
      <c r="F129" s="1">
        <v>0.078</v>
      </c>
      <c r="G129" s="11"/>
      <c r="H129" s="89"/>
      <c r="I129" s="235"/>
      <c r="J129" s="235"/>
      <c r="K129" s="235"/>
      <c r="L129" s="11"/>
      <c r="M129" s="11"/>
      <c r="N129" s="119"/>
      <c r="O129" s="119"/>
      <c r="P129" s="119"/>
      <c r="Q129" s="119"/>
      <c r="R129" s="119"/>
      <c r="S129" s="119"/>
      <c r="T129" s="119"/>
      <c r="U129" s="119"/>
      <c r="V129" s="119"/>
      <c r="W129" s="41"/>
      <c r="AA129" s="122"/>
      <c r="AB129" s="122"/>
      <c r="AC129" s="122"/>
      <c r="AD129" s="122"/>
      <c r="AE129" s="122"/>
      <c r="AF129" s="122"/>
      <c r="AG129" s="122"/>
      <c r="AH129" s="122"/>
    </row>
    <row r="130" spans="1:34" ht="15.75" thickBot="1">
      <c r="A130" s="27"/>
      <c r="B130" s="252"/>
      <c r="C130" s="496" t="s">
        <v>89</v>
      </c>
      <c r="D130" s="499"/>
      <c r="E130" s="497"/>
      <c r="F130" s="33">
        <f>SUM(F128:F129)</f>
        <v>0.108</v>
      </c>
      <c r="G130" s="37">
        <v>0.8</v>
      </c>
      <c r="H130" s="33">
        <f>F130/G130</f>
        <v>0.13499999999999998</v>
      </c>
      <c r="I130" s="496" t="s">
        <v>90</v>
      </c>
      <c r="J130" s="497"/>
      <c r="K130" s="33">
        <f>SUM(K128:K129)</f>
        <v>0</v>
      </c>
      <c r="L130" s="37">
        <v>0.8</v>
      </c>
      <c r="M130" s="33">
        <f>K130/L130</f>
        <v>0</v>
      </c>
      <c r="N130" s="573" t="s">
        <v>91</v>
      </c>
      <c r="O130" s="574"/>
      <c r="P130" s="39">
        <f>SUM(P128:P129)</f>
        <v>0</v>
      </c>
      <c r="Q130" s="140">
        <v>0.8</v>
      </c>
      <c r="R130" s="39">
        <f>P130/Q130</f>
        <v>0</v>
      </c>
      <c r="S130" s="573" t="s">
        <v>92</v>
      </c>
      <c r="T130" s="574"/>
      <c r="U130" s="39">
        <f>SUM(U128:U129)</f>
        <v>0</v>
      </c>
      <c r="V130" s="140">
        <v>0.8</v>
      </c>
      <c r="W130" s="40">
        <f>U130/V130</f>
        <v>0</v>
      </c>
      <c r="AA130" s="122"/>
      <c r="AB130" s="122"/>
      <c r="AC130" s="122"/>
      <c r="AD130" s="122"/>
      <c r="AE130" s="122"/>
      <c r="AF130" s="122"/>
      <c r="AG130" s="122"/>
      <c r="AH130" s="122"/>
    </row>
    <row r="131" spans="1:34" ht="15.75" thickBot="1">
      <c r="A131" s="214"/>
      <c r="B131" s="215"/>
      <c r="C131" s="509" t="s">
        <v>254</v>
      </c>
      <c r="D131" s="510"/>
      <c r="E131" s="510"/>
      <c r="F131" s="510"/>
      <c r="G131" s="510"/>
      <c r="H131" s="511"/>
      <c r="I131" s="240"/>
      <c r="J131" s="238"/>
      <c r="K131" s="300"/>
      <c r="L131" s="300"/>
      <c r="M131" s="300"/>
      <c r="N131" s="100"/>
      <c r="O131" s="148"/>
      <c r="P131" s="212"/>
      <c r="Q131" s="125"/>
      <c r="R131" s="212"/>
      <c r="S131" s="100"/>
      <c r="T131" s="148"/>
      <c r="U131" s="212"/>
      <c r="V131" s="125"/>
      <c r="W131" s="213"/>
      <c r="AA131" s="122"/>
      <c r="AB131" s="122"/>
      <c r="AC131" s="122"/>
      <c r="AD131" s="122"/>
      <c r="AE131" s="122"/>
      <c r="AF131" s="122"/>
      <c r="AG131" s="122"/>
      <c r="AH131" s="122"/>
    </row>
    <row r="132" spans="1:34" ht="76.5" customHeight="1">
      <c r="A132" s="27" t="s">
        <v>1708</v>
      </c>
      <c r="B132" s="254" t="s">
        <v>1709</v>
      </c>
      <c r="C132" s="11" t="s">
        <v>121</v>
      </c>
      <c r="D132" s="11" t="s">
        <v>145</v>
      </c>
      <c r="E132" s="11" t="s">
        <v>146</v>
      </c>
      <c r="F132" s="11">
        <v>0.025</v>
      </c>
      <c r="G132" s="11"/>
      <c r="H132" s="89"/>
      <c r="I132" s="11"/>
      <c r="J132" s="11"/>
      <c r="K132" s="11"/>
      <c r="L132" s="11"/>
      <c r="M132" s="11"/>
      <c r="N132" s="145"/>
      <c r="O132" s="145"/>
      <c r="P132" s="145"/>
      <c r="Q132" s="145"/>
      <c r="R132" s="145"/>
      <c r="S132" s="145" t="s">
        <v>121</v>
      </c>
      <c r="T132" s="119" t="s">
        <v>147</v>
      </c>
      <c r="U132" s="119">
        <v>0.0603</v>
      </c>
      <c r="V132" s="145"/>
      <c r="W132" s="146"/>
      <c r="AA132" s="122"/>
      <c r="AB132" s="122"/>
      <c r="AC132" s="122"/>
      <c r="AD132" s="122"/>
      <c r="AE132" s="122"/>
      <c r="AF132" s="122"/>
      <c r="AG132" s="122"/>
      <c r="AH132" s="122"/>
    </row>
    <row r="133" spans="1:34" ht="15.75" thickBot="1">
      <c r="A133" s="28"/>
      <c r="B133" s="18"/>
      <c r="C133" s="516" t="s">
        <v>89</v>
      </c>
      <c r="D133" s="517"/>
      <c r="E133" s="518"/>
      <c r="F133" s="21">
        <f>SUM(F132:F132)-F132</f>
        <v>0</v>
      </c>
      <c r="G133" s="22">
        <v>0.8</v>
      </c>
      <c r="H133" s="21">
        <f>F133/G133</f>
        <v>0</v>
      </c>
      <c r="I133" s="516" t="s">
        <v>90</v>
      </c>
      <c r="J133" s="518"/>
      <c r="K133" s="21">
        <f>SUM(K132:K132)</f>
        <v>0</v>
      </c>
      <c r="L133" s="22">
        <v>0.8</v>
      </c>
      <c r="M133" s="21">
        <f>K133/L133</f>
        <v>0</v>
      </c>
      <c r="N133" s="573" t="s">
        <v>91</v>
      </c>
      <c r="O133" s="574"/>
      <c r="P133" s="39">
        <f>SUM(P132:P132)</f>
        <v>0</v>
      </c>
      <c r="Q133" s="140">
        <v>0.8</v>
      </c>
      <c r="R133" s="39">
        <f>P133/Q133</f>
        <v>0</v>
      </c>
      <c r="S133" s="573" t="s">
        <v>92</v>
      </c>
      <c r="T133" s="574"/>
      <c r="U133" s="39">
        <f>SUM(U132:U132)</f>
        <v>0.0603</v>
      </c>
      <c r="V133" s="140">
        <v>0.8</v>
      </c>
      <c r="W133" s="40">
        <f>U133/V133</f>
        <v>0.075375</v>
      </c>
      <c r="AA133" s="122"/>
      <c r="AB133" s="122"/>
      <c r="AC133" s="122"/>
      <c r="AD133" s="122"/>
      <c r="AE133" s="122"/>
      <c r="AF133" s="122"/>
      <c r="AG133" s="122"/>
      <c r="AH133" s="122"/>
    </row>
    <row r="134" spans="1:34" ht="45">
      <c r="A134" s="308" t="s">
        <v>1710</v>
      </c>
      <c r="B134" s="253" t="s">
        <v>1711</v>
      </c>
      <c r="C134" s="25"/>
      <c r="D134" s="25"/>
      <c r="E134" s="25"/>
      <c r="F134" s="25"/>
      <c r="G134" s="25"/>
      <c r="H134" s="113"/>
      <c r="I134" s="25"/>
      <c r="J134" s="25"/>
      <c r="K134" s="25"/>
      <c r="L134" s="25"/>
      <c r="M134" s="25"/>
      <c r="N134" s="145"/>
      <c r="O134" s="145"/>
      <c r="P134" s="145"/>
      <c r="Q134" s="145"/>
      <c r="R134" s="145"/>
      <c r="S134" s="145" t="s">
        <v>209</v>
      </c>
      <c r="T134" s="145" t="s">
        <v>210</v>
      </c>
      <c r="U134" s="145">
        <v>16</v>
      </c>
      <c r="V134" s="145"/>
      <c r="W134" s="146"/>
      <c r="AA134" s="122"/>
      <c r="AB134" s="122"/>
      <c r="AC134" s="122"/>
      <c r="AD134" s="122"/>
      <c r="AE134" s="122"/>
      <c r="AF134" s="122"/>
      <c r="AG134" s="122"/>
      <c r="AH134" s="122"/>
    </row>
    <row r="135" spans="1:34" ht="15.75" thickBot="1">
      <c r="A135" s="28"/>
      <c r="B135" s="18"/>
      <c r="C135" s="516" t="s">
        <v>89</v>
      </c>
      <c r="D135" s="517"/>
      <c r="E135" s="518"/>
      <c r="F135" s="21">
        <f>SUM(F134:F134)</f>
        <v>0</v>
      </c>
      <c r="G135" s="22">
        <v>0.8</v>
      </c>
      <c r="H135" s="21">
        <f>F135/G135</f>
        <v>0</v>
      </c>
      <c r="I135" s="516" t="s">
        <v>90</v>
      </c>
      <c r="J135" s="518"/>
      <c r="K135" s="21">
        <f>SUM(K134:K134)</f>
        <v>0</v>
      </c>
      <c r="L135" s="22">
        <v>0.8</v>
      </c>
      <c r="M135" s="21">
        <f>K135/L135</f>
        <v>0</v>
      </c>
      <c r="N135" s="573" t="s">
        <v>91</v>
      </c>
      <c r="O135" s="574"/>
      <c r="P135" s="39">
        <f>SUM(P134:P134)</f>
        <v>0</v>
      </c>
      <c r="Q135" s="140">
        <v>0.8</v>
      </c>
      <c r="R135" s="39">
        <f>P135/Q135</f>
        <v>0</v>
      </c>
      <c r="S135" s="573" t="s">
        <v>92</v>
      </c>
      <c r="T135" s="574"/>
      <c r="U135" s="39">
        <f>SUM(U134:U134)</f>
        <v>16</v>
      </c>
      <c r="V135" s="140">
        <v>0.8</v>
      </c>
      <c r="W135" s="40">
        <f>U135/V135</f>
        <v>20</v>
      </c>
      <c r="AA135" s="122"/>
      <c r="AB135" s="122"/>
      <c r="AC135" s="122"/>
      <c r="AD135" s="122"/>
      <c r="AE135" s="122"/>
      <c r="AF135" s="122"/>
      <c r="AG135" s="122"/>
      <c r="AH135" s="122"/>
    </row>
    <row r="136" spans="1:34" ht="54.75" customHeight="1">
      <c r="A136" s="309" t="s">
        <v>1712</v>
      </c>
      <c r="B136" s="242" t="s">
        <v>1711</v>
      </c>
      <c r="C136" s="25"/>
      <c r="D136" s="25"/>
      <c r="E136" s="25"/>
      <c r="F136" s="25"/>
      <c r="G136" s="25"/>
      <c r="H136" s="113"/>
      <c r="I136" s="1"/>
      <c r="J136" s="1"/>
      <c r="K136" s="1"/>
      <c r="L136" s="25"/>
      <c r="M136" s="25"/>
      <c r="N136" s="3"/>
      <c r="O136" s="3"/>
      <c r="P136" s="3"/>
      <c r="Q136" s="145"/>
      <c r="R136" s="145"/>
      <c r="S136" s="145" t="s">
        <v>223</v>
      </c>
      <c r="T136" s="145" t="s">
        <v>224</v>
      </c>
      <c r="U136" s="145">
        <v>10</v>
      </c>
      <c r="V136" s="145"/>
      <c r="W136" s="146"/>
      <c r="AA136" s="122"/>
      <c r="AB136" s="122"/>
      <c r="AC136" s="122"/>
      <c r="AD136" s="122"/>
      <c r="AE136" s="122"/>
      <c r="AF136" s="122"/>
      <c r="AG136" s="122"/>
      <c r="AH136" s="122"/>
    </row>
    <row r="137" spans="1:34" ht="15.75" thickBot="1">
      <c r="A137" s="17"/>
      <c r="B137" s="18"/>
      <c r="C137" s="516" t="s">
        <v>89</v>
      </c>
      <c r="D137" s="517"/>
      <c r="E137" s="518"/>
      <c r="F137" s="21">
        <f>SUM(F136:F136)</f>
        <v>0</v>
      </c>
      <c r="G137" s="22">
        <v>0.8</v>
      </c>
      <c r="H137" s="21">
        <f>F137/G137</f>
        <v>0</v>
      </c>
      <c r="I137" s="516" t="s">
        <v>90</v>
      </c>
      <c r="J137" s="518"/>
      <c r="K137" s="21">
        <f>SUM(K136:K136)</f>
        <v>0</v>
      </c>
      <c r="L137" s="22">
        <v>0.8</v>
      </c>
      <c r="M137" s="21">
        <f>K137/L137</f>
        <v>0</v>
      </c>
      <c r="N137" s="573" t="s">
        <v>91</v>
      </c>
      <c r="O137" s="574"/>
      <c r="P137" s="39">
        <f>SUM(P136:P136)</f>
        <v>0</v>
      </c>
      <c r="Q137" s="140">
        <v>0.8</v>
      </c>
      <c r="R137" s="39">
        <f>P137/Q137</f>
        <v>0</v>
      </c>
      <c r="S137" s="573" t="s">
        <v>92</v>
      </c>
      <c r="T137" s="574"/>
      <c r="U137" s="39">
        <f>SUM(U136:U136)</f>
        <v>10</v>
      </c>
      <c r="V137" s="140">
        <v>0.8</v>
      </c>
      <c r="W137" s="40">
        <f>U137/V137</f>
        <v>12.5</v>
      </c>
      <c r="AA137" s="122"/>
      <c r="AB137" s="122"/>
      <c r="AC137" s="122"/>
      <c r="AD137" s="122"/>
      <c r="AE137" s="122"/>
      <c r="AF137" s="122"/>
      <c r="AG137" s="122"/>
      <c r="AH137" s="122"/>
    </row>
    <row r="138" spans="1:34" ht="15">
      <c r="A138" s="214"/>
      <c r="B138" s="215"/>
      <c r="C138" s="509" t="s">
        <v>254</v>
      </c>
      <c r="D138" s="510"/>
      <c r="E138" s="510"/>
      <c r="F138" s="510"/>
      <c r="G138" s="510"/>
      <c r="H138" s="511"/>
      <c r="I138" s="240"/>
      <c r="J138" s="238"/>
      <c r="K138" s="300"/>
      <c r="L138" s="300"/>
      <c r="M138" s="300"/>
      <c r="N138" s="100"/>
      <c r="O138" s="148"/>
      <c r="P138" s="212"/>
      <c r="Q138" s="125"/>
      <c r="R138" s="212"/>
      <c r="S138" s="100"/>
      <c r="T138" s="148"/>
      <c r="U138" s="212"/>
      <c r="V138" s="125"/>
      <c r="W138" s="213"/>
      <c r="AA138" s="122"/>
      <c r="AB138" s="122"/>
      <c r="AC138" s="122"/>
      <c r="AD138" s="122"/>
      <c r="AE138" s="122"/>
      <c r="AF138" s="122"/>
      <c r="AG138" s="122"/>
      <c r="AH138" s="122"/>
    </row>
    <row r="139" spans="1:34" ht="52.5" customHeight="1">
      <c r="A139" s="27" t="s">
        <v>1713</v>
      </c>
      <c r="B139" s="254" t="s">
        <v>1714</v>
      </c>
      <c r="C139" s="11" t="s">
        <v>266</v>
      </c>
      <c r="D139" s="11" t="s">
        <v>184</v>
      </c>
      <c r="E139" s="11" t="s">
        <v>185</v>
      </c>
      <c r="F139" s="11">
        <v>3.583</v>
      </c>
      <c r="G139" s="11"/>
      <c r="H139" s="89"/>
      <c r="I139" s="11" t="s">
        <v>1464</v>
      </c>
      <c r="J139" s="11" t="s">
        <v>181</v>
      </c>
      <c r="K139" s="11">
        <v>0.1655</v>
      </c>
      <c r="L139" s="11"/>
      <c r="M139" s="11"/>
      <c r="N139" s="119"/>
      <c r="O139" s="119"/>
      <c r="P139" s="119"/>
      <c r="Q139" s="119"/>
      <c r="R139" s="119"/>
      <c r="S139" s="119"/>
      <c r="T139" s="119"/>
      <c r="U139" s="119"/>
      <c r="V139" s="119"/>
      <c r="W139" s="41"/>
      <c r="AA139" s="122"/>
      <c r="AB139" s="122"/>
      <c r="AC139" s="122"/>
      <c r="AD139" s="122"/>
      <c r="AE139" s="122"/>
      <c r="AF139" s="122"/>
      <c r="AG139" s="122"/>
      <c r="AH139" s="122"/>
    </row>
    <row r="140" spans="1:34" ht="45">
      <c r="A140" s="27"/>
      <c r="B140" s="254"/>
      <c r="C140" s="11" t="s">
        <v>190</v>
      </c>
      <c r="D140" s="11" t="s">
        <v>191</v>
      </c>
      <c r="E140" s="11" t="s">
        <v>192</v>
      </c>
      <c r="F140" s="11">
        <v>0.103</v>
      </c>
      <c r="G140" s="11"/>
      <c r="H140" s="89"/>
      <c r="I140" s="1" t="s">
        <v>182</v>
      </c>
      <c r="J140" s="1" t="s">
        <v>183</v>
      </c>
      <c r="K140" s="1">
        <v>0.027</v>
      </c>
      <c r="L140" s="11"/>
      <c r="M140" s="11"/>
      <c r="N140" s="119"/>
      <c r="O140" s="119"/>
      <c r="P140" s="119"/>
      <c r="Q140" s="119"/>
      <c r="R140" s="119"/>
      <c r="S140" s="119"/>
      <c r="T140" s="119"/>
      <c r="U140" s="119"/>
      <c r="V140" s="119"/>
      <c r="W140" s="41"/>
      <c r="AA140" s="122"/>
      <c r="AB140" s="122"/>
      <c r="AC140" s="122"/>
      <c r="AD140" s="122"/>
      <c r="AE140" s="122"/>
      <c r="AF140" s="122"/>
      <c r="AG140" s="122"/>
      <c r="AH140" s="122"/>
    </row>
    <row r="141" spans="1:34" ht="68.25" customHeight="1">
      <c r="A141" s="27"/>
      <c r="B141" s="254"/>
      <c r="C141" s="37" t="s">
        <v>198</v>
      </c>
      <c r="D141" s="37" t="s">
        <v>199</v>
      </c>
      <c r="E141" s="219" t="s">
        <v>200</v>
      </c>
      <c r="F141" s="37">
        <v>0.02</v>
      </c>
      <c r="G141" s="11"/>
      <c r="H141" s="89"/>
      <c r="I141" s="1" t="s">
        <v>186</v>
      </c>
      <c r="J141" s="1" t="s">
        <v>187</v>
      </c>
      <c r="K141" s="1">
        <v>0.175</v>
      </c>
      <c r="L141" s="11"/>
      <c r="M141" s="11"/>
      <c r="N141" s="119"/>
      <c r="O141" s="119"/>
      <c r="P141" s="119"/>
      <c r="Q141" s="119"/>
      <c r="R141" s="119"/>
      <c r="S141" s="119" t="s">
        <v>188</v>
      </c>
      <c r="T141" s="130" t="s">
        <v>189</v>
      </c>
      <c r="U141" s="119">
        <v>0.1</v>
      </c>
      <c r="V141" s="119"/>
      <c r="W141" s="41"/>
      <c r="AA141" s="122"/>
      <c r="AB141" s="122"/>
      <c r="AC141" s="122"/>
      <c r="AD141" s="122"/>
      <c r="AE141" s="122"/>
      <c r="AF141" s="122"/>
      <c r="AG141" s="122"/>
      <c r="AH141" s="122"/>
    </row>
    <row r="142" spans="1:34" ht="59.25" customHeight="1">
      <c r="A142" s="27"/>
      <c r="B142" s="254"/>
      <c r="C142" s="235"/>
      <c r="D142" s="235"/>
      <c r="E142" s="235"/>
      <c r="F142" s="235"/>
      <c r="G142" s="1"/>
      <c r="H142" s="34"/>
      <c r="I142" s="235"/>
      <c r="J142" s="235"/>
      <c r="K142" s="235"/>
      <c r="L142" s="1"/>
      <c r="M142" s="1"/>
      <c r="N142" s="119"/>
      <c r="O142" s="119"/>
      <c r="P142" s="119"/>
      <c r="Q142" s="119"/>
      <c r="R142" s="119"/>
      <c r="S142" s="119" t="s">
        <v>193</v>
      </c>
      <c r="T142" s="119" t="s">
        <v>194</v>
      </c>
      <c r="U142" s="119">
        <v>0.034</v>
      </c>
      <c r="V142" s="119"/>
      <c r="W142" s="41"/>
      <c r="AA142" s="122"/>
      <c r="AB142" s="122"/>
      <c r="AC142" s="122"/>
      <c r="AD142" s="122"/>
      <c r="AE142" s="122"/>
      <c r="AF142" s="122"/>
      <c r="AG142" s="122"/>
      <c r="AH142" s="122"/>
    </row>
    <row r="143" spans="1:34" ht="15">
      <c r="A143" s="220"/>
      <c r="B143" s="259"/>
      <c r="C143" s="490" t="s">
        <v>252</v>
      </c>
      <c r="D143" s="491"/>
      <c r="E143" s="491"/>
      <c r="F143" s="491"/>
      <c r="G143" s="491"/>
      <c r="H143" s="492"/>
      <c r="I143" s="261"/>
      <c r="J143" s="241"/>
      <c r="K143" s="261"/>
      <c r="L143" s="261"/>
      <c r="M143" s="261"/>
      <c r="N143" s="119"/>
      <c r="O143" s="119"/>
      <c r="P143" s="119"/>
      <c r="Q143" s="119"/>
      <c r="R143" s="119"/>
      <c r="S143" s="119"/>
      <c r="T143" s="119"/>
      <c r="U143" s="119"/>
      <c r="V143" s="119"/>
      <c r="W143" s="41"/>
      <c r="AA143" s="122"/>
      <c r="AB143" s="122"/>
      <c r="AC143" s="122"/>
      <c r="AD143" s="122"/>
      <c r="AE143" s="122"/>
      <c r="AF143" s="122"/>
      <c r="AG143" s="122"/>
      <c r="AH143" s="122"/>
    </row>
    <row r="144" spans="1:34" ht="65.25" customHeight="1">
      <c r="A144" s="27"/>
      <c r="B144" s="254"/>
      <c r="C144" s="11" t="s">
        <v>195</v>
      </c>
      <c r="D144" s="160" t="s">
        <v>196</v>
      </c>
      <c r="E144" s="160" t="s">
        <v>197</v>
      </c>
      <c r="F144" s="11">
        <v>0.04</v>
      </c>
      <c r="G144" s="11"/>
      <c r="H144" s="34"/>
      <c r="I144" s="11" t="s">
        <v>1465</v>
      </c>
      <c r="J144" s="11" t="s">
        <v>1466</v>
      </c>
      <c r="K144" s="11">
        <v>0.01</v>
      </c>
      <c r="L144" s="11"/>
      <c r="M144" s="11"/>
      <c r="N144" s="9"/>
      <c r="O144" s="9"/>
      <c r="P144" s="9"/>
      <c r="Q144" s="9"/>
      <c r="R144" s="9"/>
      <c r="S144" s="9"/>
      <c r="T144" s="9"/>
      <c r="U144" s="9"/>
      <c r="V144" s="9"/>
      <c r="W144" s="139"/>
      <c r="AA144" s="122"/>
      <c r="AB144" s="122"/>
      <c r="AC144" s="122"/>
      <c r="AD144" s="122"/>
      <c r="AE144" s="122"/>
      <c r="AF144" s="122"/>
      <c r="AG144" s="122"/>
      <c r="AH144" s="122"/>
    </row>
    <row r="145" spans="1:34" ht="65.25" customHeight="1">
      <c r="A145" s="27"/>
      <c r="B145" s="254"/>
      <c r="C145" s="255"/>
      <c r="D145" s="37" t="s">
        <v>2474</v>
      </c>
      <c r="E145" s="37" t="s">
        <v>2475</v>
      </c>
      <c r="F145" s="37">
        <v>0.26</v>
      </c>
      <c r="G145" s="197"/>
      <c r="H145" s="34"/>
      <c r="I145" s="1" t="s">
        <v>1280</v>
      </c>
      <c r="J145" s="1" t="s">
        <v>285</v>
      </c>
      <c r="K145" s="1">
        <v>0.1</v>
      </c>
      <c r="L145" s="197"/>
      <c r="M145" s="197"/>
      <c r="N145" s="141"/>
      <c r="O145" s="142"/>
      <c r="P145" s="137"/>
      <c r="Q145" s="137"/>
      <c r="R145" s="137"/>
      <c r="S145" s="141"/>
      <c r="T145" s="142"/>
      <c r="U145" s="137"/>
      <c r="V145" s="137"/>
      <c r="W145" s="138"/>
      <c r="AA145" s="122"/>
      <c r="AB145" s="122"/>
      <c r="AC145" s="122"/>
      <c r="AD145" s="122"/>
      <c r="AE145" s="122"/>
      <c r="AF145" s="122"/>
      <c r="AG145" s="122"/>
      <c r="AH145" s="122"/>
    </row>
    <row r="146" spans="1:34" ht="65.25" customHeight="1">
      <c r="A146" s="27"/>
      <c r="B146" s="254"/>
      <c r="C146" s="255"/>
      <c r="D146" s="1"/>
      <c r="E146" s="1"/>
      <c r="F146" s="1"/>
      <c r="G146" s="1"/>
      <c r="H146" s="34"/>
      <c r="I146" s="37" t="s">
        <v>1302</v>
      </c>
      <c r="J146" s="37" t="s">
        <v>286</v>
      </c>
      <c r="K146" s="37">
        <v>0.0687</v>
      </c>
      <c r="L146" s="197"/>
      <c r="M146" s="197"/>
      <c r="N146" s="141"/>
      <c r="O146" s="142"/>
      <c r="P146" s="137"/>
      <c r="Q146" s="137"/>
      <c r="R146" s="137"/>
      <c r="S146" s="141"/>
      <c r="T146" s="142"/>
      <c r="U146" s="137"/>
      <c r="V146" s="137"/>
      <c r="W146" s="138"/>
      <c r="AA146" s="122"/>
      <c r="AB146" s="122"/>
      <c r="AC146" s="122"/>
      <c r="AD146" s="122"/>
      <c r="AE146" s="122"/>
      <c r="AF146" s="122"/>
      <c r="AG146" s="122"/>
      <c r="AH146" s="122"/>
    </row>
    <row r="147" spans="1:34" ht="65.25" customHeight="1">
      <c r="A147" s="27"/>
      <c r="B147" s="254"/>
      <c r="C147" s="255"/>
      <c r="D147" s="1"/>
      <c r="E147" s="1"/>
      <c r="F147" s="1"/>
      <c r="G147" s="1"/>
      <c r="H147" s="34"/>
      <c r="I147" s="1" t="s">
        <v>287</v>
      </c>
      <c r="J147" s="1" t="s">
        <v>288</v>
      </c>
      <c r="K147" s="1">
        <v>0.256</v>
      </c>
      <c r="L147" s="1"/>
      <c r="M147" s="197"/>
      <c r="N147" s="141"/>
      <c r="O147" s="142"/>
      <c r="P147" s="137"/>
      <c r="Q147" s="137"/>
      <c r="R147" s="137"/>
      <c r="S147" s="141"/>
      <c r="T147" s="142"/>
      <c r="U147" s="137"/>
      <c r="V147" s="137"/>
      <c r="W147" s="138"/>
      <c r="AA147" s="122"/>
      <c r="AB147" s="122"/>
      <c r="AC147" s="122"/>
      <c r="AD147" s="122"/>
      <c r="AE147" s="122"/>
      <c r="AF147" s="122"/>
      <c r="AG147" s="122"/>
      <c r="AH147" s="122"/>
    </row>
    <row r="148" spans="1:34" ht="65.25" customHeight="1">
      <c r="A148" s="27"/>
      <c r="B148" s="254"/>
      <c r="C148" s="255"/>
      <c r="D148" s="1"/>
      <c r="E148" s="1"/>
      <c r="F148" s="1"/>
      <c r="G148" s="1"/>
      <c r="H148" s="34"/>
      <c r="I148" s="1" t="s">
        <v>287</v>
      </c>
      <c r="J148" s="1" t="s">
        <v>313</v>
      </c>
      <c r="K148" s="1">
        <v>0.16</v>
      </c>
      <c r="L148" s="1"/>
      <c r="M148" s="1"/>
      <c r="N148" s="141"/>
      <c r="O148" s="142"/>
      <c r="P148" s="137"/>
      <c r="Q148" s="137"/>
      <c r="R148" s="137"/>
      <c r="S148" s="141"/>
      <c r="T148" s="142"/>
      <c r="U148" s="137"/>
      <c r="V148" s="137"/>
      <c r="W148" s="138"/>
      <c r="AA148" s="122"/>
      <c r="AB148" s="122"/>
      <c r="AC148" s="122"/>
      <c r="AD148" s="122"/>
      <c r="AE148" s="122"/>
      <c r="AF148" s="122"/>
      <c r="AG148" s="122"/>
      <c r="AH148" s="122"/>
    </row>
    <row r="149" spans="1:34" ht="65.25" customHeight="1">
      <c r="A149" s="27"/>
      <c r="B149" s="254"/>
      <c r="C149" s="255"/>
      <c r="D149" s="1"/>
      <c r="E149" s="1"/>
      <c r="F149" s="1"/>
      <c r="G149" s="1"/>
      <c r="H149" s="34"/>
      <c r="I149" s="1" t="s">
        <v>1465</v>
      </c>
      <c r="J149" s="1" t="s">
        <v>314</v>
      </c>
      <c r="K149" s="1">
        <v>0.034</v>
      </c>
      <c r="L149" s="1"/>
      <c r="M149" s="37"/>
      <c r="N149" s="141"/>
      <c r="O149" s="142"/>
      <c r="P149" s="137"/>
      <c r="Q149" s="137"/>
      <c r="R149" s="137"/>
      <c r="S149" s="141"/>
      <c r="T149" s="142"/>
      <c r="U149" s="137"/>
      <c r="V149" s="137"/>
      <c r="W149" s="138"/>
      <c r="AA149" s="122"/>
      <c r="AB149" s="122"/>
      <c r="AC149" s="122"/>
      <c r="AD149" s="122"/>
      <c r="AE149" s="122"/>
      <c r="AF149" s="122"/>
      <c r="AG149" s="122"/>
      <c r="AH149" s="122"/>
    </row>
    <row r="150" spans="1:34" ht="15.75" thickBot="1">
      <c r="A150" s="28"/>
      <c r="B150" s="18"/>
      <c r="C150" s="516" t="s">
        <v>89</v>
      </c>
      <c r="D150" s="517"/>
      <c r="E150" s="518"/>
      <c r="F150" s="21">
        <f>SUM(F144:F145)</f>
        <v>0.3</v>
      </c>
      <c r="G150" s="22">
        <v>0.8</v>
      </c>
      <c r="H150" s="21">
        <f>F150/G150</f>
        <v>0.37499999999999994</v>
      </c>
      <c r="I150" s="516" t="s">
        <v>90</v>
      </c>
      <c r="J150" s="518"/>
      <c r="K150" s="21">
        <f>SUM(K139:K149)</f>
        <v>0.9962000000000001</v>
      </c>
      <c r="L150" s="22">
        <v>0.8</v>
      </c>
      <c r="M150" s="21">
        <f>K150/L150</f>
        <v>1.24525</v>
      </c>
      <c r="N150" s="573" t="s">
        <v>91</v>
      </c>
      <c r="O150" s="574"/>
      <c r="P150" s="39">
        <f>SUM(P139:P144)</f>
        <v>0</v>
      </c>
      <c r="Q150" s="140">
        <v>0.8</v>
      </c>
      <c r="R150" s="39">
        <f>P150/Q150</f>
        <v>0</v>
      </c>
      <c r="S150" s="573" t="s">
        <v>92</v>
      </c>
      <c r="T150" s="574"/>
      <c r="U150" s="39">
        <f>SUM(U139:U144)</f>
        <v>0.134</v>
      </c>
      <c r="V150" s="140">
        <v>0.8</v>
      </c>
      <c r="W150" s="40">
        <f>U150/V150</f>
        <v>0.1675</v>
      </c>
      <c r="AA150" s="122"/>
      <c r="AB150" s="122"/>
      <c r="AC150" s="122"/>
      <c r="AD150" s="122"/>
      <c r="AE150" s="122"/>
      <c r="AF150" s="122"/>
      <c r="AG150" s="122"/>
      <c r="AH150" s="122"/>
    </row>
    <row r="151" spans="1:34" ht="15.75" thickBot="1">
      <c r="A151" s="214"/>
      <c r="B151" s="215"/>
      <c r="C151" s="509" t="s">
        <v>254</v>
      </c>
      <c r="D151" s="510"/>
      <c r="E151" s="510"/>
      <c r="F151" s="510"/>
      <c r="G151" s="510"/>
      <c r="H151" s="511"/>
      <c r="I151" s="240"/>
      <c r="J151" s="238"/>
      <c r="K151" s="300"/>
      <c r="L151" s="300"/>
      <c r="M151" s="300"/>
      <c r="N151" s="100"/>
      <c r="O151" s="148"/>
      <c r="P151" s="212"/>
      <c r="Q151" s="125"/>
      <c r="R151" s="212"/>
      <c r="S151" s="100"/>
      <c r="T151" s="148"/>
      <c r="U151" s="212"/>
      <c r="V151" s="125"/>
      <c r="W151" s="213"/>
      <c r="AA151" s="122"/>
      <c r="AB151" s="122"/>
      <c r="AC151" s="122"/>
      <c r="AD151" s="122"/>
      <c r="AE151" s="122"/>
      <c r="AF151" s="122"/>
      <c r="AG151" s="122"/>
      <c r="AH151" s="122"/>
    </row>
    <row r="152" spans="1:34" ht="39" customHeight="1">
      <c r="A152" s="27" t="s">
        <v>1715</v>
      </c>
      <c r="B152" s="254" t="s">
        <v>1660</v>
      </c>
      <c r="C152" s="11" t="s">
        <v>148</v>
      </c>
      <c r="D152" s="11" t="s">
        <v>149</v>
      </c>
      <c r="E152" s="11" t="s">
        <v>150</v>
      </c>
      <c r="F152" s="11">
        <v>2.8</v>
      </c>
      <c r="G152" s="11"/>
      <c r="H152" s="89"/>
      <c r="I152" s="11"/>
      <c r="J152" s="11"/>
      <c r="K152" s="11"/>
      <c r="L152" s="11"/>
      <c r="M152" s="11"/>
      <c r="N152" s="145"/>
      <c r="O152" s="145"/>
      <c r="P152" s="145"/>
      <c r="Q152" s="145"/>
      <c r="R152" s="145"/>
      <c r="S152" s="145"/>
      <c r="T152" s="145"/>
      <c r="U152" s="145"/>
      <c r="V152" s="145"/>
      <c r="W152" s="146"/>
      <c r="AA152" s="122"/>
      <c r="AB152" s="122"/>
      <c r="AC152" s="122"/>
      <c r="AD152" s="122"/>
      <c r="AE152" s="122"/>
      <c r="AF152" s="122"/>
      <c r="AG152" s="122"/>
      <c r="AH152" s="122"/>
    </row>
    <row r="153" spans="1:34" ht="18" customHeight="1">
      <c r="A153" s="27"/>
      <c r="B153" s="254"/>
      <c r="C153" s="255"/>
      <c r="D153" s="77"/>
      <c r="E153" s="78"/>
      <c r="F153" s="197"/>
      <c r="G153" s="197"/>
      <c r="H153" s="108"/>
      <c r="I153" s="255"/>
      <c r="J153" s="78"/>
      <c r="K153" s="197"/>
      <c r="L153" s="197"/>
      <c r="M153" s="197"/>
      <c r="N153" s="100"/>
      <c r="O153" s="148"/>
      <c r="P153" s="125"/>
      <c r="Q153" s="125"/>
      <c r="R153" s="125"/>
      <c r="S153" s="100"/>
      <c r="T153" s="148"/>
      <c r="U153" s="125"/>
      <c r="V153" s="125"/>
      <c r="W153" s="305"/>
      <c r="AA153" s="122"/>
      <c r="AB153" s="122"/>
      <c r="AC153" s="122"/>
      <c r="AD153" s="122"/>
      <c r="AE153" s="122"/>
      <c r="AF153" s="122"/>
      <c r="AG153" s="122"/>
      <c r="AH153" s="122"/>
    </row>
    <row r="154" spans="1:34" ht="23.25" customHeight="1">
      <c r="A154" s="27"/>
      <c r="B154" s="254"/>
      <c r="C154" s="255"/>
      <c r="D154" s="77"/>
      <c r="E154" s="78"/>
      <c r="F154" s="197"/>
      <c r="G154" s="197"/>
      <c r="H154" s="108"/>
      <c r="I154" s="255"/>
      <c r="J154" s="78"/>
      <c r="K154" s="197"/>
      <c r="L154" s="197"/>
      <c r="M154" s="197"/>
      <c r="N154" s="100"/>
      <c r="O154" s="148"/>
      <c r="P154" s="125"/>
      <c r="Q154" s="125"/>
      <c r="R154" s="125"/>
      <c r="S154" s="100"/>
      <c r="T154" s="148"/>
      <c r="U154" s="125"/>
      <c r="V154" s="125"/>
      <c r="W154" s="305"/>
      <c r="AA154" s="122"/>
      <c r="AB154" s="122"/>
      <c r="AC154" s="122"/>
      <c r="AD154" s="122"/>
      <c r="AE154" s="122"/>
      <c r="AF154" s="122"/>
      <c r="AG154" s="122"/>
      <c r="AH154" s="122"/>
    </row>
    <row r="155" spans="1:34" ht="15.75" thickBot="1">
      <c r="A155" s="28"/>
      <c r="B155" s="18"/>
      <c r="C155" s="516" t="s">
        <v>89</v>
      </c>
      <c r="D155" s="517"/>
      <c r="E155" s="518"/>
      <c r="F155" s="21">
        <f>SUM(F153:F154)</f>
        <v>0</v>
      </c>
      <c r="G155" s="22">
        <v>0.8</v>
      </c>
      <c r="H155" s="21">
        <f>F155/G155</f>
        <v>0</v>
      </c>
      <c r="I155" s="516" t="s">
        <v>90</v>
      </c>
      <c r="J155" s="518"/>
      <c r="K155" s="21">
        <f>SUM(K152:K152)</f>
        <v>0</v>
      </c>
      <c r="L155" s="22">
        <v>0.8</v>
      </c>
      <c r="M155" s="21">
        <f>K155/L155</f>
        <v>0</v>
      </c>
      <c r="N155" s="573" t="s">
        <v>91</v>
      </c>
      <c r="O155" s="574"/>
      <c r="P155" s="39">
        <f>SUM(P152:P152)</f>
        <v>0</v>
      </c>
      <c r="Q155" s="140">
        <v>0.8</v>
      </c>
      <c r="R155" s="39">
        <f>P155/Q155</f>
        <v>0</v>
      </c>
      <c r="S155" s="573" t="s">
        <v>92</v>
      </c>
      <c r="T155" s="574"/>
      <c r="U155" s="39">
        <f>SUM(U152:U152)</f>
        <v>0</v>
      </c>
      <c r="V155" s="140">
        <v>0.8</v>
      </c>
      <c r="W155" s="40">
        <f>U155/V155</f>
        <v>0</v>
      </c>
      <c r="AA155" s="122"/>
      <c r="AB155" s="122"/>
      <c r="AC155" s="122"/>
      <c r="AD155" s="122"/>
      <c r="AE155" s="122"/>
      <c r="AF155" s="122"/>
      <c r="AG155" s="122"/>
      <c r="AH155" s="122"/>
    </row>
    <row r="156" spans="1:34" ht="30">
      <c r="A156" s="308" t="s">
        <v>1463</v>
      </c>
      <c r="B156" s="96" t="s">
        <v>1714</v>
      </c>
      <c r="C156" s="25"/>
      <c r="D156" s="25"/>
      <c r="E156" s="25"/>
      <c r="F156" s="25"/>
      <c r="G156" s="25"/>
      <c r="H156" s="113"/>
      <c r="I156" s="25"/>
      <c r="J156" s="25"/>
      <c r="K156" s="25"/>
      <c r="L156" s="25"/>
      <c r="M156" s="2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6"/>
      <c r="AA156" s="122"/>
      <c r="AB156" s="122"/>
      <c r="AC156" s="122"/>
      <c r="AD156" s="122"/>
      <c r="AE156" s="122"/>
      <c r="AF156" s="122"/>
      <c r="AG156" s="122"/>
      <c r="AH156" s="122"/>
    </row>
    <row r="157" spans="1:34" ht="15.75" thickBot="1">
      <c r="A157" s="28"/>
      <c r="B157" s="18"/>
      <c r="C157" s="516" t="s">
        <v>89</v>
      </c>
      <c r="D157" s="517"/>
      <c r="E157" s="518"/>
      <c r="F157" s="21">
        <f>SUM(F156:F156)</f>
        <v>0</v>
      </c>
      <c r="G157" s="22">
        <v>0.8</v>
      </c>
      <c r="H157" s="21">
        <f>F157/G157</f>
        <v>0</v>
      </c>
      <c r="I157" s="516" t="s">
        <v>90</v>
      </c>
      <c r="J157" s="518"/>
      <c r="K157" s="21">
        <f>SUM(K156:K156)</f>
        <v>0</v>
      </c>
      <c r="L157" s="22">
        <v>0.8</v>
      </c>
      <c r="M157" s="21">
        <f>K157/L157</f>
        <v>0</v>
      </c>
      <c r="N157" s="573" t="s">
        <v>91</v>
      </c>
      <c r="O157" s="574"/>
      <c r="P157" s="39">
        <f>SUM(P156:P156)</f>
        <v>0</v>
      </c>
      <c r="Q157" s="140">
        <v>0.8</v>
      </c>
      <c r="R157" s="39">
        <f>P157/Q157</f>
        <v>0</v>
      </c>
      <c r="S157" s="573" t="s">
        <v>92</v>
      </c>
      <c r="T157" s="574"/>
      <c r="U157" s="39">
        <f>SUM(U156:U156)</f>
        <v>0</v>
      </c>
      <c r="V157" s="140">
        <v>0.8</v>
      </c>
      <c r="W157" s="39">
        <f>U157/V157</f>
        <v>0</v>
      </c>
      <c r="AA157" s="122"/>
      <c r="AB157" s="122"/>
      <c r="AC157" s="122"/>
      <c r="AD157" s="122"/>
      <c r="AE157" s="122"/>
      <c r="AF157" s="122"/>
      <c r="AG157" s="122"/>
      <c r="AH157" s="122"/>
    </row>
    <row r="158" spans="1:24" ht="19.5" thickBot="1">
      <c r="A158" s="583" t="s">
        <v>255</v>
      </c>
      <c r="B158" s="584"/>
      <c r="C158" s="340"/>
      <c r="D158" s="341"/>
      <c r="E158" s="341"/>
      <c r="F158" s="341">
        <f>F157+F155+F150+F137+F135+F133+F130+F126+F124+F121+F119+F114+F112+F107+F105+F103+F101+F99+F97+F94+F92+F90+F88+F86+F84+F82+F80+F77+F75+F73+F71+F69+F67+F65+F62+F60+F58+F56+F54+F52+F49+F46+F43+F41+F39+F37+F35+F33+F31+F29+F27+F25+F22+F20+F18+F16+F14+F12+F10+F8</f>
        <v>1.2909999999999997</v>
      </c>
      <c r="G158" s="341"/>
      <c r="H158" s="341">
        <f>H157+H155+H150+H137+H135+H133+H130+H126+H124+H121+H119+H114+H112+H107+H105+H103+H101+H99+H97+H94+H92+H90+H88+H86+H84+H82+H80+H77+H75+H73+H71+H69+H67+H65+H62+H60+H58+H56+H54+H52+H49+H46+H43+H41+H39+H37+H35+H33+H31+H29+H27+H25+H22+H20+H18+H16+H14+H12+H10+H8</f>
        <v>1.6137499999999998</v>
      </c>
      <c r="I158" s="341"/>
      <c r="J158" s="341"/>
      <c r="K158" s="341"/>
      <c r="L158" s="340"/>
      <c r="M158" s="342"/>
      <c r="X158" s="120"/>
    </row>
    <row r="159" spans="1:24" ht="15">
      <c r="A159" s="301"/>
      <c r="D159" s="350"/>
      <c r="E159" s="350"/>
      <c r="F159" s="350"/>
      <c r="G159" s="350"/>
      <c r="I159" s="350"/>
      <c r="J159" s="350"/>
      <c r="K159" s="350"/>
      <c r="X159" s="120"/>
    </row>
    <row r="160" spans="1:24" ht="15">
      <c r="A160" s="301"/>
      <c r="D160" s="350"/>
      <c r="E160" s="350"/>
      <c r="F160" s="350"/>
      <c r="G160" s="350"/>
      <c r="I160" s="350"/>
      <c r="J160" s="350"/>
      <c r="K160" s="350"/>
      <c r="X160" s="120"/>
    </row>
    <row r="161" spans="1:24" ht="15">
      <c r="A161" s="301"/>
      <c r="D161" s="350"/>
      <c r="E161" s="350"/>
      <c r="F161" s="350"/>
      <c r="G161" s="350"/>
      <c r="I161" s="350"/>
      <c r="J161" s="350"/>
      <c r="K161" s="350"/>
      <c r="X161" s="120"/>
    </row>
    <row r="162" spans="1:24" ht="15">
      <c r="A162" s="301"/>
      <c r="D162" s="350"/>
      <c r="E162" s="350"/>
      <c r="F162" s="350"/>
      <c r="G162" s="350"/>
      <c r="I162" s="350"/>
      <c r="J162" s="350"/>
      <c r="K162" s="350"/>
      <c r="X162" s="120"/>
    </row>
    <row r="163" spans="1:24" ht="15">
      <c r="A163" s="301"/>
      <c r="D163" s="350"/>
      <c r="E163" s="350"/>
      <c r="F163" s="350"/>
      <c r="G163" s="350"/>
      <c r="I163" s="350"/>
      <c r="J163" s="350"/>
      <c r="K163" s="350"/>
      <c r="X163" s="120"/>
    </row>
    <row r="164" spans="1:24" ht="15">
      <c r="A164" s="301"/>
      <c r="D164" s="350"/>
      <c r="E164" s="350"/>
      <c r="F164" s="350"/>
      <c r="G164" s="350"/>
      <c r="I164" s="350"/>
      <c r="J164" s="350"/>
      <c r="K164" s="350"/>
      <c r="X164" s="120"/>
    </row>
    <row r="165" spans="1:24" ht="15">
      <c r="A165" s="301"/>
      <c r="D165" s="350"/>
      <c r="E165" s="350"/>
      <c r="F165" s="350"/>
      <c r="G165" s="350"/>
      <c r="I165" s="350"/>
      <c r="J165" s="350"/>
      <c r="K165" s="350"/>
      <c r="X165" s="120"/>
    </row>
    <row r="166" spans="1:24" ht="15">
      <c r="A166" s="301"/>
      <c r="D166" s="350"/>
      <c r="E166" s="350"/>
      <c r="F166" s="350"/>
      <c r="G166" s="350"/>
      <c r="I166" s="350"/>
      <c r="J166" s="350"/>
      <c r="K166" s="350"/>
      <c r="X166" s="120"/>
    </row>
    <row r="167" spans="1:24" ht="15">
      <c r="A167" s="301"/>
      <c r="D167" s="350"/>
      <c r="E167" s="350"/>
      <c r="F167" s="350"/>
      <c r="G167" s="350"/>
      <c r="I167" s="350"/>
      <c r="J167" s="350"/>
      <c r="K167" s="350"/>
      <c r="X167" s="120"/>
    </row>
    <row r="168" spans="1:24" ht="15">
      <c r="A168" s="301"/>
      <c r="D168" s="350"/>
      <c r="E168" s="350"/>
      <c r="F168" s="350"/>
      <c r="G168" s="350"/>
      <c r="I168" s="350"/>
      <c r="J168" s="350"/>
      <c r="K168" s="350"/>
      <c r="X168" s="120"/>
    </row>
    <row r="169" spans="1:24" ht="15">
      <c r="A169" s="301"/>
      <c r="D169" s="350"/>
      <c r="E169" s="350"/>
      <c r="F169" s="350"/>
      <c r="G169" s="350"/>
      <c r="I169" s="350"/>
      <c r="J169" s="350"/>
      <c r="K169" s="350"/>
      <c r="X169" s="120"/>
    </row>
    <row r="170" spans="1:24" ht="15">
      <c r="A170" s="301"/>
      <c r="D170" s="350"/>
      <c r="E170" s="350"/>
      <c r="F170" s="350"/>
      <c r="G170" s="350"/>
      <c r="I170" s="350"/>
      <c r="J170" s="350"/>
      <c r="K170" s="350"/>
      <c r="X170" s="120"/>
    </row>
    <row r="171" spans="1:24" ht="15">
      <c r="A171" s="301"/>
      <c r="D171" s="350"/>
      <c r="E171" s="350"/>
      <c r="F171" s="350"/>
      <c r="G171" s="350"/>
      <c r="I171" s="350"/>
      <c r="J171" s="350"/>
      <c r="K171" s="350"/>
      <c r="X171" s="120"/>
    </row>
    <row r="172" spans="1:24" ht="15">
      <c r="A172" s="301"/>
      <c r="D172" s="350"/>
      <c r="E172" s="350"/>
      <c r="F172" s="350"/>
      <c r="G172" s="350"/>
      <c r="I172" s="350"/>
      <c r="J172" s="350"/>
      <c r="K172" s="350"/>
      <c r="X172" s="120"/>
    </row>
    <row r="173" spans="1:24" ht="15">
      <c r="A173" s="301"/>
      <c r="D173" s="350"/>
      <c r="E173" s="350"/>
      <c r="F173" s="350"/>
      <c r="G173" s="350"/>
      <c r="I173" s="350"/>
      <c r="J173" s="350"/>
      <c r="K173" s="350"/>
      <c r="X173" s="120"/>
    </row>
    <row r="174" spans="1:24" ht="15">
      <c r="A174" s="301"/>
      <c r="D174" s="350"/>
      <c r="E174" s="350"/>
      <c r="F174" s="350"/>
      <c r="G174" s="350"/>
      <c r="I174" s="350"/>
      <c r="J174" s="350"/>
      <c r="K174" s="350"/>
      <c r="X174" s="120"/>
    </row>
    <row r="175" spans="1:24" ht="15">
      <c r="A175" s="301"/>
      <c r="D175" s="350"/>
      <c r="E175" s="350"/>
      <c r="F175" s="350"/>
      <c r="G175" s="350"/>
      <c r="I175" s="350"/>
      <c r="J175" s="350"/>
      <c r="K175" s="350"/>
      <c r="X175" s="120"/>
    </row>
    <row r="176" spans="1:24" ht="15">
      <c r="A176" s="301"/>
      <c r="D176" s="350"/>
      <c r="E176" s="350"/>
      <c r="F176" s="350"/>
      <c r="G176" s="350"/>
      <c r="I176" s="350"/>
      <c r="J176" s="350"/>
      <c r="K176" s="350"/>
      <c r="X176" s="120"/>
    </row>
    <row r="177" spans="1:24" ht="15">
      <c r="A177" s="301"/>
      <c r="D177" s="350"/>
      <c r="E177" s="350"/>
      <c r="F177" s="350"/>
      <c r="G177" s="350"/>
      <c r="I177" s="350"/>
      <c r="J177" s="350"/>
      <c r="K177" s="350"/>
      <c r="X177" s="120"/>
    </row>
    <row r="178" spans="1:24" ht="15">
      <c r="A178" s="301"/>
      <c r="D178" s="350"/>
      <c r="E178" s="350"/>
      <c r="F178" s="350"/>
      <c r="G178" s="350"/>
      <c r="I178" s="350"/>
      <c r="J178" s="350"/>
      <c r="K178" s="350"/>
      <c r="X178" s="120"/>
    </row>
    <row r="179" spans="1:24" ht="15">
      <c r="A179" s="301"/>
      <c r="D179" s="350"/>
      <c r="E179" s="350"/>
      <c r="F179" s="350"/>
      <c r="G179" s="350"/>
      <c r="I179" s="350"/>
      <c r="J179" s="350"/>
      <c r="K179" s="350"/>
      <c r="X179" s="120"/>
    </row>
    <row r="180" spans="1:24" ht="15">
      <c r="A180" s="301"/>
      <c r="D180" s="350"/>
      <c r="E180" s="350"/>
      <c r="F180" s="350"/>
      <c r="G180" s="350"/>
      <c r="I180" s="350"/>
      <c r="J180" s="350"/>
      <c r="K180" s="350"/>
      <c r="X180" s="120"/>
    </row>
    <row r="181" spans="1:24" ht="15">
      <c r="A181" s="301"/>
      <c r="D181" s="350"/>
      <c r="E181" s="350"/>
      <c r="F181" s="350"/>
      <c r="G181" s="350"/>
      <c r="I181" s="350"/>
      <c r="J181" s="350"/>
      <c r="K181" s="350"/>
      <c r="X181" s="120"/>
    </row>
    <row r="182" spans="1:24" ht="15">
      <c r="A182" s="301"/>
      <c r="D182" s="350"/>
      <c r="E182" s="350"/>
      <c r="F182" s="350"/>
      <c r="G182" s="350"/>
      <c r="I182" s="350"/>
      <c r="J182" s="350"/>
      <c r="K182" s="350"/>
      <c r="X182" s="120"/>
    </row>
    <row r="183" spans="1:24" ht="15">
      <c r="A183" s="301"/>
      <c r="D183" s="350"/>
      <c r="E183" s="350"/>
      <c r="F183" s="350"/>
      <c r="G183" s="350"/>
      <c r="I183" s="350"/>
      <c r="J183" s="350"/>
      <c r="K183" s="350"/>
      <c r="X183" s="120"/>
    </row>
    <row r="184" spans="1:24" ht="15">
      <c r="A184" s="301"/>
      <c r="D184" s="350"/>
      <c r="E184" s="350"/>
      <c r="F184" s="350"/>
      <c r="G184" s="350"/>
      <c r="I184" s="350"/>
      <c r="J184" s="350"/>
      <c r="K184" s="350"/>
      <c r="X184" s="120"/>
    </row>
    <row r="185" spans="1:24" ht="15">
      <c r="A185" s="301"/>
      <c r="D185" s="350"/>
      <c r="E185" s="350"/>
      <c r="F185" s="350"/>
      <c r="G185" s="350"/>
      <c r="I185" s="350"/>
      <c r="J185" s="350"/>
      <c r="K185" s="350"/>
      <c r="X185" s="120"/>
    </row>
    <row r="186" spans="1:24" ht="15">
      <c r="A186" s="301"/>
      <c r="D186" s="350"/>
      <c r="E186" s="350"/>
      <c r="F186" s="350"/>
      <c r="G186" s="350"/>
      <c r="I186" s="350"/>
      <c r="J186" s="350"/>
      <c r="K186" s="350"/>
      <c r="X186" s="120"/>
    </row>
    <row r="187" spans="1:24" ht="15">
      <c r="A187" s="301"/>
      <c r="D187" s="350"/>
      <c r="E187" s="350"/>
      <c r="F187" s="350"/>
      <c r="G187" s="350"/>
      <c r="I187" s="350"/>
      <c r="J187" s="350"/>
      <c r="K187" s="350"/>
      <c r="X187" s="120"/>
    </row>
    <row r="188" spans="1:24" ht="15">
      <c r="A188" s="301"/>
      <c r="D188" s="350"/>
      <c r="E188" s="350"/>
      <c r="F188" s="350"/>
      <c r="G188" s="350"/>
      <c r="I188" s="350"/>
      <c r="J188" s="350"/>
      <c r="K188" s="350"/>
      <c r="X188" s="120"/>
    </row>
    <row r="189" spans="1:24" ht="15">
      <c r="A189" s="301"/>
      <c r="D189" s="350"/>
      <c r="E189" s="350"/>
      <c r="F189" s="350"/>
      <c r="G189" s="350"/>
      <c r="I189" s="350"/>
      <c r="J189" s="350"/>
      <c r="K189" s="350"/>
      <c r="X189" s="120"/>
    </row>
    <row r="190" spans="1:24" ht="15">
      <c r="A190" s="301"/>
      <c r="D190" s="350"/>
      <c r="E190" s="350"/>
      <c r="F190" s="350"/>
      <c r="G190" s="350"/>
      <c r="I190" s="350"/>
      <c r="J190" s="350"/>
      <c r="K190" s="350"/>
      <c r="X190" s="120"/>
    </row>
    <row r="191" spans="1:24" ht="15">
      <c r="A191" s="301"/>
      <c r="D191" s="350"/>
      <c r="E191" s="350"/>
      <c r="F191" s="350"/>
      <c r="G191" s="350"/>
      <c r="I191" s="350"/>
      <c r="J191" s="350"/>
      <c r="K191" s="350"/>
      <c r="X191" s="120"/>
    </row>
    <row r="192" spans="1:24" ht="15">
      <c r="A192" s="301"/>
      <c r="D192" s="350"/>
      <c r="E192" s="350"/>
      <c r="F192" s="350"/>
      <c r="G192" s="350"/>
      <c r="I192" s="350"/>
      <c r="J192" s="350"/>
      <c r="K192" s="350"/>
      <c r="X192" s="120"/>
    </row>
    <row r="193" spans="1:24" ht="15">
      <c r="A193" s="301"/>
      <c r="D193" s="350"/>
      <c r="E193" s="350"/>
      <c r="F193" s="350"/>
      <c r="G193" s="350"/>
      <c r="I193" s="350"/>
      <c r="J193" s="350"/>
      <c r="K193" s="350"/>
      <c r="X193" s="120"/>
    </row>
    <row r="194" spans="1:24" ht="15">
      <c r="A194" s="301"/>
      <c r="D194" s="350"/>
      <c r="E194" s="350"/>
      <c r="F194" s="350"/>
      <c r="G194" s="350"/>
      <c r="I194" s="350"/>
      <c r="J194" s="350"/>
      <c r="K194" s="350"/>
      <c r="X194" s="120"/>
    </row>
    <row r="195" spans="1:24" ht="15">
      <c r="A195" s="301"/>
      <c r="D195" s="350"/>
      <c r="E195" s="350"/>
      <c r="F195" s="350"/>
      <c r="G195" s="350"/>
      <c r="I195" s="350"/>
      <c r="J195" s="350"/>
      <c r="K195" s="350"/>
      <c r="X195" s="120"/>
    </row>
    <row r="196" spans="1:24" ht="15">
      <c r="A196" s="301"/>
      <c r="D196" s="350"/>
      <c r="E196" s="350"/>
      <c r="F196" s="350"/>
      <c r="G196" s="350"/>
      <c r="I196" s="350"/>
      <c r="J196" s="350"/>
      <c r="K196" s="350"/>
      <c r="X196" s="120"/>
    </row>
    <row r="197" spans="1:24" ht="15">
      <c r="A197" s="301"/>
      <c r="D197" s="350"/>
      <c r="E197" s="350"/>
      <c r="F197" s="350"/>
      <c r="G197" s="350"/>
      <c r="I197" s="350"/>
      <c r="J197" s="350"/>
      <c r="K197" s="350"/>
      <c r="X197" s="120"/>
    </row>
    <row r="198" spans="1:24" ht="15">
      <c r="A198" s="301"/>
      <c r="D198" s="350"/>
      <c r="E198" s="350"/>
      <c r="F198" s="350"/>
      <c r="G198" s="350"/>
      <c r="I198" s="350"/>
      <c r="J198" s="350"/>
      <c r="K198" s="350"/>
      <c r="X198" s="120"/>
    </row>
    <row r="199" spans="1:24" ht="15">
      <c r="A199" s="301"/>
      <c r="D199" s="350"/>
      <c r="E199" s="350"/>
      <c r="F199" s="350"/>
      <c r="G199" s="350"/>
      <c r="I199" s="350"/>
      <c r="J199" s="350"/>
      <c r="K199" s="350"/>
      <c r="X199" s="120"/>
    </row>
    <row r="200" spans="1:24" ht="15">
      <c r="A200" s="301"/>
      <c r="D200" s="350"/>
      <c r="E200" s="350"/>
      <c r="F200" s="350"/>
      <c r="G200" s="350"/>
      <c r="I200" s="350"/>
      <c r="J200" s="350"/>
      <c r="K200" s="350"/>
      <c r="X200" s="120"/>
    </row>
    <row r="201" spans="1:24" ht="15">
      <c r="A201" s="301"/>
      <c r="D201" s="350"/>
      <c r="E201" s="350"/>
      <c r="F201" s="350"/>
      <c r="G201" s="350"/>
      <c r="I201" s="350"/>
      <c r="J201" s="350"/>
      <c r="K201" s="350"/>
      <c r="X201" s="120"/>
    </row>
    <row r="202" spans="1:24" ht="15">
      <c r="A202" s="301"/>
      <c r="D202" s="350"/>
      <c r="E202" s="350"/>
      <c r="F202" s="350"/>
      <c r="G202" s="350"/>
      <c r="I202" s="350"/>
      <c r="J202" s="350"/>
      <c r="K202" s="350"/>
      <c r="X202" s="120"/>
    </row>
    <row r="203" spans="1:24" ht="15">
      <c r="A203" s="301"/>
      <c r="D203" s="350"/>
      <c r="E203" s="350"/>
      <c r="F203" s="350"/>
      <c r="G203" s="350"/>
      <c r="I203" s="350"/>
      <c r="J203" s="350"/>
      <c r="K203" s="350"/>
      <c r="X203" s="120"/>
    </row>
    <row r="204" spans="1:24" ht="15">
      <c r="A204" s="301"/>
      <c r="D204" s="350"/>
      <c r="E204" s="350"/>
      <c r="F204" s="350"/>
      <c r="G204" s="350"/>
      <c r="I204" s="350"/>
      <c r="J204" s="350"/>
      <c r="K204" s="350"/>
      <c r="X204" s="120"/>
    </row>
    <row r="205" spans="1:24" ht="15">
      <c r="A205" s="301"/>
      <c r="D205" s="350"/>
      <c r="E205" s="350"/>
      <c r="F205" s="350"/>
      <c r="G205" s="350"/>
      <c r="I205" s="350"/>
      <c r="J205" s="350"/>
      <c r="K205" s="350"/>
      <c r="X205" s="120"/>
    </row>
    <row r="206" spans="1:24" ht="15">
      <c r="A206" s="301"/>
      <c r="D206" s="350"/>
      <c r="E206" s="350"/>
      <c r="F206" s="350"/>
      <c r="G206" s="350"/>
      <c r="I206" s="350"/>
      <c r="J206" s="350"/>
      <c r="K206" s="350"/>
      <c r="X206" s="120"/>
    </row>
    <row r="207" spans="1:24" ht="15">
      <c r="A207" s="301"/>
      <c r="D207" s="350"/>
      <c r="E207" s="350"/>
      <c r="F207" s="350"/>
      <c r="G207" s="350"/>
      <c r="I207" s="350"/>
      <c r="J207" s="350"/>
      <c r="K207" s="350"/>
      <c r="X207" s="120"/>
    </row>
    <row r="208" spans="1:24" ht="15">
      <c r="A208" s="301"/>
      <c r="D208" s="350"/>
      <c r="E208" s="350"/>
      <c r="F208" s="350"/>
      <c r="G208" s="350"/>
      <c r="I208" s="350"/>
      <c r="J208" s="350"/>
      <c r="K208" s="350"/>
      <c r="X208" s="120"/>
    </row>
    <row r="209" spans="1:24" ht="15">
      <c r="A209" s="301"/>
      <c r="D209" s="350"/>
      <c r="E209" s="350"/>
      <c r="F209" s="350"/>
      <c r="G209" s="350"/>
      <c r="I209" s="350"/>
      <c r="J209" s="350"/>
      <c r="K209" s="350"/>
      <c r="X209" s="120"/>
    </row>
    <row r="210" spans="1:24" ht="15">
      <c r="A210" s="301"/>
      <c r="D210" s="350"/>
      <c r="E210" s="350"/>
      <c r="F210" s="350"/>
      <c r="G210" s="350"/>
      <c r="I210" s="350"/>
      <c r="J210" s="350"/>
      <c r="K210" s="350"/>
      <c r="X210" s="120"/>
    </row>
    <row r="211" spans="1:24" ht="15">
      <c r="A211" s="301"/>
      <c r="D211" s="350"/>
      <c r="E211" s="350"/>
      <c r="F211" s="350"/>
      <c r="G211" s="350"/>
      <c r="I211" s="350"/>
      <c r="J211" s="350"/>
      <c r="K211" s="350"/>
      <c r="X211" s="120"/>
    </row>
    <row r="212" spans="1:24" ht="15">
      <c r="A212" s="301"/>
      <c r="D212" s="350"/>
      <c r="E212" s="350"/>
      <c r="F212" s="350"/>
      <c r="G212" s="350"/>
      <c r="I212" s="350"/>
      <c r="J212" s="350"/>
      <c r="K212" s="350"/>
      <c r="X212" s="120"/>
    </row>
    <row r="213" spans="1:24" ht="15">
      <c r="A213" s="301"/>
      <c r="D213" s="350"/>
      <c r="E213" s="350"/>
      <c r="F213" s="350"/>
      <c r="G213" s="350"/>
      <c r="I213" s="350"/>
      <c r="J213" s="350"/>
      <c r="K213" s="350"/>
      <c r="X213" s="120"/>
    </row>
    <row r="214" spans="1:24" ht="15">
      <c r="A214" s="301"/>
      <c r="D214" s="350"/>
      <c r="E214" s="350"/>
      <c r="F214" s="350"/>
      <c r="G214" s="350"/>
      <c r="I214" s="350"/>
      <c r="J214" s="350"/>
      <c r="K214" s="350"/>
      <c r="X214" s="120"/>
    </row>
    <row r="215" spans="1:24" ht="15">
      <c r="A215" s="301"/>
      <c r="D215" s="350"/>
      <c r="E215" s="350"/>
      <c r="F215" s="350"/>
      <c r="G215" s="350"/>
      <c r="I215" s="350"/>
      <c r="J215" s="350"/>
      <c r="K215" s="350"/>
      <c r="X215" s="120"/>
    </row>
    <row r="216" spans="1:24" ht="15">
      <c r="A216" s="301"/>
      <c r="D216" s="350"/>
      <c r="E216" s="350"/>
      <c r="F216" s="350"/>
      <c r="G216" s="350"/>
      <c r="I216" s="350"/>
      <c r="J216" s="350"/>
      <c r="K216" s="350"/>
      <c r="X216" s="120"/>
    </row>
    <row r="217" spans="1:24" ht="15">
      <c r="A217" s="301"/>
      <c r="D217" s="350"/>
      <c r="E217" s="350"/>
      <c r="F217" s="350"/>
      <c r="G217" s="350"/>
      <c r="I217" s="350"/>
      <c r="J217" s="350"/>
      <c r="K217" s="350"/>
      <c r="X217" s="120"/>
    </row>
    <row r="218" spans="1:24" ht="15">
      <c r="A218" s="301"/>
      <c r="D218" s="350"/>
      <c r="E218" s="350"/>
      <c r="F218" s="350"/>
      <c r="G218" s="350"/>
      <c r="I218" s="350"/>
      <c r="J218" s="350"/>
      <c r="K218" s="350"/>
      <c r="X218" s="120"/>
    </row>
    <row r="219" spans="1:24" ht="15">
      <c r="A219" s="301"/>
      <c r="D219" s="350"/>
      <c r="E219" s="350"/>
      <c r="F219" s="350"/>
      <c r="G219" s="350"/>
      <c r="I219" s="350"/>
      <c r="J219" s="350"/>
      <c r="K219" s="350"/>
      <c r="X219" s="120"/>
    </row>
    <row r="220" spans="1:24" ht="15">
      <c r="A220" s="301"/>
      <c r="D220" s="350"/>
      <c r="E220" s="350"/>
      <c r="F220" s="350"/>
      <c r="G220" s="350"/>
      <c r="I220" s="350"/>
      <c r="J220" s="350"/>
      <c r="K220" s="350"/>
      <c r="X220" s="120"/>
    </row>
    <row r="221" spans="1:24" ht="15">
      <c r="A221" s="301"/>
      <c r="D221" s="350"/>
      <c r="E221" s="350"/>
      <c r="F221" s="350"/>
      <c r="G221" s="350"/>
      <c r="I221" s="350"/>
      <c r="J221" s="350"/>
      <c r="K221" s="350"/>
      <c r="X221" s="120"/>
    </row>
    <row r="222" spans="1:24" ht="15">
      <c r="A222" s="301"/>
      <c r="D222" s="350"/>
      <c r="E222" s="350"/>
      <c r="F222" s="350"/>
      <c r="G222" s="350"/>
      <c r="I222" s="350"/>
      <c r="J222" s="350"/>
      <c r="K222" s="350"/>
      <c r="X222" s="120"/>
    </row>
    <row r="223" spans="1:24" ht="15">
      <c r="A223" s="301"/>
      <c r="D223" s="350"/>
      <c r="E223" s="350"/>
      <c r="F223" s="350"/>
      <c r="G223" s="350"/>
      <c r="I223" s="350"/>
      <c r="J223" s="350"/>
      <c r="K223" s="350"/>
      <c r="X223" s="120"/>
    </row>
    <row r="224" spans="1:24" ht="15">
      <c r="A224" s="301"/>
      <c r="D224" s="350"/>
      <c r="E224" s="350"/>
      <c r="F224" s="350"/>
      <c r="G224" s="350"/>
      <c r="I224" s="350"/>
      <c r="J224" s="350"/>
      <c r="K224" s="350"/>
      <c r="X224" s="120"/>
    </row>
    <row r="225" spans="1:24" ht="15">
      <c r="A225" s="301"/>
      <c r="D225" s="350"/>
      <c r="E225" s="350"/>
      <c r="F225" s="350"/>
      <c r="G225" s="350"/>
      <c r="I225" s="350"/>
      <c r="J225" s="350"/>
      <c r="K225" s="350"/>
      <c r="X225" s="120"/>
    </row>
    <row r="226" spans="1:24" ht="15">
      <c r="A226" s="301"/>
      <c r="D226" s="350"/>
      <c r="E226" s="350"/>
      <c r="F226" s="350"/>
      <c r="G226" s="350"/>
      <c r="I226" s="350"/>
      <c r="J226" s="350"/>
      <c r="K226" s="350"/>
      <c r="X226" s="120"/>
    </row>
    <row r="227" spans="1:24" ht="15">
      <c r="A227" s="301"/>
      <c r="H227" s="346"/>
      <c r="X227" s="120"/>
    </row>
    <row r="228" spans="1:24" ht="15">
      <c r="A228" s="301"/>
      <c r="H228" s="346"/>
      <c r="X228" s="120"/>
    </row>
    <row r="229" spans="1:24" ht="15">
      <c r="A229" s="301"/>
      <c r="H229" s="346"/>
      <c r="X229" s="120"/>
    </row>
    <row r="230" spans="1:24" ht="15">
      <c r="A230" s="301"/>
      <c r="H230" s="346"/>
      <c r="X230" s="120"/>
    </row>
    <row r="231" spans="1:24" ht="15">
      <c r="A231" s="301"/>
      <c r="H231" s="346"/>
      <c r="X231" s="120"/>
    </row>
    <row r="232" spans="1:24" ht="15">
      <c r="A232" s="301"/>
      <c r="H232" s="346"/>
      <c r="X232" s="120"/>
    </row>
    <row r="233" spans="1:24" ht="15">
      <c r="A233" s="301"/>
      <c r="H233" s="346"/>
      <c r="X233" s="120"/>
    </row>
    <row r="234" spans="1:24" ht="15">
      <c r="A234" s="301"/>
      <c r="H234" s="346"/>
      <c r="X234" s="120"/>
    </row>
    <row r="235" spans="1:24" ht="15">
      <c r="A235" s="301"/>
      <c r="H235" s="346"/>
      <c r="X235" s="120"/>
    </row>
    <row r="236" spans="1:24" ht="15">
      <c r="A236" s="301"/>
      <c r="H236" s="346"/>
      <c r="X236" s="120"/>
    </row>
    <row r="237" spans="1:24" ht="15">
      <c r="A237" s="301"/>
      <c r="H237" s="346"/>
      <c r="X237" s="120"/>
    </row>
    <row r="238" spans="1:24" ht="15">
      <c r="A238" s="301"/>
      <c r="H238" s="346"/>
      <c r="X238" s="120"/>
    </row>
    <row r="239" spans="1:24" ht="15">
      <c r="A239" s="301"/>
      <c r="H239" s="346"/>
      <c r="X239" s="120"/>
    </row>
    <row r="240" spans="1:24" ht="15">
      <c r="A240" s="301"/>
      <c r="H240" s="346"/>
      <c r="X240" s="120"/>
    </row>
    <row r="241" spans="1:24" ht="15">
      <c r="A241" s="301"/>
      <c r="H241" s="346"/>
      <c r="X241" s="120"/>
    </row>
    <row r="242" spans="1:24" ht="15">
      <c r="A242" s="301"/>
      <c r="H242" s="346"/>
      <c r="X242" s="120"/>
    </row>
    <row r="243" spans="1:24" ht="15">
      <c r="A243" s="301"/>
      <c r="H243" s="346"/>
      <c r="X243" s="120"/>
    </row>
    <row r="244" spans="1:24" ht="15">
      <c r="A244" s="301"/>
      <c r="H244" s="346"/>
      <c r="X244" s="120"/>
    </row>
    <row r="245" spans="1:24" ht="15" customHeight="1">
      <c r="A245" s="301"/>
      <c r="H245" s="346"/>
      <c r="X245" s="120"/>
    </row>
    <row r="246" spans="1:24" ht="15">
      <c r="A246" s="301"/>
      <c r="H246" s="346"/>
      <c r="X246" s="120"/>
    </row>
    <row r="247" spans="1:24" ht="15">
      <c r="A247" s="301"/>
      <c r="H247" s="346"/>
      <c r="X247" s="120"/>
    </row>
    <row r="248" spans="1:24" ht="15">
      <c r="A248" s="301"/>
      <c r="H248" s="346"/>
      <c r="X248" s="120"/>
    </row>
    <row r="249" spans="1:24" ht="15">
      <c r="A249" s="301"/>
      <c r="H249" s="346"/>
      <c r="X249" s="120"/>
    </row>
    <row r="250" spans="1:24" ht="15">
      <c r="A250" s="301"/>
      <c r="H250" s="346"/>
      <c r="X250" s="120"/>
    </row>
    <row r="251" spans="1:24" ht="15">
      <c r="A251" s="301"/>
      <c r="H251" s="346"/>
      <c r="X251" s="120"/>
    </row>
    <row r="252" spans="1:24" ht="15">
      <c r="A252" s="301"/>
      <c r="H252" s="346"/>
      <c r="X252" s="120"/>
    </row>
    <row r="253" spans="1:24" ht="15">
      <c r="A253" s="301"/>
      <c r="H253" s="346"/>
      <c r="X253" s="120"/>
    </row>
    <row r="254" spans="1:24" ht="15">
      <c r="A254" s="301"/>
      <c r="H254" s="346"/>
      <c r="X254" s="120"/>
    </row>
    <row r="255" spans="1:24" ht="15">
      <c r="A255" s="301"/>
      <c r="H255" s="346"/>
      <c r="X255" s="120"/>
    </row>
    <row r="256" spans="1:24" ht="15">
      <c r="A256" s="301"/>
      <c r="H256" s="346"/>
      <c r="X256" s="120"/>
    </row>
    <row r="257" spans="1:24" ht="15">
      <c r="A257" s="301"/>
      <c r="H257" s="346"/>
      <c r="X257" s="120"/>
    </row>
    <row r="258" spans="1:24" ht="15">
      <c r="A258" s="301"/>
      <c r="H258" s="346"/>
      <c r="X258" s="120"/>
    </row>
    <row r="259" spans="1:24" ht="15">
      <c r="A259" s="301"/>
      <c r="H259" s="346"/>
      <c r="X259" s="120"/>
    </row>
    <row r="260" spans="1:24" ht="15">
      <c r="A260" s="301"/>
      <c r="H260" s="346"/>
      <c r="X260" s="120"/>
    </row>
    <row r="261" spans="1:24" ht="15">
      <c r="A261" s="301"/>
      <c r="H261" s="346"/>
      <c r="X261" s="120"/>
    </row>
    <row r="262" spans="1:24" ht="15">
      <c r="A262" s="301"/>
      <c r="H262" s="346"/>
      <c r="X262" s="120"/>
    </row>
    <row r="263" spans="1:24" ht="15">
      <c r="A263" s="301"/>
      <c r="H263" s="346"/>
      <c r="X263" s="120"/>
    </row>
    <row r="264" spans="1:24" ht="15">
      <c r="A264" s="301"/>
      <c r="H264" s="346"/>
      <c r="X264" s="120"/>
    </row>
    <row r="265" spans="1:24" ht="15">
      <c r="A265" s="301"/>
      <c r="H265" s="346"/>
      <c r="X265" s="120"/>
    </row>
    <row r="266" spans="1:24" ht="15">
      <c r="A266" s="301"/>
      <c r="H266" s="346"/>
      <c r="X266" s="120"/>
    </row>
    <row r="267" spans="1:24" ht="15">
      <c r="A267" s="301"/>
      <c r="H267" s="346"/>
      <c r="X267" s="120"/>
    </row>
    <row r="268" spans="1:24" ht="15">
      <c r="A268" s="301"/>
      <c r="H268" s="346"/>
      <c r="X268" s="120"/>
    </row>
    <row r="269" spans="1:24" ht="15">
      <c r="A269" s="301"/>
      <c r="H269" s="346"/>
      <c r="X269" s="120"/>
    </row>
    <row r="270" spans="1:24" ht="15">
      <c r="A270" s="301"/>
      <c r="H270" s="346"/>
      <c r="X270" s="120"/>
    </row>
    <row r="271" spans="1:24" ht="15">
      <c r="A271" s="301"/>
      <c r="H271" s="346"/>
      <c r="X271" s="120"/>
    </row>
    <row r="272" spans="1:24" ht="15">
      <c r="A272" s="301"/>
      <c r="H272" s="346"/>
      <c r="X272" s="120"/>
    </row>
    <row r="273" spans="1:24" ht="15">
      <c r="A273" s="301"/>
      <c r="H273" s="346"/>
      <c r="X273" s="120"/>
    </row>
    <row r="274" spans="1:24" ht="15">
      <c r="A274" s="301"/>
      <c r="H274" s="346"/>
      <c r="X274" s="120"/>
    </row>
    <row r="275" spans="1:24" ht="15">
      <c r="A275" s="301"/>
      <c r="H275" s="346"/>
      <c r="X275" s="120"/>
    </row>
    <row r="276" spans="1:24" ht="15">
      <c r="A276" s="301"/>
      <c r="H276" s="346"/>
      <c r="X276" s="120"/>
    </row>
    <row r="277" spans="1:24" ht="15">
      <c r="A277" s="301"/>
      <c r="H277" s="346"/>
      <c r="X277" s="120"/>
    </row>
    <row r="278" spans="1:24" ht="15">
      <c r="A278" s="301"/>
      <c r="H278" s="346"/>
      <c r="X278" s="120"/>
    </row>
    <row r="279" spans="1:24" ht="15">
      <c r="A279" s="301"/>
      <c r="H279" s="346"/>
      <c r="X279" s="120"/>
    </row>
    <row r="280" spans="1:24" ht="15">
      <c r="A280" s="301"/>
      <c r="H280" s="346"/>
      <c r="X280" s="120"/>
    </row>
    <row r="281" spans="1:24" ht="15">
      <c r="A281" s="301"/>
      <c r="H281" s="346"/>
      <c r="X281" s="120"/>
    </row>
    <row r="282" spans="1:24" ht="15">
      <c r="A282" s="301"/>
      <c r="H282" s="346"/>
      <c r="X282" s="120"/>
    </row>
    <row r="283" spans="1:24" ht="15">
      <c r="A283" s="301"/>
      <c r="H283" s="346"/>
      <c r="X283" s="120"/>
    </row>
    <row r="284" spans="1:24" ht="15">
      <c r="A284" s="301"/>
      <c r="H284" s="346"/>
      <c r="X284" s="120"/>
    </row>
    <row r="285" spans="1:24" ht="15">
      <c r="A285" s="301"/>
      <c r="H285" s="346"/>
      <c r="X285" s="120"/>
    </row>
    <row r="286" spans="1:24" ht="15">
      <c r="A286" s="301"/>
      <c r="H286" s="346"/>
      <c r="X286" s="120"/>
    </row>
    <row r="287" spans="1:24" ht="15">
      <c r="A287" s="301"/>
      <c r="H287" s="346"/>
      <c r="X287" s="120"/>
    </row>
    <row r="288" spans="1:24" ht="15">
      <c r="A288" s="301"/>
      <c r="H288" s="346"/>
      <c r="X288" s="120"/>
    </row>
    <row r="289" spans="1:24" ht="15">
      <c r="A289" s="301"/>
      <c r="H289" s="346"/>
      <c r="X289" s="120"/>
    </row>
    <row r="290" spans="1:24" ht="15">
      <c r="A290" s="301"/>
      <c r="H290" s="346"/>
      <c r="X290" s="120"/>
    </row>
    <row r="291" spans="1:24" ht="15">
      <c r="A291" s="301"/>
      <c r="H291" s="346"/>
      <c r="X291" s="120"/>
    </row>
    <row r="292" spans="1:24" ht="15">
      <c r="A292" s="301"/>
      <c r="H292" s="346"/>
      <c r="X292" s="120"/>
    </row>
    <row r="293" spans="1:24" ht="15">
      <c r="A293" s="301"/>
      <c r="H293" s="346"/>
      <c r="X293" s="120"/>
    </row>
    <row r="294" spans="1:24" ht="15">
      <c r="A294" s="301"/>
      <c r="H294" s="346"/>
      <c r="X294" s="120"/>
    </row>
    <row r="295" spans="1:24" ht="15">
      <c r="A295" s="301"/>
      <c r="H295" s="346"/>
      <c r="X295" s="120"/>
    </row>
    <row r="296" spans="1:24" ht="15">
      <c r="A296" s="301"/>
      <c r="H296" s="346"/>
      <c r="X296" s="120"/>
    </row>
    <row r="297" spans="1:24" ht="15">
      <c r="A297" s="301"/>
      <c r="H297" s="346"/>
      <c r="X297" s="120"/>
    </row>
    <row r="298" spans="1:24" ht="15">
      <c r="A298" s="301"/>
      <c r="H298" s="346"/>
      <c r="X298" s="120"/>
    </row>
    <row r="299" spans="1:24" ht="15">
      <c r="A299" s="301"/>
      <c r="H299" s="346"/>
      <c r="X299" s="120"/>
    </row>
    <row r="300" spans="1:24" ht="15">
      <c r="A300" s="301"/>
      <c r="H300" s="346"/>
      <c r="X300" s="120"/>
    </row>
    <row r="301" spans="1:24" ht="15">
      <c r="A301" s="301"/>
      <c r="H301" s="346"/>
      <c r="X301" s="120"/>
    </row>
    <row r="302" spans="1:24" ht="15">
      <c r="A302" s="301"/>
      <c r="H302" s="346"/>
      <c r="X302" s="120"/>
    </row>
    <row r="303" spans="1:24" ht="15">
      <c r="A303" s="301"/>
      <c r="H303" s="346"/>
      <c r="X303" s="120"/>
    </row>
    <row r="304" spans="1:24" ht="15">
      <c r="A304" s="301"/>
      <c r="H304" s="346"/>
      <c r="X304" s="120"/>
    </row>
    <row r="305" spans="1:24" ht="15">
      <c r="A305" s="301"/>
      <c r="H305" s="346"/>
      <c r="X305" s="120"/>
    </row>
    <row r="306" spans="1:24" ht="15">
      <c r="A306" s="301"/>
      <c r="H306" s="346"/>
      <c r="X306" s="120"/>
    </row>
    <row r="307" spans="1:24" ht="15">
      <c r="A307" s="301"/>
      <c r="H307" s="346"/>
      <c r="X307" s="120"/>
    </row>
    <row r="308" spans="1:24" ht="15">
      <c r="A308" s="301"/>
      <c r="H308" s="346"/>
      <c r="X308" s="120"/>
    </row>
    <row r="309" spans="1:24" ht="15">
      <c r="A309" s="301"/>
      <c r="H309" s="346"/>
      <c r="X309" s="120"/>
    </row>
    <row r="310" spans="1:24" ht="15">
      <c r="A310" s="301"/>
      <c r="H310" s="346"/>
      <c r="X310" s="120"/>
    </row>
    <row r="311" spans="1:24" ht="15">
      <c r="A311" s="301"/>
      <c r="H311" s="346"/>
      <c r="X311" s="120"/>
    </row>
    <row r="312" spans="1:24" ht="15">
      <c r="A312" s="301"/>
      <c r="H312" s="346"/>
      <c r="X312" s="120"/>
    </row>
    <row r="313" spans="1:24" ht="15.75" customHeight="1">
      <c r="A313" s="301"/>
      <c r="H313" s="346"/>
      <c r="X313" s="120"/>
    </row>
    <row r="314" spans="1:24" ht="15.75" customHeight="1">
      <c r="A314" s="301"/>
      <c r="H314" s="346"/>
      <c r="X314" s="120"/>
    </row>
    <row r="315" spans="1:24" ht="15">
      <c r="A315" s="301"/>
      <c r="H315" s="346"/>
      <c r="X315" s="120"/>
    </row>
    <row r="316" spans="1:24" ht="15">
      <c r="A316" s="301"/>
      <c r="H316" s="346"/>
      <c r="X316" s="120"/>
    </row>
    <row r="317" spans="1:24" ht="15">
      <c r="A317" s="301"/>
      <c r="H317" s="346"/>
      <c r="X317" s="120"/>
    </row>
    <row r="318" spans="1:24" ht="15" customHeight="1">
      <c r="A318" s="301"/>
      <c r="H318" s="346"/>
      <c r="X318" s="120"/>
    </row>
    <row r="319" spans="1:24" ht="15">
      <c r="A319" s="301"/>
      <c r="H319" s="346"/>
      <c r="X319" s="120"/>
    </row>
    <row r="320" spans="1:24" ht="15">
      <c r="A320" s="301"/>
      <c r="H320" s="346"/>
      <c r="X320" s="120"/>
    </row>
    <row r="321" spans="1:24" ht="15">
      <c r="A321" s="301"/>
      <c r="H321" s="346"/>
      <c r="X321" s="120"/>
    </row>
    <row r="322" spans="1:24" ht="15">
      <c r="A322" s="301"/>
      <c r="H322" s="346"/>
      <c r="X322" s="120"/>
    </row>
    <row r="323" spans="1:24" ht="15">
      <c r="A323" s="301"/>
      <c r="H323" s="346"/>
      <c r="X323" s="120"/>
    </row>
    <row r="324" spans="1:24" ht="15">
      <c r="A324" s="301"/>
      <c r="H324" s="346"/>
      <c r="X324" s="120"/>
    </row>
    <row r="325" spans="1:24" ht="15">
      <c r="A325" s="301"/>
      <c r="H325" s="346"/>
      <c r="X325" s="120"/>
    </row>
    <row r="326" spans="1:24" ht="15">
      <c r="A326" s="301"/>
      <c r="H326" s="346"/>
      <c r="X326" s="120"/>
    </row>
    <row r="327" spans="1:24" ht="15">
      <c r="A327" s="301"/>
      <c r="H327" s="346"/>
      <c r="X327" s="120"/>
    </row>
    <row r="328" spans="1:24" ht="15">
      <c r="A328" s="301"/>
      <c r="H328" s="346"/>
      <c r="X328" s="120"/>
    </row>
    <row r="329" spans="1:24" ht="15">
      <c r="A329" s="301"/>
      <c r="H329" s="346"/>
      <c r="X329" s="120"/>
    </row>
    <row r="330" spans="1:24" ht="15">
      <c r="A330" s="301"/>
      <c r="H330" s="346"/>
      <c r="X330" s="120"/>
    </row>
    <row r="331" spans="1:24" ht="15">
      <c r="A331" s="301"/>
      <c r="H331" s="346"/>
      <c r="X331" s="120"/>
    </row>
    <row r="332" spans="1:24" ht="15">
      <c r="A332" s="301"/>
      <c r="H332" s="346"/>
      <c r="X332" s="120"/>
    </row>
    <row r="333" spans="1:24" ht="15">
      <c r="A333" s="301"/>
      <c r="H333" s="346"/>
      <c r="X333" s="120"/>
    </row>
    <row r="334" spans="1:24" ht="15">
      <c r="A334" s="301"/>
      <c r="H334" s="346"/>
      <c r="X334" s="120"/>
    </row>
    <row r="335" spans="1:24" ht="15">
      <c r="A335" s="301"/>
      <c r="H335" s="346"/>
      <c r="X335" s="120"/>
    </row>
    <row r="336" spans="1:24" ht="15">
      <c r="A336" s="301"/>
      <c r="H336" s="346"/>
      <c r="X336" s="120"/>
    </row>
    <row r="337" spans="1:24" ht="15">
      <c r="A337" s="301"/>
      <c r="H337" s="346"/>
      <c r="X337" s="120"/>
    </row>
    <row r="338" spans="1:24" ht="15">
      <c r="A338" s="301"/>
      <c r="H338" s="346"/>
      <c r="X338" s="120"/>
    </row>
    <row r="339" spans="1:24" ht="15">
      <c r="A339" s="301"/>
      <c r="H339" s="346"/>
      <c r="X339" s="120"/>
    </row>
    <row r="340" spans="1:24" ht="15">
      <c r="A340" s="301"/>
      <c r="H340" s="346"/>
      <c r="X340" s="120"/>
    </row>
    <row r="341" spans="1:24" ht="15">
      <c r="A341" s="301"/>
      <c r="H341" s="346"/>
      <c r="X341" s="120"/>
    </row>
    <row r="342" spans="1:24" ht="15">
      <c r="A342" s="301"/>
      <c r="H342" s="346"/>
      <c r="X342" s="120"/>
    </row>
    <row r="343" spans="1:24" ht="15">
      <c r="A343" s="301"/>
      <c r="H343" s="346"/>
      <c r="X343" s="120"/>
    </row>
    <row r="344" spans="1:24" ht="15">
      <c r="A344" s="301"/>
      <c r="H344" s="346"/>
      <c r="X344" s="120"/>
    </row>
    <row r="345" spans="1:24" ht="15">
      <c r="A345" s="301"/>
      <c r="H345" s="346"/>
      <c r="X345" s="120"/>
    </row>
    <row r="346" spans="1:24" ht="15">
      <c r="A346" s="301"/>
      <c r="H346" s="346"/>
      <c r="X346" s="120"/>
    </row>
    <row r="347" spans="1:24" ht="15">
      <c r="A347" s="301"/>
      <c r="H347" s="346"/>
      <c r="X347" s="120"/>
    </row>
    <row r="348" spans="1:24" ht="15">
      <c r="A348" s="301"/>
      <c r="H348" s="346"/>
      <c r="X348" s="120"/>
    </row>
    <row r="349" spans="1:24" ht="15">
      <c r="A349" s="301"/>
      <c r="H349" s="346"/>
      <c r="X349" s="120"/>
    </row>
    <row r="350" spans="1:24" ht="15.75" customHeight="1">
      <c r="A350" s="301"/>
      <c r="H350" s="346"/>
      <c r="X350" s="120"/>
    </row>
    <row r="351" spans="1:24" ht="15.75" customHeight="1">
      <c r="A351" s="301"/>
      <c r="H351" s="346"/>
      <c r="X351" s="120"/>
    </row>
    <row r="352" spans="1:24" ht="15">
      <c r="A352" s="301"/>
      <c r="H352" s="346"/>
      <c r="X352" s="120"/>
    </row>
    <row r="353" spans="1:24" ht="15">
      <c r="A353" s="301"/>
      <c r="H353" s="346"/>
      <c r="X353" s="120"/>
    </row>
    <row r="354" spans="1:24" ht="15">
      <c r="A354" s="301"/>
      <c r="H354" s="346"/>
      <c r="X354" s="120"/>
    </row>
    <row r="355" spans="1:24" ht="15">
      <c r="A355" s="301"/>
      <c r="H355" s="346"/>
      <c r="X355" s="120"/>
    </row>
    <row r="356" spans="1:24" ht="15">
      <c r="A356" s="301"/>
      <c r="H356" s="346"/>
      <c r="X356" s="120"/>
    </row>
    <row r="357" spans="1:24" ht="15">
      <c r="A357" s="301"/>
      <c r="H357" s="346"/>
      <c r="X357" s="120"/>
    </row>
    <row r="358" spans="1:24" ht="15">
      <c r="A358" s="301"/>
      <c r="H358" s="346"/>
      <c r="X358" s="120"/>
    </row>
    <row r="359" spans="1:24" ht="15">
      <c r="A359" s="301"/>
      <c r="H359" s="346"/>
      <c r="X359" s="120"/>
    </row>
    <row r="360" spans="1:24" ht="15">
      <c r="A360" s="301"/>
      <c r="H360" s="346"/>
      <c r="X360" s="120"/>
    </row>
    <row r="361" spans="1:24" ht="15.75" customHeight="1">
      <c r="A361" s="301"/>
      <c r="H361" s="346"/>
      <c r="X361" s="120"/>
    </row>
    <row r="362" spans="1:24" ht="15">
      <c r="A362" s="301"/>
      <c r="H362" s="346"/>
      <c r="X362" s="120"/>
    </row>
    <row r="363" spans="1:24" ht="15">
      <c r="A363" s="301"/>
      <c r="H363" s="346"/>
      <c r="X363" s="120"/>
    </row>
    <row r="364" spans="1:24" ht="15">
      <c r="A364" s="301"/>
      <c r="H364" s="346"/>
      <c r="X364" s="120"/>
    </row>
    <row r="365" spans="1:24" ht="15">
      <c r="A365" s="301"/>
      <c r="H365" s="346"/>
      <c r="X365" s="120"/>
    </row>
    <row r="366" spans="1:24" ht="15">
      <c r="A366" s="301"/>
      <c r="H366" s="346"/>
      <c r="X366" s="120"/>
    </row>
    <row r="367" spans="1:24" ht="15">
      <c r="A367" s="301"/>
      <c r="H367" s="346"/>
      <c r="X367" s="120"/>
    </row>
    <row r="368" spans="1:24" ht="15">
      <c r="A368" s="301"/>
      <c r="H368" s="346"/>
      <c r="X368" s="120"/>
    </row>
    <row r="369" spans="1:24" ht="15">
      <c r="A369" s="301"/>
      <c r="H369" s="346"/>
      <c r="X369" s="120"/>
    </row>
    <row r="370" spans="1:24" ht="15">
      <c r="A370" s="301"/>
      <c r="H370" s="346"/>
      <c r="X370" s="120"/>
    </row>
    <row r="371" spans="1:24" ht="15">
      <c r="A371" s="301"/>
      <c r="H371" s="346"/>
      <c r="X371" s="120"/>
    </row>
    <row r="372" spans="1:24" ht="15">
      <c r="A372" s="301"/>
      <c r="H372" s="346"/>
      <c r="X372" s="120"/>
    </row>
    <row r="373" spans="1:24" ht="15">
      <c r="A373" s="301"/>
      <c r="H373" s="346"/>
      <c r="X373" s="120"/>
    </row>
    <row r="374" spans="1:24" ht="15">
      <c r="A374" s="301"/>
      <c r="H374" s="346"/>
      <c r="X374" s="120"/>
    </row>
    <row r="375" spans="1:24" ht="15">
      <c r="A375" s="301"/>
      <c r="H375" s="346"/>
      <c r="X375" s="120"/>
    </row>
    <row r="376" spans="1:24" ht="15">
      <c r="A376" s="301"/>
      <c r="H376" s="346"/>
      <c r="X376" s="120"/>
    </row>
    <row r="377" spans="1:24" ht="15">
      <c r="A377" s="301"/>
      <c r="H377" s="346"/>
      <c r="X377" s="120"/>
    </row>
    <row r="378" spans="1:24" ht="15">
      <c r="A378" s="301"/>
      <c r="H378" s="346"/>
      <c r="X378" s="120"/>
    </row>
    <row r="379" spans="1:24" ht="15">
      <c r="A379" s="301"/>
      <c r="H379" s="346"/>
      <c r="X379" s="120"/>
    </row>
    <row r="380" spans="1:24" ht="15">
      <c r="A380" s="301"/>
      <c r="H380" s="346"/>
      <c r="X380" s="120"/>
    </row>
    <row r="381" spans="1:24" ht="15">
      <c r="A381" s="301"/>
      <c r="H381" s="346"/>
      <c r="X381" s="120"/>
    </row>
    <row r="382" spans="1:24" ht="15">
      <c r="A382" s="301"/>
      <c r="H382" s="346"/>
      <c r="X382" s="120"/>
    </row>
    <row r="383" spans="1:24" ht="15.75" customHeight="1">
      <c r="A383" s="301"/>
      <c r="H383" s="346"/>
      <c r="X383" s="120"/>
    </row>
    <row r="384" spans="1:24" ht="15.75" customHeight="1">
      <c r="A384" s="301"/>
      <c r="H384" s="346"/>
      <c r="X384" s="120"/>
    </row>
    <row r="385" spans="1:24" ht="15">
      <c r="A385" s="301"/>
      <c r="H385" s="346"/>
      <c r="X385" s="120"/>
    </row>
    <row r="386" spans="1:24" ht="15">
      <c r="A386" s="301"/>
      <c r="H386" s="346"/>
      <c r="X386" s="120"/>
    </row>
    <row r="387" spans="1:24" ht="15">
      <c r="A387" s="301"/>
      <c r="H387" s="346"/>
      <c r="X387" s="120"/>
    </row>
    <row r="388" spans="1:24" ht="15">
      <c r="A388" s="301"/>
      <c r="H388" s="346"/>
      <c r="X388" s="120"/>
    </row>
    <row r="389" spans="1:24" ht="15">
      <c r="A389" s="301"/>
      <c r="H389" s="346"/>
      <c r="X389" s="120"/>
    </row>
    <row r="390" spans="1:24" ht="15">
      <c r="A390" s="301"/>
      <c r="H390" s="346"/>
      <c r="X390" s="120"/>
    </row>
    <row r="391" spans="1:24" ht="15">
      <c r="A391" s="301"/>
      <c r="H391" s="346"/>
      <c r="X391" s="120"/>
    </row>
    <row r="392" spans="1:24" ht="15">
      <c r="A392" s="301"/>
      <c r="H392" s="346"/>
      <c r="X392" s="120"/>
    </row>
    <row r="393" spans="1:24" ht="15">
      <c r="A393" s="301"/>
      <c r="H393" s="346"/>
      <c r="X393" s="120"/>
    </row>
    <row r="394" spans="1:24" ht="15">
      <c r="A394" s="301"/>
      <c r="H394" s="346"/>
      <c r="X394" s="120"/>
    </row>
    <row r="395" spans="1:24" ht="15">
      <c r="A395" s="301"/>
      <c r="H395" s="346"/>
      <c r="X395" s="120"/>
    </row>
    <row r="396" spans="1:24" ht="15">
      <c r="A396" s="301"/>
      <c r="H396" s="346"/>
      <c r="X396" s="120"/>
    </row>
    <row r="397" spans="1:24" ht="15">
      <c r="A397" s="301"/>
      <c r="H397" s="346"/>
      <c r="X397" s="120"/>
    </row>
    <row r="398" spans="1:24" ht="15">
      <c r="A398" s="301"/>
      <c r="H398" s="346"/>
      <c r="X398" s="120"/>
    </row>
    <row r="399" spans="1:24" ht="15">
      <c r="A399" s="301"/>
      <c r="H399" s="346"/>
      <c r="X399" s="120"/>
    </row>
    <row r="400" spans="1:24" ht="15.75" customHeight="1">
      <c r="A400" s="301"/>
      <c r="H400" s="346"/>
      <c r="X400" s="120"/>
    </row>
    <row r="401" spans="1:24" ht="15.75" customHeight="1">
      <c r="A401" s="301"/>
      <c r="H401" s="346"/>
      <c r="X401" s="120"/>
    </row>
    <row r="402" spans="1:24" ht="15">
      <c r="A402" s="301"/>
      <c r="H402" s="346"/>
      <c r="X402" s="120"/>
    </row>
    <row r="403" spans="1:24" ht="15">
      <c r="A403" s="301"/>
      <c r="H403" s="346"/>
      <c r="X403" s="120"/>
    </row>
    <row r="404" spans="1:24" ht="15">
      <c r="A404" s="301"/>
      <c r="H404" s="346"/>
      <c r="X404" s="120"/>
    </row>
    <row r="405" spans="1:24" ht="15.75" customHeight="1">
      <c r="A405" s="301"/>
      <c r="H405" s="346"/>
      <c r="X405" s="120"/>
    </row>
    <row r="406" spans="1:24" ht="15">
      <c r="A406" s="301"/>
      <c r="H406" s="346"/>
      <c r="X406" s="120"/>
    </row>
    <row r="407" spans="1:24" ht="15">
      <c r="A407" s="301"/>
      <c r="H407" s="346"/>
      <c r="X407" s="120"/>
    </row>
    <row r="408" spans="1:24" ht="15">
      <c r="A408" s="301"/>
      <c r="H408" s="346"/>
      <c r="X408" s="120"/>
    </row>
    <row r="409" spans="1:24" ht="15">
      <c r="A409" s="301"/>
      <c r="H409" s="346"/>
      <c r="X409" s="120"/>
    </row>
    <row r="410" spans="1:24" ht="15">
      <c r="A410" s="301"/>
      <c r="H410" s="346"/>
      <c r="X410" s="120"/>
    </row>
    <row r="411" spans="1:24" ht="15">
      <c r="A411" s="301"/>
      <c r="H411" s="346"/>
      <c r="X411" s="120"/>
    </row>
    <row r="412" spans="1:24" ht="15">
      <c r="A412" s="301"/>
      <c r="H412" s="346"/>
      <c r="X412" s="120"/>
    </row>
    <row r="413" spans="1:24" ht="15">
      <c r="A413" s="301"/>
      <c r="H413" s="346"/>
      <c r="X413" s="120"/>
    </row>
    <row r="414" spans="1:24" ht="15">
      <c r="A414" s="301"/>
      <c r="H414" s="346"/>
      <c r="X414" s="120"/>
    </row>
    <row r="415" spans="1:24" ht="15">
      <c r="A415" s="301"/>
      <c r="H415" s="346"/>
      <c r="X415" s="120"/>
    </row>
    <row r="416" spans="1:24" ht="15">
      <c r="A416" s="301"/>
      <c r="H416" s="346"/>
      <c r="X416" s="120"/>
    </row>
    <row r="417" spans="1:24" ht="15">
      <c r="A417" s="301"/>
      <c r="H417" s="346"/>
      <c r="X417" s="120"/>
    </row>
    <row r="418" spans="1:24" ht="15">
      <c r="A418" s="301"/>
      <c r="H418" s="346"/>
      <c r="X418" s="120"/>
    </row>
    <row r="419" spans="1:24" ht="15">
      <c r="A419" s="301"/>
      <c r="H419" s="346"/>
      <c r="X419" s="120"/>
    </row>
    <row r="420" spans="1:24" ht="15">
      <c r="A420" s="301"/>
      <c r="H420" s="346"/>
      <c r="X420" s="120"/>
    </row>
    <row r="421" spans="1:24" ht="15">
      <c r="A421" s="301"/>
      <c r="H421" s="346"/>
      <c r="X421" s="120"/>
    </row>
    <row r="422" spans="1:24" ht="15">
      <c r="A422" s="301"/>
      <c r="H422" s="346"/>
      <c r="X422" s="120"/>
    </row>
    <row r="423" spans="1:24" ht="15">
      <c r="A423" s="301"/>
      <c r="H423" s="346"/>
      <c r="X423" s="120"/>
    </row>
    <row r="424" spans="1:24" ht="15">
      <c r="A424" s="301"/>
      <c r="H424" s="346"/>
      <c r="X424" s="120"/>
    </row>
    <row r="425" spans="1:24" ht="15">
      <c r="A425" s="301"/>
      <c r="H425" s="346"/>
      <c r="X425" s="120"/>
    </row>
    <row r="426" spans="1:24" ht="15">
      <c r="A426" s="301"/>
      <c r="H426" s="346"/>
      <c r="X426" s="120"/>
    </row>
    <row r="427" spans="1:24" ht="15">
      <c r="A427" s="301"/>
      <c r="H427" s="346"/>
      <c r="X427" s="120"/>
    </row>
    <row r="428" spans="1:24" ht="15">
      <c r="A428" s="301"/>
      <c r="H428" s="346"/>
      <c r="X428" s="120"/>
    </row>
    <row r="429" spans="1:24" ht="15">
      <c r="A429" s="301"/>
      <c r="H429" s="346"/>
      <c r="X429" s="120"/>
    </row>
    <row r="430" spans="1:24" ht="15">
      <c r="A430" s="301"/>
      <c r="H430" s="346"/>
      <c r="X430" s="120"/>
    </row>
    <row r="431" spans="1:24" ht="15">
      <c r="A431" s="301"/>
      <c r="H431" s="346"/>
      <c r="X431" s="120"/>
    </row>
  </sheetData>
  <sheetProtection/>
  <mergeCells count="265">
    <mergeCell ref="C138:H138"/>
    <mergeCell ref="C143:H143"/>
    <mergeCell ref="C151:H151"/>
    <mergeCell ref="A158:B158"/>
    <mergeCell ref="C157:E157"/>
    <mergeCell ref="C150:E150"/>
    <mergeCell ref="C60:E60"/>
    <mergeCell ref="C56:E56"/>
    <mergeCell ref="C73:E73"/>
    <mergeCell ref="C69:E69"/>
    <mergeCell ref="C58:E58"/>
    <mergeCell ref="C65:E65"/>
    <mergeCell ref="C62:E62"/>
    <mergeCell ref="C135:E135"/>
    <mergeCell ref="C130:E130"/>
    <mergeCell ref="C99:E99"/>
    <mergeCell ref="C133:E133"/>
    <mergeCell ref="C103:E103"/>
    <mergeCell ref="C127:H127"/>
    <mergeCell ref="C131:H131"/>
    <mergeCell ref="C122:H122"/>
    <mergeCell ref="C67:E67"/>
    <mergeCell ref="C71:E71"/>
    <mergeCell ref="C84:E84"/>
    <mergeCell ref="C75:E75"/>
    <mergeCell ref="C97:E97"/>
    <mergeCell ref="C94:E94"/>
    <mergeCell ref="C77:E77"/>
    <mergeCell ref="C86:E86"/>
    <mergeCell ref="C92:E92"/>
    <mergeCell ref="C23:H23"/>
    <mergeCell ref="C47:H47"/>
    <mergeCell ref="C3:H4"/>
    <mergeCell ref="C31:E31"/>
    <mergeCell ref="C29:E29"/>
    <mergeCell ref="C27:E27"/>
    <mergeCell ref="C16:E16"/>
    <mergeCell ref="C8:E8"/>
    <mergeCell ref="C14:E14"/>
    <mergeCell ref="C22:E22"/>
    <mergeCell ref="C114:E114"/>
    <mergeCell ref="C25:E25"/>
    <mergeCell ref="C35:E35"/>
    <mergeCell ref="C33:E33"/>
    <mergeCell ref="C37:E37"/>
    <mergeCell ref="C80:E80"/>
    <mergeCell ref="C101:E101"/>
    <mergeCell ref="C90:E90"/>
    <mergeCell ref="C95:H95"/>
    <mergeCell ref="C108:H108"/>
    <mergeCell ref="C20:E20"/>
    <mergeCell ref="I10:J10"/>
    <mergeCell ref="N14:O14"/>
    <mergeCell ref="C10:E10"/>
    <mergeCell ref="N10:O10"/>
    <mergeCell ref="N20:O20"/>
    <mergeCell ref="S14:T14"/>
    <mergeCell ref="C18:E18"/>
    <mergeCell ref="C12:E12"/>
    <mergeCell ref="I12:J12"/>
    <mergeCell ref="N12:O12"/>
    <mergeCell ref="S12:T12"/>
    <mergeCell ref="I14:J14"/>
    <mergeCell ref="I22:J22"/>
    <mergeCell ref="N22:O22"/>
    <mergeCell ref="S22:T22"/>
    <mergeCell ref="S16:T16"/>
    <mergeCell ref="I20:J20"/>
    <mergeCell ref="I16:J16"/>
    <mergeCell ref="N16:O16"/>
    <mergeCell ref="N18:O18"/>
    <mergeCell ref="I18:J18"/>
    <mergeCell ref="S18:T18"/>
    <mergeCell ref="S25:T25"/>
    <mergeCell ref="A1:W1"/>
    <mergeCell ref="A2:A5"/>
    <mergeCell ref="B2:B5"/>
    <mergeCell ref="C2:H2"/>
    <mergeCell ref="I2:M2"/>
    <mergeCell ref="N2:R2"/>
    <mergeCell ref="S2:W2"/>
    <mergeCell ref="N3:R4"/>
    <mergeCell ref="S10:T10"/>
    <mergeCell ref="I3:M4"/>
    <mergeCell ref="S8:T8"/>
    <mergeCell ref="S3:W4"/>
    <mergeCell ref="N8:O8"/>
    <mergeCell ref="I8:J8"/>
    <mergeCell ref="N65:O65"/>
    <mergeCell ref="S65:T65"/>
    <mergeCell ref="S60:T60"/>
    <mergeCell ref="N60:O60"/>
    <mergeCell ref="S46:T46"/>
    <mergeCell ref="N62:O62"/>
    <mergeCell ref="S58:T58"/>
    <mergeCell ref="S62:T62"/>
    <mergeCell ref="N58:O58"/>
    <mergeCell ref="S69:T69"/>
    <mergeCell ref="S20:T20"/>
    <mergeCell ref="N46:O46"/>
    <mergeCell ref="N35:O35"/>
    <mergeCell ref="N37:O37"/>
    <mergeCell ref="N41:O41"/>
    <mergeCell ref="N31:O31"/>
    <mergeCell ref="N33:O33"/>
    <mergeCell ref="N27:O27"/>
    <mergeCell ref="N39:O39"/>
    <mergeCell ref="N99:O99"/>
    <mergeCell ref="N90:O90"/>
    <mergeCell ref="I69:J69"/>
    <mergeCell ref="N69:O69"/>
    <mergeCell ref="I71:J71"/>
    <mergeCell ref="S107:T107"/>
    <mergeCell ref="N107:O107"/>
    <mergeCell ref="N101:O101"/>
    <mergeCell ref="S105:T105"/>
    <mergeCell ref="N94:O94"/>
    <mergeCell ref="N97:O97"/>
    <mergeCell ref="N92:O92"/>
    <mergeCell ref="N84:O84"/>
    <mergeCell ref="N86:O86"/>
    <mergeCell ref="S86:T86"/>
    <mergeCell ref="S97:T97"/>
    <mergeCell ref="S94:T94"/>
    <mergeCell ref="S92:T92"/>
    <mergeCell ref="C88:E88"/>
    <mergeCell ref="S75:T75"/>
    <mergeCell ref="S90:T90"/>
    <mergeCell ref="N88:O88"/>
    <mergeCell ref="I82:J82"/>
    <mergeCell ref="I86:J86"/>
    <mergeCell ref="I84:J84"/>
    <mergeCell ref="I80:J80"/>
    <mergeCell ref="N75:O75"/>
    <mergeCell ref="S77:T77"/>
    <mergeCell ref="I88:J88"/>
    <mergeCell ref="I77:J77"/>
    <mergeCell ref="I75:J75"/>
    <mergeCell ref="I62:J62"/>
    <mergeCell ref="I67:J67"/>
    <mergeCell ref="I65:J65"/>
    <mergeCell ref="I73:J73"/>
    <mergeCell ref="I58:J58"/>
    <mergeCell ref="I60:J60"/>
    <mergeCell ref="C46:E46"/>
    <mergeCell ref="I33:J33"/>
    <mergeCell ref="C54:E54"/>
    <mergeCell ref="C43:E43"/>
    <mergeCell ref="C52:E52"/>
    <mergeCell ref="I37:J37"/>
    <mergeCell ref="I56:J56"/>
    <mergeCell ref="I54:J54"/>
    <mergeCell ref="S150:T150"/>
    <mergeCell ref="S29:T29"/>
    <mergeCell ref="S43:T43"/>
    <mergeCell ref="S49:T49"/>
    <mergeCell ref="S56:T56"/>
    <mergeCell ref="S99:T99"/>
    <mergeCell ref="S84:T84"/>
    <mergeCell ref="S37:T37"/>
    <mergeCell ref="S39:T39"/>
    <mergeCell ref="S82:T82"/>
    <mergeCell ref="N56:O56"/>
    <mergeCell ref="I39:J39"/>
    <mergeCell ref="I43:J43"/>
    <mergeCell ref="C41:E41"/>
    <mergeCell ref="I41:J41"/>
    <mergeCell ref="C50:H50"/>
    <mergeCell ref="N43:O43"/>
    <mergeCell ref="C39:E39"/>
    <mergeCell ref="C49:E49"/>
    <mergeCell ref="S54:T54"/>
    <mergeCell ref="I49:J49"/>
    <mergeCell ref="N49:O49"/>
    <mergeCell ref="S31:T31"/>
    <mergeCell ref="S33:T33"/>
    <mergeCell ref="I52:J52"/>
    <mergeCell ref="N52:O52"/>
    <mergeCell ref="S52:T52"/>
    <mergeCell ref="I46:J46"/>
    <mergeCell ref="N54:O54"/>
    <mergeCell ref="S41:T41"/>
    <mergeCell ref="S35:T35"/>
    <mergeCell ref="I25:J25"/>
    <mergeCell ref="N25:O25"/>
    <mergeCell ref="I35:J35"/>
    <mergeCell ref="I29:J29"/>
    <mergeCell ref="I27:J27"/>
    <mergeCell ref="N29:O29"/>
    <mergeCell ref="I31:J31"/>
    <mergeCell ref="S27:T27"/>
    <mergeCell ref="I157:J157"/>
    <mergeCell ref="N157:O157"/>
    <mergeCell ref="S157:T157"/>
    <mergeCell ref="I135:J135"/>
    <mergeCell ref="I155:J155"/>
    <mergeCell ref="N155:O155"/>
    <mergeCell ref="N135:O135"/>
    <mergeCell ref="S135:T135"/>
    <mergeCell ref="S155:T155"/>
    <mergeCell ref="I150:J150"/>
    <mergeCell ref="S137:T137"/>
    <mergeCell ref="N137:O137"/>
    <mergeCell ref="I107:J107"/>
    <mergeCell ref="N119:O119"/>
    <mergeCell ref="N133:O133"/>
    <mergeCell ref="S133:T133"/>
    <mergeCell ref="N130:O130"/>
    <mergeCell ref="S130:T130"/>
    <mergeCell ref="S126:T126"/>
    <mergeCell ref="I126:J126"/>
    <mergeCell ref="N114:O114"/>
    <mergeCell ref="C115:H115"/>
    <mergeCell ref="N112:O112"/>
    <mergeCell ref="N150:O150"/>
    <mergeCell ref="C126:E126"/>
    <mergeCell ref="N126:O126"/>
    <mergeCell ref="C117:H117"/>
    <mergeCell ref="N121:O121"/>
    <mergeCell ref="N124:O124"/>
    <mergeCell ref="C112:E112"/>
    <mergeCell ref="C155:E155"/>
    <mergeCell ref="S71:T71"/>
    <mergeCell ref="N73:O73"/>
    <mergeCell ref="S103:T103"/>
    <mergeCell ref="N103:O103"/>
    <mergeCell ref="C82:E82"/>
    <mergeCell ref="C137:E137"/>
    <mergeCell ref="I137:J137"/>
    <mergeCell ref="I105:J105"/>
    <mergeCell ref="N105:O105"/>
    <mergeCell ref="C119:E119"/>
    <mergeCell ref="C105:E105"/>
    <mergeCell ref="I133:J133"/>
    <mergeCell ref="I119:J119"/>
    <mergeCell ref="C121:E121"/>
    <mergeCell ref="C124:E124"/>
    <mergeCell ref="I130:J130"/>
    <mergeCell ref="I121:J121"/>
    <mergeCell ref="I112:J112"/>
    <mergeCell ref="C107:E107"/>
    <mergeCell ref="S67:T67"/>
    <mergeCell ref="N67:O67"/>
    <mergeCell ref="S101:T101"/>
    <mergeCell ref="N71:O71"/>
    <mergeCell ref="N82:O82"/>
    <mergeCell ref="S80:T80"/>
    <mergeCell ref="S88:T88"/>
    <mergeCell ref="S73:T73"/>
    <mergeCell ref="N77:O77"/>
    <mergeCell ref="N80:O80"/>
    <mergeCell ref="S121:T121"/>
    <mergeCell ref="S124:T124"/>
    <mergeCell ref="S112:T112"/>
    <mergeCell ref="S114:T114"/>
    <mergeCell ref="S119:T119"/>
    <mergeCell ref="I90:J90"/>
    <mergeCell ref="I114:J114"/>
    <mergeCell ref="I101:J101"/>
    <mergeCell ref="I124:J124"/>
    <mergeCell ref="I97:J97"/>
    <mergeCell ref="I103:J103"/>
    <mergeCell ref="I94:J94"/>
    <mergeCell ref="I92:J92"/>
    <mergeCell ref="I99:J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2"/>
  <sheetViews>
    <sheetView zoomScale="70" zoomScaleNormal="7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1:A16384"/>
    </sheetView>
  </sheetViews>
  <sheetFormatPr defaultColWidth="9.140625" defaultRowHeight="15"/>
  <cols>
    <col min="1" max="1" width="23.57421875" style="217" customWidth="1"/>
    <col min="2" max="2" width="13.7109375" style="346" customWidth="1"/>
    <col min="3" max="3" width="22.8515625" style="346" customWidth="1"/>
    <col min="4" max="4" width="32.00390625" style="346" customWidth="1"/>
    <col min="5" max="7" width="15.7109375" style="346" customWidth="1"/>
    <col min="8" max="8" width="15.7109375" style="350" customWidth="1"/>
    <col min="9" max="9" width="24.28125" style="346" customWidth="1"/>
    <col min="10" max="10" width="26.140625" style="346" customWidth="1"/>
    <col min="11" max="11" width="15.7109375" style="346" customWidth="1"/>
    <col min="12" max="12" width="11.7109375" style="346" customWidth="1"/>
    <col min="13" max="13" width="15.7109375" style="346" customWidth="1"/>
    <col min="14" max="22" width="9.140625" style="120" hidden="1" customWidth="1"/>
    <col min="23" max="23" width="8.8515625" style="120" hidden="1" customWidth="1"/>
    <col min="24" max="16384" width="9.140625" style="120" customWidth="1"/>
  </cols>
  <sheetData>
    <row r="1" spans="1:25" ht="15">
      <c r="A1" s="589" t="s">
        <v>2400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153"/>
      <c r="O1" s="153"/>
      <c r="P1" s="153"/>
      <c r="Q1" s="153"/>
      <c r="R1" s="153"/>
      <c r="S1" s="153"/>
      <c r="T1" s="153"/>
      <c r="U1" s="153"/>
      <c r="V1" s="153"/>
      <c r="W1" s="157"/>
      <c r="X1" s="129"/>
      <c r="Y1" s="129"/>
    </row>
    <row r="2" spans="1:25" ht="15">
      <c r="A2" s="591" t="s">
        <v>1961</v>
      </c>
      <c r="B2" s="483" t="s">
        <v>1584</v>
      </c>
      <c r="C2" s="500" t="s">
        <v>70</v>
      </c>
      <c r="D2" s="594"/>
      <c r="E2" s="594"/>
      <c r="F2" s="594"/>
      <c r="G2" s="594"/>
      <c r="H2" s="501"/>
      <c r="I2" s="488" t="s">
        <v>71</v>
      </c>
      <c r="J2" s="488"/>
      <c r="K2" s="488"/>
      <c r="L2" s="488"/>
      <c r="M2" s="488"/>
      <c r="N2" s="581" t="s">
        <v>72</v>
      </c>
      <c r="O2" s="581"/>
      <c r="P2" s="581"/>
      <c r="Q2" s="581"/>
      <c r="R2" s="581"/>
      <c r="S2" s="581" t="s">
        <v>73</v>
      </c>
      <c r="T2" s="581"/>
      <c r="U2" s="581"/>
      <c r="V2" s="581"/>
      <c r="W2" s="585"/>
      <c r="X2" s="129"/>
      <c r="Y2" s="129"/>
    </row>
    <row r="3" spans="1:25" ht="15">
      <c r="A3" s="592"/>
      <c r="B3" s="486"/>
      <c r="C3" s="489" t="s">
        <v>74</v>
      </c>
      <c r="D3" s="488"/>
      <c r="E3" s="488"/>
      <c r="F3" s="488"/>
      <c r="G3" s="488"/>
      <c r="H3" s="488"/>
      <c r="I3" s="489" t="s">
        <v>75</v>
      </c>
      <c r="J3" s="488"/>
      <c r="K3" s="488"/>
      <c r="L3" s="488"/>
      <c r="M3" s="488"/>
      <c r="N3" s="580" t="s">
        <v>76</v>
      </c>
      <c r="O3" s="581"/>
      <c r="P3" s="581"/>
      <c r="Q3" s="581"/>
      <c r="R3" s="581"/>
      <c r="S3" s="580" t="s">
        <v>77</v>
      </c>
      <c r="T3" s="581"/>
      <c r="U3" s="581"/>
      <c r="V3" s="581"/>
      <c r="W3" s="585"/>
      <c r="X3" s="129"/>
      <c r="Y3" s="129"/>
    </row>
    <row r="4" spans="1:25" ht="15">
      <c r="A4" s="592"/>
      <c r="B4" s="486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581"/>
      <c r="O4" s="581"/>
      <c r="P4" s="581"/>
      <c r="Q4" s="581"/>
      <c r="R4" s="581"/>
      <c r="S4" s="581"/>
      <c r="T4" s="581"/>
      <c r="U4" s="581"/>
      <c r="V4" s="581"/>
      <c r="W4" s="585"/>
      <c r="X4" s="129"/>
      <c r="Y4" s="129"/>
    </row>
    <row r="5" spans="1:25" ht="89.25">
      <c r="A5" s="593"/>
      <c r="B5" s="487"/>
      <c r="C5" s="1" t="s">
        <v>78</v>
      </c>
      <c r="D5" s="1" t="s">
        <v>84</v>
      </c>
      <c r="E5" s="1" t="s">
        <v>80</v>
      </c>
      <c r="F5" s="1" t="s">
        <v>81</v>
      </c>
      <c r="G5" s="1" t="s">
        <v>82</v>
      </c>
      <c r="H5" s="34" t="s">
        <v>83</v>
      </c>
      <c r="I5" s="1" t="s">
        <v>78</v>
      </c>
      <c r="J5" s="1" t="s">
        <v>84</v>
      </c>
      <c r="K5" s="1" t="s">
        <v>81</v>
      </c>
      <c r="L5" s="1" t="s">
        <v>82</v>
      </c>
      <c r="M5" s="1" t="s">
        <v>83</v>
      </c>
      <c r="N5" s="13" t="s">
        <v>78</v>
      </c>
      <c r="O5" s="13" t="s">
        <v>84</v>
      </c>
      <c r="P5" s="13" t="s">
        <v>81</v>
      </c>
      <c r="Q5" s="13" t="s">
        <v>82</v>
      </c>
      <c r="R5" s="13" t="s">
        <v>83</v>
      </c>
      <c r="S5" s="13" t="s">
        <v>78</v>
      </c>
      <c r="T5" s="13" t="s">
        <v>84</v>
      </c>
      <c r="U5" s="13" t="s">
        <v>81</v>
      </c>
      <c r="V5" s="13" t="s">
        <v>82</v>
      </c>
      <c r="W5" s="51" t="s">
        <v>83</v>
      </c>
      <c r="X5" s="129"/>
      <c r="Y5" s="129"/>
    </row>
    <row r="6" spans="1:25" ht="15">
      <c r="A6" s="310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34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20</v>
      </c>
      <c r="T6" s="13">
        <v>21</v>
      </c>
      <c r="U6" s="13">
        <v>22</v>
      </c>
      <c r="V6" s="13">
        <v>23</v>
      </c>
      <c r="W6" s="51">
        <v>24</v>
      </c>
      <c r="X6" s="129"/>
      <c r="Y6" s="129"/>
    </row>
    <row r="7" spans="1:25" ht="15">
      <c r="A7" s="66" t="s">
        <v>1716</v>
      </c>
      <c r="B7" s="318">
        <v>6.3</v>
      </c>
      <c r="C7" s="11"/>
      <c r="D7" s="11"/>
      <c r="E7" s="11"/>
      <c r="F7" s="11"/>
      <c r="G7" s="11"/>
      <c r="H7" s="89"/>
      <c r="I7" s="11"/>
      <c r="J7" s="11"/>
      <c r="K7" s="11"/>
      <c r="L7" s="11"/>
      <c r="M7" s="159"/>
      <c r="N7" s="12"/>
      <c r="O7" s="12"/>
      <c r="P7" s="12"/>
      <c r="Q7" s="58"/>
      <c r="R7" s="12"/>
      <c r="S7" s="12"/>
      <c r="T7" s="12"/>
      <c r="U7" s="12"/>
      <c r="V7" s="12"/>
      <c r="W7" s="55"/>
      <c r="X7" s="129"/>
      <c r="Y7" s="129"/>
    </row>
    <row r="8" spans="1:25" ht="15.75" thickBot="1">
      <c r="A8" s="311"/>
      <c r="B8" s="319"/>
      <c r="C8" s="496" t="s">
        <v>89</v>
      </c>
      <c r="D8" s="499"/>
      <c r="E8" s="497"/>
      <c r="F8" s="33">
        <f>SUM(F7:F7)</f>
        <v>0</v>
      </c>
      <c r="G8" s="37">
        <v>0.8</v>
      </c>
      <c r="H8" s="33">
        <f>F8/G8</f>
        <v>0</v>
      </c>
      <c r="I8" s="516" t="s">
        <v>90</v>
      </c>
      <c r="J8" s="518"/>
      <c r="K8" s="21">
        <f>SUM(K7:K7)</f>
        <v>0</v>
      </c>
      <c r="L8" s="22">
        <v>0.8</v>
      </c>
      <c r="M8" s="21">
        <f>K8/L8</f>
        <v>0</v>
      </c>
      <c r="N8" s="586" t="s">
        <v>91</v>
      </c>
      <c r="O8" s="587"/>
      <c r="P8" s="52">
        <f>SUM(P7:P7)</f>
        <v>0</v>
      </c>
      <c r="Q8" s="53">
        <v>0.8</v>
      </c>
      <c r="R8" s="52">
        <f>P8/Q8</f>
        <v>0</v>
      </c>
      <c r="S8" s="586" t="s">
        <v>92</v>
      </c>
      <c r="T8" s="587"/>
      <c r="U8" s="52">
        <f>SUM(U7:U7)</f>
        <v>0</v>
      </c>
      <c r="V8" s="53">
        <v>0.8</v>
      </c>
      <c r="W8" s="54">
        <f>U8/V8</f>
        <v>0</v>
      </c>
      <c r="X8" s="129"/>
      <c r="Y8" s="129"/>
    </row>
    <row r="9" spans="1:25" ht="15.75" thickBot="1">
      <c r="A9" s="312"/>
      <c r="B9" s="329"/>
      <c r="C9" s="597" t="s">
        <v>253</v>
      </c>
      <c r="D9" s="598"/>
      <c r="E9" s="598"/>
      <c r="F9" s="598"/>
      <c r="G9" s="598"/>
      <c r="H9" s="599"/>
      <c r="I9" s="329"/>
      <c r="J9" s="329"/>
      <c r="K9" s="329"/>
      <c r="L9" s="329"/>
      <c r="M9" s="330"/>
      <c r="N9" s="167"/>
      <c r="O9" s="168"/>
      <c r="P9" s="221"/>
      <c r="Q9" s="76"/>
      <c r="R9" s="221"/>
      <c r="S9" s="167"/>
      <c r="T9" s="168"/>
      <c r="U9" s="221"/>
      <c r="V9" s="76"/>
      <c r="W9" s="222"/>
      <c r="X9" s="129"/>
      <c r="Y9" s="129"/>
    </row>
    <row r="10" spans="1:25" ht="83.25" customHeight="1">
      <c r="A10" s="66" t="s">
        <v>1717</v>
      </c>
      <c r="B10" s="320" t="s">
        <v>1718</v>
      </c>
      <c r="C10" s="11" t="s">
        <v>2235</v>
      </c>
      <c r="D10" s="11" t="s">
        <v>2236</v>
      </c>
      <c r="E10" s="11" t="s">
        <v>2237</v>
      </c>
      <c r="F10" s="11">
        <v>0.03</v>
      </c>
      <c r="G10" s="11"/>
      <c r="H10" s="89"/>
      <c r="I10" s="11" t="s">
        <v>2250</v>
      </c>
      <c r="J10" s="11" t="s">
        <v>2251</v>
      </c>
      <c r="K10" s="11">
        <v>0.3</v>
      </c>
      <c r="L10" s="11"/>
      <c r="M10" s="11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129"/>
      <c r="Y10" s="129"/>
    </row>
    <row r="11" spans="1:25" ht="30">
      <c r="A11" s="66"/>
      <c r="B11" s="320"/>
      <c r="C11" s="11" t="s">
        <v>2238</v>
      </c>
      <c r="D11" s="11" t="s">
        <v>2239</v>
      </c>
      <c r="E11" s="11" t="s">
        <v>2240</v>
      </c>
      <c r="F11" s="11">
        <v>0.03</v>
      </c>
      <c r="G11" s="11"/>
      <c r="H11" s="89"/>
      <c r="I11" s="11"/>
      <c r="J11" s="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55"/>
      <c r="X11" s="129"/>
      <c r="Y11" s="129"/>
    </row>
    <row r="12" spans="1:25" ht="30">
      <c r="A12" s="66"/>
      <c r="B12" s="320"/>
      <c r="C12" s="197" t="s">
        <v>2241</v>
      </c>
      <c r="D12" s="197" t="s">
        <v>2242</v>
      </c>
      <c r="E12" s="197" t="s">
        <v>2243</v>
      </c>
      <c r="F12" s="197">
        <v>0.03</v>
      </c>
      <c r="G12" s="197"/>
      <c r="H12" s="108"/>
      <c r="I12" s="197"/>
      <c r="J12" s="37"/>
      <c r="K12" s="197"/>
      <c r="L12" s="197"/>
      <c r="M12" s="197"/>
      <c r="N12" s="12"/>
      <c r="O12" s="12"/>
      <c r="P12" s="12"/>
      <c r="Q12" s="12"/>
      <c r="R12" s="12"/>
      <c r="S12" s="12"/>
      <c r="T12" s="12"/>
      <c r="U12" s="12"/>
      <c r="V12" s="12"/>
      <c r="W12" s="55"/>
      <c r="X12" s="129"/>
      <c r="Y12" s="129"/>
    </row>
    <row r="13" spans="1:25" ht="15">
      <c r="A13" s="234"/>
      <c r="B13" s="234"/>
      <c r="C13" s="597" t="s">
        <v>252</v>
      </c>
      <c r="D13" s="598"/>
      <c r="E13" s="598"/>
      <c r="F13" s="598"/>
      <c r="G13" s="598"/>
      <c r="H13" s="599"/>
      <c r="I13" s="234"/>
      <c r="J13" s="234"/>
      <c r="K13" s="234"/>
      <c r="L13" s="234"/>
      <c r="M13" s="234"/>
      <c r="N13" s="12"/>
      <c r="O13" s="12"/>
      <c r="P13" s="12"/>
      <c r="Q13" s="12"/>
      <c r="R13" s="12"/>
      <c r="S13" s="12"/>
      <c r="T13" s="12"/>
      <c r="U13" s="12"/>
      <c r="V13" s="12"/>
      <c r="W13" s="55"/>
      <c r="X13" s="129"/>
      <c r="Y13" s="129"/>
    </row>
    <row r="14" spans="1:25" ht="30">
      <c r="A14" s="66"/>
      <c r="B14" s="320"/>
      <c r="C14" s="11" t="s">
        <v>2247</v>
      </c>
      <c r="D14" s="11" t="s">
        <v>2245</v>
      </c>
      <c r="E14" s="11" t="s">
        <v>1467</v>
      </c>
      <c r="F14" s="11">
        <v>0.017</v>
      </c>
      <c r="G14" s="11"/>
      <c r="H14" s="89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55"/>
      <c r="X14" s="129"/>
      <c r="Y14" s="129"/>
    </row>
    <row r="15" spans="1:25" ht="30">
      <c r="A15" s="66"/>
      <c r="B15" s="320"/>
      <c r="C15" s="1" t="s">
        <v>2249</v>
      </c>
      <c r="D15" s="1" t="s">
        <v>2245</v>
      </c>
      <c r="E15" s="11" t="s">
        <v>1468</v>
      </c>
      <c r="F15" s="11">
        <v>0.017</v>
      </c>
      <c r="G15" s="11"/>
      <c r="H15" s="89"/>
      <c r="I15" s="235"/>
      <c r="J15" s="235"/>
      <c r="K15" s="235"/>
      <c r="L15" s="11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55"/>
      <c r="X15" s="129"/>
      <c r="Y15" s="129"/>
    </row>
    <row r="16" spans="1:25" ht="30">
      <c r="A16" s="66"/>
      <c r="B16" s="320"/>
      <c r="C16" s="1" t="s">
        <v>2244</v>
      </c>
      <c r="D16" s="1" t="s">
        <v>2245</v>
      </c>
      <c r="E16" s="11" t="s">
        <v>1468</v>
      </c>
      <c r="F16" s="11">
        <v>0.017</v>
      </c>
      <c r="G16" s="11"/>
      <c r="H16" s="89"/>
      <c r="I16" s="235"/>
      <c r="J16" s="235"/>
      <c r="K16" s="235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55"/>
      <c r="X16" s="129"/>
      <c r="Y16" s="129"/>
    </row>
    <row r="17" spans="1:25" ht="30">
      <c r="A17" s="313"/>
      <c r="B17" s="1"/>
      <c r="C17" s="11" t="s">
        <v>2248</v>
      </c>
      <c r="D17" s="1" t="s">
        <v>2245</v>
      </c>
      <c r="E17" s="11" t="s">
        <v>1469</v>
      </c>
      <c r="F17" s="11">
        <v>0.017</v>
      </c>
      <c r="G17" s="1"/>
      <c r="H17" s="34"/>
      <c r="I17" s="235"/>
      <c r="J17" s="235"/>
      <c r="K17" s="235"/>
      <c r="L17" s="1"/>
      <c r="M17" s="1"/>
      <c r="N17" s="13"/>
      <c r="O17" s="13"/>
      <c r="P17" s="13"/>
      <c r="Q17" s="13"/>
      <c r="R17" s="13"/>
      <c r="S17" s="13"/>
      <c r="T17" s="13"/>
      <c r="U17" s="13"/>
      <c r="V17" s="13"/>
      <c r="W17" s="51"/>
      <c r="X17" s="129"/>
      <c r="Y17" s="129"/>
    </row>
    <row r="18" spans="1:25" ht="30">
      <c r="A18" s="66"/>
      <c r="B18" s="320"/>
      <c r="C18" s="1" t="s">
        <v>2246</v>
      </c>
      <c r="D18" s="1" t="s">
        <v>2245</v>
      </c>
      <c r="E18" s="11" t="s">
        <v>1470</v>
      </c>
      <c r="F18" s="11">
        <v>0.017</v>
      </c>
      <c r="G18" s="1"/>
      <c r="H18" s="34"/>
      <c r="I18" s="235"/>
      <c r="J18" s="235"/>
      <c r="K18" s="235"/>
      <c r="L18" s="1"/>
      <c r="M18" s="1"/>
      <c r="N18" s="13"/>
      <c r="O18" s="13"/>
      <c r="P18" s="13"/>
      <c r="Q18" s="13"/>
      <c r="R18" s="13"/>
      <c r="S18" s="13"/>
      <c r="T18" s="58"/>
      <c r="U18" s="12"/>
      <c r="V18" s="12"/>
      <c r="W18" s="55"/>
      <c r="X18" s="129"/>
      <c r="Y18" s="129"/>
    </row>
    <row r="19" spans="1:25" ht="15.75" thickBot="1">
      <c r="A19" s="311"/>
      <c r="B19" s="321"/>
      <c r="C19" s="516" t="s">
        <v>89</v>
      </c>
      <c r="D19" s="517"/>
      <c r="E19" s="518"/>
      <c r="F19" s="21">
        <f>SUM(F10:F18)</f>
        <v>0.17500000000000004</v>
      </c>
      <c r="G19" s="22">
        <v>0.8</v>
      </c>
      <c r="H19" s="21">
        <f>F19/G19</f>
        <v>0.21875000000000006</v>
      </c>
      <c r="I19" s="516" t="s">
        <v>90</v>
      </c>
      <c r="J19" s="518"/>
      <c r="K19" s="21">
        <f>SUM(K10:K18)</f>
        <v>0.3</v>
      </c>
      <c r="L19" s="22">
        <v>0.8</v>
      </c>
      <c r="M19" s="21">
        <f>K19/L19</f>
        <v>0.37499999999999994</v>
      </c>
      <c r="N19" s="586" t="s">
        <v>91</v>
      </c>
      <c r="O19" s="587"/>
      <c r="P19" s="52">
        <f>SUM(P10:P18)</f>
        <v>0</v>
      </c>
      <c r="Q19" s="53">
        <v>0.8</v>
      </c>
      <c r="R19" s="52">
        <f>P19/Q19</f>
        <v>0</v>
      </c>
      <c r="S19" s="586" t="s">
        <v>92</v>
      </c>
      <c r="T19" s="587"/>
      <c r="U19" s="52">
        <f>SUM(U10:U18)</f>
        <v>0</v>
      </c>
      <c r="V19" s="53">
        <v>0.8</v>
      </c>
      <c r="W19" s="54">
        <f>U19/V19</f>
        <v>0</v>
      </c>
      <c r="X19" s="129"/>
      <c r="Y19" s="129"/>
    </row>
    <row r="20" spans="1:25" ht="15">
      <c r="A20" s="312" t="s">
        <v>254</v>
      </c>
      <c r="B20" s="329" t="s">
        <v>256</v>
      </c>
      <c r="C20" s="600" t="s">
        <v>254</v>
      </c>
      <c r="D20" s="600"/>
      <c r="E20" s="600"/>
      <c r="F20" s="600"/>
      <c r="G20" s="600"/>
      <c r="H20" s="600"/>
      <c r="I20" s="329"/>
      <c r="J20" s="329"/>
      <c r="K20" s="329"/>
      <c r="L20" s="329"/>
      <c r="M20" s="330"/>
      <c r="N20" s="167"/>
      <c r="O20" s="168"/>
      <c r="P20" s="221"/>
      <c r="Q20" s="76"/>
      <c r="R20" s="221"/>
      <c r="S20" s="167"/>
      <c r="T20" s="20"/>
      <c r="U20" s="221"/>
      <c r="V20" s="76"/>
      <c r="W20" s="222"/>
      <c r="X20" s="129"/>
      <c r="Y20" s="129"/>
    </row>
    <row r="21" spans="1:25" ht="23.25" customHeight="1">
      <c r="A21" s="606" t="s">
        <v>1719</v>
      </c>
      <c r="B21" s="320"/>
      <c r="C21" s="11" t="s">
        <v>236</v>
      </c>
      <c r="D21" s="11" t="s">
        <v>230</v>
      </c>
      <c r="E21" s="11" t="s">
        <v>237</v>
      </c>
      <c r="F21" s="11">
        <v>0.02</v>
      </c>
      <c r="G21" s="11"/>
      <c r="H21" s="89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55"/>
      <c r="X21" s="129"/>
      <c r="Y21" s="129"/>
    </row>
    <row r="22" spans="1:25" ht="24.75" customHeight="1">
      <c r="A22" s="607"/>
      <c r="B22" s="320"/>
      <c r="C22" s="37" t="s">
        <v>238</v>
      </c>
      <c r="D22" s="77" t="s">
        <v>239</v>
      </c>
      <c r="E22" s="197" t="s">
        <v>240</v>
      </c>
      <c r="F22" s="77">
        <v>2</v>
      </c>
      <c r="G22" s="197"/>
      <c r="H22" s="108"/>
      <c r="I22" s="197"/>
      <c r="J22" s="197"/>
      <c r="K22" s="197"/>
      <c r="L22" s="197"/>
      <c r="M22" s="197"/>
      <c r="N22" s="12"/>
      <c r="O22" s="12"/>
      <c r="P22" s="12"/>
      <c r="Q22" s="12"/>
      <c r="R22" s="12"/>
      <c r="S22" s="12"/>
      <c r="T22" s="12"/>
      <c r="U22" s="12"/>
      <c r="V22" s="12"/>
      <c r="W22" s="55"/>
      <c r="X22" s="129"/>
      <c r="Y22" s="129"/>
    </row>
    <row r="23" spans="1:25" ht="15.75" thickBot="1">
      <c r="A23" s="314"/>
      <c r="B23" s="331"/>
      <c r="C23" s="598" t="s">
        <v>252</v>
      </c>
      <c r="D23" s="598"/>
      <c r="E23" s="598"/>
      <c r="F23" s="598"/>
      <c r="G23" s="598"/>
      <c r="H23" s="598"/>
      <c r="I23" s="331"/>
      <c r="J23" s="331"/>
      <c r="K23" s="331"/>
      <c r="L23" s="331"/>
      <c r="M23" s="332"/>
      <c r="N23" s="58"/>
      <c r="O23" s="12"/>
      <c r="P23" s="12"/>
      <c r="Q23" s="12"/>
      <c r="R23" s="12"/>
      <c r="S23" s="12"/>
      <c r="T23" s="12"/>
      <c r="U23" s="12"/>
      <c r="V23" s="12"/>
      <c r="W23" s="55"/>
      <c r="X23" s="129"/>
      <c r="Y23" s="129"/>
    </row>
    <row r="24" spans="1:25" ht="51">
      <c r="A24" s="7"/>
      <c r="B24" s="7" t="s">
        <v>1720</v>
      </c>
      <c r="C24" s="1" t="s">
        <v>229</v>
      </c>
      <c r="D24" s="1" t="s">
        <v>230</v>
      </c>
      <c r="E24" s="1" t="s">
        <v>231</v>
      </c>
      <c r="F24" s="1">
        <v>0.025</v>
      </c>
      <c r="G24" s="1"/>
      <c r="H24" s="34"/>
      <c r="I24" s="1"/>
      <c r="J24" s="1"/>
      <c r="K24" s="1"/>
      <c r="L24" s="1"/>
      <c r="M24" s="1"/>
      <c r="N24" s="223"/>
      <c r="O24" s="49"/>
      <c r="P24" s="49"/>
      <c r="Q24" s="49"/>
      <c r="R24" s="49"/>
      <c r="S24" s="49" t="s">
        <v>232</v>
      </c>
      <c r="T24" s="13" t="s">
        <v>233</v>
      </c>
      <c r="U24" s="49">
        <v>0.076</v>
      </c>
      <c r="V24" s="49"/>
      <c r="W24" s="50"/>
      <c r="X24" s="129"/>
      <c r="Y24" s="129"/>
    </row>
    <row r="25" spans="1:25" ht="15">
      <c r="A25" s="7"/>
      <c r="B25" s="7"/>
      <c r="C25" s="1" t="s">
        <v>234</v>
      </c>
      <c r="D25" s="1" t="s">
        <v>230</v>
      </c>
      <c r="E25" s="1" t="s">
        <v>235</v>
      </c>
      <c r="F25" s="1">
        <v>0.025</v>
      </c>
      <c r="G25" s="1"/>
      <c r="H25" s="34"/>
      <c r="I25" s="1"/>
      <c r="J25" s="1"/>
      <c r="K25" s="1"/>
      <c r="L25" s="1"/>
      <c r="M25" s="1"/>
      <c r="N25" s="58"/>
      <c r="O25" s="12"/>
      <c r="P25" s="12"/>
      <c r="Q25" s="12"/>
      <c r="R25" s="12"/>
      <c r="S25" s="12"/>
      <c r="T25" s="12"/>
      <c r="U25" s="12"/>
      <c r="V25" s="12"/>
      <c r="W25" s="55"/>
      <c r="X25" s="129"/>
      <c r="Y25" s="129"/>
    </row>
    <row r="26" spans="1:25" ht="15.75" thickBot="1">
      <c r="A26" s="311"/>
      <c r="B26" s="321"/>
      <c r="C26" s="516" t="s">
        <v>89</v>
      </c>
      <c r="D26" s="517"/>
      <c r="E26" s="518"/>
      <c r="F26" s="21">
        <f>SUM(F24:F25)</f>
        <v>0.05</v>
      </c>
      <c r="G26" s="22">
        <v>0.8</v>
      </c>
      <c r="H26" s="21">
        <f>F26/G26</f>
        <v>0.0625</v>
      </c>
      <c r="I26" s="516" t="s">
        <v>90</v>
      </c>
      <c r="J26" s="518"/>
      <c r="K26" s="21">
        <f>SUM(K24:K25)</f>
        <v>0</v>
      </c>
      <c r="L26" s="22">
        <v>0.8</v>
      </c>
      <c r="M26" s="21">
        <f>K26/L26</f>
        <v>0</v>
      </c>
      <c r="N26" s="586" t="s">
        <v>91</v>
      </c>
      <c r="O26" s="587"/>
      <c r="P26" s="52">
        <f>SUM(P24:P25)</f>
        <v>0</v>
      </c>
      <c r="Q26" s="53">
        <v>0.8</v>
      </c>
      <c r="R26" s="52">
        <f>P26/Q26</f>
        <v>0</v>
      </c>
      <c r="S26" s="586" t="s">
        <v>92</v>
      </c>
      <c r="T26" s="587"/>
      <c r="U26" s="52">
        <f>SUM(U24:U25)</f>
        <v>0.076</v>
      </c>
      <c r="V26" s="53">
        <v>0.8</v>
      </c>
      <c r="W26" s="54">
        <f>U26/V26</f>
        <v>0.09499999999999999</v>
      </c>
      <c r="X26" s="129"/>
      <c r="Y26" s="129"/>
    </row>
    <row r="27" spans="1:25" ht="45.75" thickBot="1">
      <c r="A27" s="312"/>
      <c r="B27" s="329"/>
      <c r="C27" s="600" t="s">
        <v>254</v>
      </c>
      <c r="D27" s="600"/>
      <c r="E27" s="600"/>
      <c r="F27" s="600"/>
      <c r="G27" s="600"/>
      <c r="H27" s="600"/>
      <c r="I27" s="1" t="s">
        <v>2306</v>
      </c>
      <c r="J27" s="1" t="s">
        <v>2307</v>
      </c>
      <c r="K27" s="1">
        <v>0.1</v>
      </c>
      <c r="L27" s="329"/>
      <c r="M27" s="330"/>
      <c r="N27" s="167"/>
      <c r="O27" s="168"/>
      <c r="P27" s="221"/>
      <c r="Q27" s="76"/>
      <c r="R27" s="221"/>
      <c r="S27" s="167"/>
      <c r="T27" s="168"/>
      <c r="U27" s="221"/>
      <c r="V27" s="76"/>
      <c r="W27" s="222"/>
      <c r="X27" s="129"/>
      <c r="Y27" s="129"/>
    </row>
    <row r="28" spans="1:25" ht="44.25" customHeight="1">
      <c r="A28" s="588" t="s">
        <v>1721</v>
      </c>
      <c r="B28" s="588" t="s">
        <v>1718</v>
      </c>
      <c r="C28" s="1" t="s">
        <v>2303</v>
      </c>
      <c r="D28" s="1" t="s">
        <v>2304</v>
      </c>
      <c r="E28" s="1" t="s">
        <v>2305</v>
      </c>
      <c r="F28" s="1">
        <v>0.085</v>
      </c>
      <c r="G28" s="1"/>
      <c r="H28" s="34"/>
      <c r="I28" s="1" t="s">
        <v>2313</v>
      </c>
      <c r="J28" s="1" t="s">
        <v>2314</v>
      </c>
      <c r="K28" s="1">
        <v>0.0533</v>
      </c>
      <c r="L28" s="1"/>
      <c r="M28" s="1"/>
      <c r="N28" s="49" t="s">
        <v>2308</v>
      </c>
      <c r="O28" s="49" t="s">
        <v>2309</v>
      </c>
      <c r="P28" s="49">
        <v>1</v>
      </c>
      <c r="Q28" s="49"/>
      <c r="R28" s="49"/>
      <c r="S28" s="49"/>
      <c r="T28" s="49"/>
      <c r="U28" s="49"/>
      <c r="V28" s="49"/>
      <c r="W28" s="50"/>
      <c r="X28" s="129"/>
      <c r="Y28" s="129"/>
    </row>
    <row r="29" spans="1:25" ht="30">
      <c r="A29" s="588"/>
      <c r="B29" s="588"/>
      <c r="C29" s="601" t="s">
        <v>252</v>
      </c>
      <c r="D29" s="601"/>
      <c r="E29" s="601"/>
      <c r="F29" s="601"/>
      <c r="G29" s="601"/>
      <c r="H29" s="601"/>
      <c r="I29" s="1" t="s">
        <v>2315</v>
      </c>
      <c r="J29" s="1" t="s">
        <v>2314</v>
      </c>
      <c r="K29" s="1">
        <v>0.053</v>
      </c>
      <c r="L29" s="234"/>
      <c r="M29" s="234"/>
      <c r="N29" s="12"/>
      <c r="O29" s="12"/>
      <c r="P29" s="12"/>
      <c r="Q29" s="12"/>
      <c r="R29" s="12"/>
      <c r="S29" s="12"/>
      <c r="T29" s="12"/>
      <c r="U29" s="12"/>
      <c r="V29" s="12"/>
      <c r="W29" s="55"/>
      <c r="X29" s="129"/>
      <c r="Y29" s="129"/>
    </row>
    <row r="30" spans="1:25" ht="52.5" customHeight="1">
      <c r="A30" s="588"/>
      <c r="B30" s="588"/>
      <c r="C30" s="1" t="s">
        <v>2310</v>
      </c>
      <c r="D30" s="1" t="s">
        <v>2311</v>
      </c>
      <c r="E30" s="1" t="s">
        <v>2312</v>
      </c>
      <c r="F30" s="1">
        <v>0.1</v>
      </c>
      <c r="G30" s="1"/>
      <c r="H30" s="34"/>
      <c r="I30" s="1" t="s">
        <v>2316</v>
      </c>
      <c r="J30" s="1" t="s">
        <v>2314</v>
      </c>
      <c r="K30" s="1">
        <v>0.053</v>
      </c>
      <c r="L30" s="1"/>
      <c r="M30" s="1"/>
      <c r="N30" s="13"/>
      <c r="O30" s="13"/>
      <c r="P30" s="13"/>
      <c r="Q30" s="13"/>
      <c r="R30" s="12"/>
      <c r="S30" s="12"/>
      <c r="T30" s="12"/>
      <c r="U30" s="12"/>
      <c r="V30" s="12"/>
      <c r="W30" s="55"/>
      <c r="X30" s="129"/>
      <c r="Y30" s="129"/>
    </row>
    <row r="31" spans="1:25" ht="45">
      <c r="A31" s="588"/>
      <c r="B31" s="588"/>
      <c r="C31" s="1"/>
      <c r="D31" s="1"/>
      <c r="E31" s="1"/>
      <c r="F31" s="1"/>
      <c r="G31" s="1"/>
      <c r="H31" s="34"/>
      <c r="I31" s="1" t="s">
        <v>2317</v>
      </c>
      <c r="J31" s="1" t="s">
        <v>2318</v>
      </c>
      <c r="K31" s="1">
        <v>0.24</v>
      </c>
      <c r="L31" s="1"/>
      <c r="M31" s="1"/>
      <c r="N31" s="13"/>
      <c r="O31" s="13"/>
      <c r="P31" s="13"/>
      <c r="Q31" s="13"/>
      <c r="R31" s="12"/>
      <c r="S31" s="12"/>
      <c r="T31" s="12"/>
      <c r="U31" s="12"/>
      <c r="V31" s="12"/>
      <c r="W31" s="55"/>
      <c r="X31" s="129"/>
      <c r="Y31" s="129"/>
    </row>
    <row r="32" spans="1:25" ht="30">
      <c r="A32" s="588"/>
      <c r="B32" s="588"/>
      <c r="C32" s="1"/>
      <c r="D32" s="1"/>
      <c r="E32" s="1"/>
      <c r="F32" s="1"/>
      <c r="G32" s="1"/>
      <c r="H32" s="34"/>
      <c r="I32" s="1" t="s">
        <v>2319</v>
      </c>
      <c r="J32" s="1" t="s">
        <v>2320</v>
      </c>
      <c r="K32" s="1">
        <v>0.225</v>
      </c>
      <c r="L32" s="1"/>
      <c r="M32" s="1"/>
      <c r="N32" s="13"/>
      <c r="O32" s="13"/>
      <c r="P32" s="13"/>
      <c r="Q32" s="13"/>
      <c r="R32" s="12"/>
      <c r="S32" s="12"/>
      <c r="T32" s="12"/>
      <c r="U32" s="12"/>
      <c r="V32" s="12"/>
      <c r="W32" s="55"/>
      <c r="X32" s="129"/>
      <c r="Y32" s="129"/>
    </row>
    <row r="33" spans="1:25" ht="45">
      <c r="A33" s="588"/>
      <c r="B33" s="588"/>
      <c r="C33" s="1"/>
      <c r="D33" s="1"/>
      <c r="E33" s="1"/>
      <c r="F33" s="1"/>
      <c r="G33" s="1"/>
      <c r="H33" s="34"/>
      <c r="I33" s="1" t="s">
        <v>2321</v>
      </c>
      <c r="J33" s="1" t="s">
        <v>2322</v>
      </c>
      <c r="K33" s="1">
        <v>0.2</v>
      </c>
      <c r="L33" s="1"/>
      <c r="M33" s="1"/>
      <c r="N33" s="13"/>
      <c r="O33" s="13"/>
      <c r="P33" s="13"/>
      <c r="Q33" s="13"/>
      <c r="R33" s="12"/>
      <c r="S33" s="12"/>
      <c r="T33" s="12"/>
      <c r="U33" s="12"/>
      <c r="V33" s="12"/>
      <c r="W33" s="55"/>
      <c r="X33" s="129"/>
      <c r="Y33" s="129"/>
    </row>
    <row r="34" spans="1:25" ht="60">
      <c r="A34" s="588"/>
      <c r="B34" s="588"/>
      <c r="C34" s="1"/>
      <c r="D34" s="1"/>
      <c r="E34" s="1"/>
      <c r="F34" s="1"/>
      <c r="G34" s="1"/>
      <c r="H34" s="34"/>
      <c r="I34" s="1" t="s">
        <v>1472</v>
      </c>
      <c r="J34" s="1" t="s">
        <v>1473</v>
      </c>
      <c r="K34" s="1">
        <v>0.075</v>
      </c>
      <c r="L34" s="1"/>
      <c r="M34" s="1"/>
      <c r="N34" s="13"/>
      <c r="O34" s="13"/>
      <c r="P34" s="13"/>
      <c r="Q34" s="13"/>
      <c r="R34" s="12"/>
      <c r="S34" s="12"/>
      <c r="T34" s="12"/>
      <c r="U34" s="12"/>
      <c r="V34" s="12"/>
      <c r="W34" s="55"/>
      <c r="X34" s="129"/>
      <c r="Y34" s="129"/>
    </row>
    <row r="35" spans="1:25" ht="180">
      <c r="A35" s="588"/>
      <c r="B35" s="588"/>
      <c r="C35" s="1"/>
      <c r="D35" s="1"/>
      <c r="E35" s="1"/>
      <c r="F35" s="1"/>
      <c r="G35" s="1"/>
      <c r="H35" s="34"/>
      <c r="I35" s="1" t="s">
        <v>315</v>
      </c>
      <c r="J35" s="1" t="s">
        <v>316</v>
      </c>
      <c r="K35" s="1">
        <v>0.22</v>
      </c>
      <c r="L35" s="1"/>
      <c r="M35" s="1"/>
      <c r="N35" s="13"/>
      <c r="O35" s="13"/>
      <c r="P35" s="13"/>
      <c r="Q35" s="13"/>
      <c r="R35" s="12"/>
      <c r="S35" s="12"/>
      <c r="T35" s="12"/>
      <c r="U35" s="12"/>
      <c r="V35" s="12"/>
      <c r="W35" s="55"/>
      <c r="X35" s="129"/>
      <c r="Y35" s="129"/>
    </row>
    <row r="36" spans="1:25" ht="24.75" customHeight="1">
      <c r="A36" s="588"/>
      <c r="B36" s="588"/>
      <c r="C36" s="1"/>
      <c r="D36" s="1"/>
      <c r="E36" s="1"/>
      <c r="F36" s="1"/>
      <c r="G36" s="1"/>
      <c r="H36" s="34"/>
      <c r="I36" s="1" t="s">
        <v>248</v>
      </c>
      <c r="J36" s="1" t="s">
        <v>2188</v>
      </c>
      <c r="K36" s="1">
        <v>0.05</v>
      </c>
      <c r="L36" s="1"/>
      <c r="M36" s="1"/>
      <c r="N36" s="19"/>
      <c r="O36" s="20"/>
      <c r="P36" s="57"/>
      <c r="Q36" s="57"/>
      <c r="R36" s="76"/>
      <c r="S36" s="167"/>
      <c r="T36" s="168"/>
      <c r="U36" s="76"/>
      <c r="V36" s="76"/>
      <c r="W36" s="169"/>
      <c r="X36" s="129"/>
      <c r="Y36" s="129"/>
    </row>
    <row r="37" spans="1:25" ht="27" customHeight="1" thickBot="1">
      <c r="A37" s="588"/>
      <c r="B37" s="588"/>
      <c r="C37" s="1"/>
      <c r="D37" s="1"/>
      <c r="E37" s="1"/>
      <c r="F37" s="1"/>
      <c r="G37" s="1"/>
      <c r="H37" s="34"/>
      <c r="I37" s="1" t="s">
        <v>2456</v>
      </c>
      <c r="J37" s="1" t="s">
        <v>2457</v>
      </c>
      <c r="K37" s="235">
        <v>0.1</v>
      </c>
      <c r="L37" s="1"/>
      <c r="M37" s="1"/>
      <c r="N37" s="19"/>
      <c r="O37" s="20"/>
      <c r="P37" s="57"/>
      <c r="Q37" s="57"/>
      <c r="R37" s="76"/>
      <c r="S37" s="167"/>
      <c r="T37" s="168"/>
      <c r="U37" s="76"/>
      <c r="V37" s="76"/>
      <c r="W37" s="169"/>
      <c r="X37" s="129"/>
      <c r="Y37" s="129"/>
    </row>
    <row r="38" spans="1:25" ht="15.75" hidden="1" thickBot="1">
      <c r="A38" s="7"/>
      <c r="B38" s="7"/>
      <c r="C38" s="488" t="s">
        <v>89</v>
      </c>
      <c r="D38" s="488"/>
      <c r="E38" s="488"/>
      <c r="F38" s="462">
        <f>SUM(F30:F36)</f>
        <v>0.1</v>
      </c>
      <c r="G38" s="1">
        <v>0.8</v>
      </c>
      <c r="H38" s="462">
        <f>F38/G38</f>
        <v>0.125</v>
      </c>
      <c r="I38" s="488" t="s">
        <v>90</v>
      </c>
      <c r="J38" s="488"/>
      <c r="K38" s="462">
        <f>SUM(K27:K35)</f>
        <v>1.2192999999999998</v>
      </c>
      <c r="L38" s="1">
        <v>0.8</v>
      </c>
      <c r="M38" s="462">
        <f>K38/L38</f>
        <v>1.5241249999999997</v>
      </c>
      <c r="N38" s="586" t="s">
        <v>91</v>
      </c>
      <c r="O38" s="587"/>
      <c r="P38" s="52">
        <f>SUM(P28:P35)</f>
        <v>1</v>
      </c>
      <c r="Q38" s="53">
        <v>0.8</v>
      </c>
      <c r="R38" s="52">
        <f>P38/Q38</f>
        <v>1.25</v>
      </c>
      <c r="S38" s="586" t="s">
        <v>92</v>
      </c>
      <c r="T38" s="587"/>
      <c r="U38" s="52">
        <f>SUM(U28:U35)</f>
        <v>0</v>
      </c>
      <c r="V38" s="53">
        <v>0.8</v>
      </c>
      <c r="W38" s="54">
        <f>U38/V38</f>
        <v>0</v>
      </c>
      <c r="X38" s="129"/>
      <c r="Y38" s="129"/>
    </row>
    <row r="39" spans="1:25" ht="81" customHeight="1">
      <c r="A39" s="7" t="s">
        <v>1722</v>
      </c>
      <c r="B39" s="7" t="s">
        <v>1598</v>
      </c>
      <c r="C39" s="1"/>
      <c r="D39" s="1"/>
      <c r="E39" s="1"/>
      <c r="F39" s="1"/>
      <c r="G39" s="1"/>
      <c r="H39" s="34"/>
      <c r="I39" s="235"/>
      <c r="J39" s="235"/>
      <c r="K39" s="235"/>
      <c r="L39" s="235"/>
      <c r="M39" s="235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129"/>
      <c r="Y39" s="129"/>
    </row>
    <row r="40" spans="1:25" ht="15.75" thickBot="1">
      <c r="A40" s="7"/>
      <c r="B40" s="7"/>
      <c r="C40" s="488" t="s">
        <v>89</v>
      </c>
      <c r="D40" s="488"/>
      <c r="E40" s="488"/>
      <c r="F40" s="462">
        <f>SUM(F39:F39)</f>
        <v>0</v>
      </c>
      <c r="G40" s="1">
        <v>0.8</v>
      </c>
      <c r="H40" s="462">
        <f>F40/G40</f>
        <v>0</v>
      </c>
      <c r="I40" s="488" t="s">
        <v>90</v>
      </c>
      <c r="J40" s="488"/>
      <c r="K40" s="462">
        <f>SUM(K36:K36)</f>
        <v>0.05</v>
      </c>
      <c r="L40" s="1">
        <v>0.8</v>
      </c>
      <c r="M40" s="462">
        <f>K40/L40</f>
        <v>0.0625</v>
      </c>
      <c r="N40" s="586" t="s">
        <v>91</v>
      </c>
      <c r="O40" s="587"/>
      <c r="P40" s="52">
        <f>SUM(P39:P39)</f>
        <v>0</v>
      </c>
      <c r="Q40" s="53">
        <v>0.8</v>
      </c>
      <c r="R40" s="52">
        <f>P40/Q40</f>
        <v>0</v>
      </c>
      <c r="S40" s="586" t="s">
        <v>92</v>
      </c>
      <c r="T40" s="587"/>
      <c r="U40" s="52">
        <f>SUM(U39:U39)</f>
        <v>0</v>
      </c>
      <c r="V40" s="53">
        <v>0.8</v>
      </c>
      <c r="W40" s="54">
        <f>U40/V40</f>
        <v>0</v>
      </c>
      <c r="X40" s="129"/>
      <c r="Y40" s="129"/>
    </row>
    <row r="41" spans="1:25" ht="15.75" thickBot="1">
      <c r="A41" s="463"/>
      <c r="B41" s="464"/>
      <c r="C41" s="602" t="s">
        <v>252</v>
      </c>
      <c r="D41" s="602"/>
      <c r="E41" s="602"/>
      <c r="F41" s="602"/>
      <c r="G41" s="602"/>
      <c r="H41" s="602"/>
      <c r="I41" s="464"/>
      <c r="J41" s="464"/>
      <c r="K41" s="464"/>
      <c r="L41" s="464"/>
      <c r="M41" s="465"/>
      <c r="N41" s="19"/>
      <c r="O41" s="20"/>
      <c r="P41" s="56"/>
      <c r="Q41" s="76"/>
      <c r="R41" s="221"/>
      <c r="S41" s="167"/>
      <c r="T41" s="168"/>
      <c r="U41" s="221"/>
      <c r="V41" s="76"/>
      <c r="W41" s="222"/>
      <c r="X41" s="129"/>
      <c r="Y41" s="129"/>
    </row>
    <row r="42" spans="1:25" ht="57" customHeight="1" thickBot="1">
      <c r="A42" s="66" t="s">
        <v>1723</v>
      </c>
      <c r="B42" s="320" t="s">
        <v>1724</v>
      </c>
      <c r="C42" s="11" t="s">
        <v>1476</v>
      </c>
      <c r="D42" s="11" t="s">
        <v>1477</v>
      </c>
      <c r="E42" s="11">
        <v>40065432</v>
      </c>
      <c r="F42" s="11">
        <v>0.2</v>
      </c>
      <c r="G42" s="11"/>
      <c r="H42" s="89"/>
      <c r="I42" s="79" t="s">
        <v>1478</v>
      </c>
      <c r="J42" s="79" t="s">
        <v>1479</v>
      </c>
      <c r="K42" s="11">
        <v>0.025</v>
      </c>
      <c r="L42" s="11"/>
      <c r="M42" s="11"/>
      <c r="N42" s="13" t="s">
        <v>2189</v>
      </c>
      <c r="O42" s="13" t="s">
        <v>2190</v>
      </c>
      <c r="P42" s="13">
        <v>0.05</v>
      </c>
      <c r="Q42" s="49"/>
      <c r="R42" s="49"/>
      <c r="S42" s="49"/>
      <c r="T42" s="49"/>
      <c r="U42" s="49"/>
      <c r="V42" s="49"/>
      <c r="W42" s="50"/>
      <c r="X42" s="129"/>
      <c r="Y42" s="129"/>
    </row>
    <row r="43" spans="1:25" ht="22.5" customHeight="1">
      <c r="A43" s="66"/>
      <c r="B43" s="320"/>
      <c r="C43" s="25"/>
      <c r="D43" s="25"/>
      <c r="E43" s="25"/>
      <c r="F43" s="1"/>
      <c r="G43" s="1"/>
      <c r="H43" s="34"/>
      <c r="I43" s="1" t="s">
        <v>317</v>
      </c>
      <c r="J43" s="1" t="s">
        <v>318</v>
      </c>
      <c r="K43" s="1">
        <v>0.05</v>
      </c>
      <c r="L43" s="1"/>
      <c r="M43" s="1"/>
      <c r="N43" s="13"/>
      <c r="O43" s="13"/>
      <c r="P43" s="13"/>
      <c r="Q43" s="13"/>
      <c r="R43" s="13"/>
      <c r="S43" s="13"/>
      <c r="T43" s="13"/>
      <c r="U43" s="13"/>
      <c r="V43" s="13"/>
      <c r="W43" s="51"/>
      <c r="X43" s="129"/>
      <c r="Y43" s="129"/>
    </row>
    <row r="44" spans="1:25" ht="33" customHeight="1" thickBot="1">
      <c r="A44" s="66"/>
      <c r="B44" s="320"/>
      <c r="C44" s="496" t="s">
        <v>89</v>
      </c>
      <c r="D44" s="499"/>
      <c r="E44" s="497"/>
      <c r="F44" s="33">
        <f>SUM(F42:F43)</f>
        <v>0.2</v>
      </c>
      <c r="G44" s="37">
        <v>0.8</v>
      </c>
      <c r="H44" s="33">
        <f>F44/G44</f>
        <v>0.25</v>
      </c>
      <c r="I44" s="496" t="s">
        <v>90</v>
      </c>
      <c r="J44" s="497"/>
      <c r="K44" s="33">
        <f>SUM(K42:K43)</f>
        <v>0.07500000000000001</v>
      </c>
      <c r="L44" s="37">
        <v>0.8</v>
      </c>
      <c r="M44" s="33">
        <f>K44/L44</f>
        <v>0.09375000000000001</v>
      </c>
      <c r="N44" s="595" t="s">
        <v>91</v>
      </c>
      <c r="O44" s="596"/>
      <c r="P44" s="56">
        <f>SUM(P42:P43)</f>
        <v>0.05</v>
      </c>
      <c r="Q44" s="57">
        <v>0.8</v>
      </c>
      <c r="R44" s="56">
        <f>P44/Q44</f>
        <v>0.0625</v>
      </c>
      <c r="S44" s="595" t="s">
        <v>92</v>
      </c>
      <c r="T44" s="596"/>
      <c r="U44" s="56">
        <f>SUM(U42:U43)</f>
        <v>0</v>
      </c>
      <c r="V44" s="57">
        <v>0.8</v>
      </c>
      <c r="W44" s="152">
        <f>U44/V44</f>
        <v>0</v>
      </c>
      <c r="X44" s="129"/>
      <c r="Y44" s="129"/>
    </row>
    <row r="45" spans="1:25" ht="15.75" thickBot="1">
      <c r="A45" s="312"/>
      <c r="B45" s="329"/>
      <c r="C45" s="600" t="s">
        <v>254</v>
      </c>
      <c r="D45" s="600"/>
      <c r="E45" s="600"/>
      <c r="F45" s="600"/>
      <c r="G45" s="600"/>
      <c r="H45" s="600"/>
      <c r="I45" s="329"/>
      <c r="J45" s="329"/>
      <c r="K45" s="329"/>
      <c r="L45" s="329"/>
      <c r="M45" s="330"/>
      <c r="N45" s="167"/>
      <c r="O45" s="168"/>
      <c r="P45" s="221"/>
      <c r="Q45" s="76"/>
      <c r="R45" s="221"/>
      <c r="S45" s="167"/>
      <c r="T45" s="168"/>
      <c r="U45" s="221"/>
      <c r="V45" s="76"/>
      <c r="W45" s="222"/>
      <c r="X45" s="129"/>
      <c r="Y45" s="129"/>
    </row>
    <row r="46" spans="1:25" ht="55.5" customHeight="1">
      <c r="A46" s="316" t="s">
        <v>1725</v>
      </c>
      <c r="B46" s="323" t="s">
        <v>1726</v>
      </c>
      <c r="C46" s="254" t="s">
        <v>2323</v>
      </c>
      <c r="D46" s="254" t="s">
        <v>2324</v>
      </c>
      <c r="E46" s="254" t="s">
        <v>2325</v>
      </c>
      <c r="F46" s="254">
        <v>0.073</v>
      </c>
      <c r="G46" s="254"/>
      <c r="H46" s="252"/>
      <c r="I46" s="254" t="s">
        <v>2326</v>
      </c>
      <c r="J46" s="254" t="s">
        <v>2327</v>
      </c>
      <c r="K46" s="254">
        <v>0.024</v>
      </c>
      <c r="L46" s="324"/>
      <c r="M46" s="324"/>
      <c r="N46" s="49"/>
      <c r="O46" s="49"/>
      <c r="P46" s="49"/>
      <c r="Q46" s="49"/>
      <c r="R46" s="49"/>
      <c r="S46" s="49" t="s">
        <v>2328</v>
      </c>
      <c r="T46" s="49" t="s">
        <v>2329</v>
      </c>
      <c r="U46" s="49">
        <v>4</v>
      </c>
      <c r="V46" s="49"/>
      <c r="W46" s="50"/>
      <c r="X46" s="129"/>
      <c r="Y46" s="129"/>
    </row>
    <row r="47" spans="1:25" ht="21.75" customHeight="1">
      <c r="A47" s="314"/>
      <c r="B47" s="331"/>
      <c r="C47" s="597" t="s">
        <v>252</v>
      </c>
      <c r="D47" s="598"/>
      <c r="E47" s="598"/>
      <c r="F47" s="598"/>
      <c r="G47" s="598"/>
      <c r="H47" s="599"/>
      <c r="I47" s="331"/>
      <c r="J47" s="331"/>
      <c r="K47" s="331"/>
      <c r="L47" s="331"/>
      <c r="M47" s="332"/>
      <c r="N47" s="12"/>
      <c r="O47" s="12"/>
      <c r="P47" s="12"/>
      <c r="Q47" s="12"/>
      <c r="R47" s="12"/>
      <c r="S47" s="12"/>
      <c r="T47" s="12"/>
      <c r="U47" s="12"/>
      <c r="V47" s="12"/>
      <c r="W47" s="55"/>
      <c r="X47" s="129"/>
      <c r="Y47" s="129"/>
    </row>
    <row r="48" spans="1:25" ht="30">
      <c r="A48" s="66"/>
      <c r="B48" s="323"/>
      <c r="C48" s="79" t="s">
        <v>2330</v>
      </c>
      <c r="D48" s="79" t="s">
        <v>2331</v>
      </c>
      <c r="E48" s="325" t="s">
        <v>2332</v>
      </c>
      <c r="F48" s="79">
        <v>0.2</v>
      </c>
      <c r="G48" s="79"/>
      <c r="H48" s="112"/>
      <c r="I48" s="250" t="s">
        <v>2333</v>
      </c>
      <c r="J48" s="79" t="s">
        <v>1013</v>
      </c>
      <c r="K48" s="79">
        <v>0.09</v>
      </c>
      <c r="L48" s="62"/>
      <c r="M48" s="62"/>
      <c r="N48" s="12"/>
      <c r="O48" s="12"/>
      <c r="P48" s="12"/>
      <c r="Q48" s="12"/>
      <c r="R48" s="12"/>
      <c r="S48" s="12"/>
      <c r="T48" s="12"/>
      <c r="U48" s="12"/>
      <c r="V48" s="12"/>
      <c r="W48" s="55"/>
      <c r="X48" s="129"/>
      <c r="Y48" s="129"/>
    </row>
    <row r="49" spans="1:25" ht="42" customHeight="1">
      <c r="A49" s="66"/>
      <c r="B49" s="323"/>
      <c r="C49" s="229" t="s">
        <v>1014</v>
      </c>
      <c r="D49" s="229" t="s">
        <v>1015</v>
      </c>
      <c r="E49" s="79" t="s">
        <v>1016</v>
      </c>
      <c r="F49" s="79">
        <v>0.024</v>
      </c>
      <c r="G49" s="79"/>
      <c r="H49" s="112"/>
      <c r="I49" s="229" t="s">
        <v>1021</v>
      </c>
      <c r="J49" s="229" t="s">
        <v>1022</v>
      </c>
      <c r="K49" s="79">
        <v>0.042</v>
      </c>
      <c r="L49" s="62"/>
      <c r="M49" s="62"/>
      <c r="N49" s="12"/>
      <c r="O49" s="12"/>
      <c r="P49" s="12"/>
      <c r="Q49" s="12"/>
      <c r="R49" s="12"/>
      <c r="S49" s="12"/>
      <c r="T49" s="12"/>
      <c r="U49" s="12"/>
      <c r="V49" s="12"/>
      <c r="W49" s="55"/>
      <c r="X49" s="129"/>
      <c r="Y49" s="129"/>
    </row>
    <row r="50" spans="1:25" ht="84.75" customHeight="1">
      <c r="A50" s="66"/>
      <c r="B50" s="323"/>
      <c r="C50" s="229" t="s">
        <v>1018</v>
      </c>
      <c r="D50" s="1" t="s">
        <v>1019</v>
      </c>
      <c r="E50" s="79" t="s">
        <v>1020</v>
      </c>
      <c r="F50" s="79">
        <v>0.5</v>
      </c>
      <c r="G50" s="79"/>
      <c r="H50" s="112"/>
      <c r="I50" s="229" t="s">
        <v>1026</v>
      </c>
      <c r="J50" s="229" t="s">
        <v>1027</v>
      </c>
      <c r="K50" s="79">
        <v>0.12</v>
      </c>
      <c r="L50" s="62"/>
      <c r="M50" s="62"/>
      <c r="N50" s="12"/>
      <c r="O50" s="12"/>
      <c r="P50" s="12"/>
      <c r="Q50" s="12"/>
      <c r="R50" s="12"/>
      <c r="S50" s="12"/>
      <c r="T50" s="12"/>
      <c r="U50" s="12"/>
      <c r="V50" s="12"/>
      <c r="W50" s="55"/>
      <c r="X50" s="129"/>
      <c r="Y50" s="129"/>
    </row>
    <row r="51" spans="1:25" ht="55.5" customHeight="1">
      <c r="A51" s="66"/>
      <c r="B51" s="323"/>
      <c r="C51" s="79" t="s">
        <v>1023</v>
      </c>
      <c r="D51" s="79" t="s">
        <v>1024</v>
      </c>
      <c r="E51" s="79" t="s">
        <v>1025</v>
      </c>
      <c r="F51" s="79">
        <v>0.74</v>
      </c>
      <c r="G51" s="79"/>
      <c r="H51" s="112"/>
      <c r="I51" s="77" t="s">
        <v>1030</v>
      </c>
      <c r="J51" s="1" t="s">
        <v>1031</v>
      </c>
      <c r="K51" s="1">
        <v>0.098</v>
      </c>
      <c r="L51" s="62"/>
      <c r="M51" s="62"/>
      <c r="N51" s="12"/>
      <c r="O51" s="12"/>
      <c r="P51" s="12"/>
      <c r="Q51" s="12"/>
      <c r="R51" s="12"/>
      <c r="S51" s="12"/>
      <c r="T51" s="12"/>
      <c r="U51" s="12"/>
      <c r="V51" s="12"/>
      <c r="W51" s="55"/>
      <c r="X51" s="129"/>
      <c r="Y51" s="129"/>
    </row>
    <row r="52" spans="1:25" ht="65.25" customHeight="1">
      <c r="A52" s="66"/>
      <c r="B52" s="323"/>
      <c r="C52" s="79" t="s">
        <v>121</v>
      </c>
      <c r="D52" s="79" t="s">
        <v>1028</v>
      </c>
      <c r="E52" s="79" t="s">
        <v>1029</v>
      </c>
      <c r="F52" s="79">
        <v>0.003</v>
      </c>
      <c r="G52" s="79"/>
      <c r="H52" s="112"/>
      <c r="I52" s="232" t="s">
        <v>1034</v>
      </c>
      <c r="J52" s="229" t="s">
        <v>1035</v>
      </c>
      <c r="K52" s="229">
        <v>0.067</v>
      </c>
      <c r="L52" s="62"/>
      <c r="M52" s="62"/>
      <c r="N52" s="12"/>
      <c r="O52" s="12"/>
      <c r="P52" s="12"/>
      <c r="Q52" s="12"/>
      <c r="R52" s="12"/>
      <c r="S52" s="12"/>
      <c r="T52" s="12"/>
      <c r="U52" s="12"/>
      <c r="V52" s="12"/>
      <c r="W52" s="55"/>
      <c r="X52" s="129"/>
      <c r="Y52" s="129"/>
    </row>
    <row r="53" spans="1:25" ht="45">
      <c r="A53" s="66"/>
      <c r="B53" s="323"/>
      <c r="C53" s="79" t="s">
        <v>121</v>
      </c>
      <c r="D53" s="79" t="s">
        <v>1032</v>
      </c>
      <c r="E53" s="79" t="s">
        <v>1033</v>
      </c>
      <c r="F53" s="79">
        <v>0.002</v>
      </c>
      <c r="G53" s="79"/>
      <c r="H53" s="112"/>
      <c r="I53" s="232" t="s">
        <v>1034</v>
      </c>
      <c r="J53" s="232" t="s">
        <v>1480</v>
      </c>
      <c r="K53" s="229">
        <v>0.042</v>
      </c>
      <c r="L53" s="79"/>
      <c r="M53" s="79"/>
      <c r="N53" s="12"/>
      <c r="O53" s="12"/>
      <c r="P53" s="12"/>
      <c r="Q53" s="12"/>
      <c r="R53" s="12"/>
      <c r="S53" s="12"/>
      <c r="T53" s="12"/>
      <c r="U53" s="12"/>
      <c r="V53" s="12"/>
      <c r="W53" s="55"/>
      <c r="X53" s="129"/>
      <c r="Y53" s="129"/>
    </row>
    <row r="54" spans="1:25" ht="60" customHeight="1">
      <c r="A54" s="66"/>
      <c r="B54" s="323"/>
      <c r="C54" s="232" t="s">
        <v>2333</v>
      </c>
      <c r="D54" s="229" t="s">
        <v>1017</v>
      </c>
      <c r="E54" s="229" t="s">
        <v>1483</v>
      </c>
      <c r="F54" s="229">
        <v>0.07</v>
      </c>
      <c r="G54" s="79"/>
      <c r="H54" s="112"/>
      <c r="I54" s="1" t="s">
        <v>1481</v>
      </c>
      <c r="J54" s="1" t="s">
        <v>1482</v>
      </c>
      <c r="K54" s="229">
        <v>0.02</v>
      </c>
      <c r="L54" s="79"/>
      <c r="M54" s="79"/>
      <c r="N54" s="12"/>
      <c r="O54" s="12"/>
      <c r="P54" s="12"/>
      <c r="Q54" s="12"/>
      <c r="R54" s="12"/>
      <c r="S54" s="12"/>
      <c r="T54" s="12"/>
      <c r="U54" s="12"/>
      <c r="V54" s="12"/>
      <c r="W54" s="55"/>
      <c r="X54" s="129"/>
      <c r="Y54" s="129"/>
    </row>
    <row r="55" spans="1:25" ht="60" customHeight="1">
      <c r="A55" s="66"/>
      <c r="B55" s="323"/>
      <c r="C55" s="232"/>
      <c r="D55" s="292"/>
      <c r="E55" s="293"/>
      <c r="F55" s="242"/>
      <c r="G55" s="254"/>
      <c r="H55" s="252"/>
      <c r="I55" s="1" t="s">
        <v>290</v>
      </c>
      <c r="J55" s="1" t="s">
        <v>289</v>
      </c>
      <c r="K55" s="229">
        <v>0.5</v>
      </c>
      <c r="L55" s="254"/>
      <c r="M55" s="254"/>
      <c r="N55" s="167"/>
      <c r="O55" s="168"/>
      <c r="P55" s="76"/>
      <c r="Q55" s="76"/>
      <c r="R55" s="76"/>
      <c r="S55" s="167"/>
      <c r="T55" s="168"/>
      <c r="U55" s="76"/>
      <c r="V55" s="76"/>
      <c r="W55" s="169"/>
      <c r="X55" s="129"/>
      <c r="Y55" s="129"/>
    </row>
    <row r="56" spans="1:25" ht="15.75" thickBot="1">
      <c r="A56" s="311"/>
      <c r="B56" s="321"/>
      <c r="C56" s="516" t="s">
        <v>89</v>
      </c>
      <c r="D56" s="517"/>
      <c r="E56" s="518"/>
      <c r="F56" s="21">
        <f>SUM(F48:F54)</f>
        <v>1.539</v>
      </c>
      <c r="G56" s="22">
        <v>0.8</v>
      </c>
      <c r="H56" s="21">
        <f>F56/G56</f>
        <v>1.9237499999999998</v>
      </c>
      <c r="I56" s="516" t="s">
        <v>90</v>
      </c>
      <c r="J56" s="518"/>
      <c r="K56" s="21">
        <f>SUM(K46:K55)</f>
        <v>1.0030000000000001</v>
      </c>
      <c r="L56" s="22">
        <v>0.8</v>
      </c>
      <c r="M56" s="21">
        <f>K56/L56</f>
        <v>1.2537500000000001</v>
      </c>
      <c r="N56" s="586" t="s">
        <v>91</v>
      </c>
      <c r="O56" s="587"/>
      <c r="P56" s="52">
        <f>SUM(P46:P54)</f>
        <v>0</v>
      </c>
      <c r="Q56" s="53">
        <v>0.8</v>
      </c>
      <c r="R56" s="52">
        <f>P56/Q56</f>
        <v>0</v>
      </c>
      <c r="S56" s="586" t="s">
        <v>92</v>
      </c>
      <c r="T56" s="587"/>
      <c r="U56" s="52">
        <f>SUM(U46:U54)</f>
        <v>4</v>
      </c>
      <c r="V56" s="53">
        <v>0.8</v>
      </c>
      <c r="W56" s="54">
        <f>U56/V56</f>
        <v>5</v>
      </c>
      <c r="X56" s="129"/>
      <c r="Y56" s="129"/>
    </row>
    <row r="57" spans="1:25" ht="36.75" customHeight="1">
      <c r="A57" s="315" t="s">
        <v>1727</v>
      </c>
      <c r="B57" s="322" t="s">
        <v>1728</v>
      </c>
      <c r="C57" s="25"/>
      <c r="D57" s="25"/>
      <c r="E57" s="25"/>
      <c r="F57" s="25"/>
      <c r="G57" s="25"/>
      <c r="H57" s="113"/>
      <c r="I57" s="62"/>
      <c r="J57" s="11"/>
      <c r="K57" s="11"/>
      <c r="L57" s="25"/>
      <c r="M57" s="25"/>
      <c r="N57" s="49" t="s">
        <v>2191</v>
      </c>
      <c r="O57" s="49" t="s">
        <v>2192</v>
      </c>
      <c r="P57" s="49">
        <v>0.03</v>
      </c>
      <c r="Q57" s="49"/>
      <c r="R57" s="49"/>
      <c r="S57" s="49"/>
      <c r="T57" s="49"/>
      <c r="U57" s="49"/>
      <c r="V57" s="49"/>
      <c r="W57" s="50"/>
      <c r="X57" s="129"/>
      <c r="Y57" s="129"/>
    </row>
    <row r="58" spans="1:25" ht="15.75" thickBot="1">
      <c r="A58" s="311"/>
      <c r="B58" s="321"/>
      <c r="C58" s="516" t="s">
        <v>89</v>
      </c>
      <c r="D58" s="517"/>
      <c r="E58" s="518"/>
      <c r="F58" s="21">
        <f>SUM(F57:F57)</f>
        <v>0</v>
      </c>
      <c r="G58" s="22">
        <v>0.8</v>
      </c>
      <c r="H58" s="21">
        <f>F58/G58</f>
        <v>0</v>
      </c>
      <c r="I58" s="496" t="s">
        <v>90</v>
      </c>
      <c r="J58" s="497"/>
      <c r="K58" s="33">
        <f>SUM(K57:K57)</f>
        <v>0</v>
      </c>
      <c r="L58" s="22">
        <v>0.8</v>
      </c>
      <c r="M58" s="21">
        <f>K58/L58</f>
        <v>0</v>
      </c>
      <c r="N58" s="586" t="s">
        <v>91</v>
      </c>
      <c r="O58" s="587"/>
      <c r="P58" s="52">
        <f>SUM(P57:P57)</f>
        <v>0.03</v>
      </c>
      <c r="Q58" s="53">
        <v>0.8</v>
      </c>
      <c r="R58" s="52">
        <f>P58/Q58</f>
        <v>0.0375</v>
      </c>
      <c r="S58" s="586" t="s">
        <v>92</v>
      </c>
      <c r="T58" s="587"/>
      <c r="U58" s="52">
        <f>SUM(U57:U57)</f>
        <v>0</v>
      </c>
      <c r="V58" s="53">
        <v>0.8</v>
      </c>
      <c r="W58" s="54">
        <f>U58/V58</f>
        <v>0</v>
      </c>
      <c r="X58" s="129"/>
      <c r="Y58" s="129"/>
    </row>
    <row r="59" spans="1:25" ht="42.75" customHeight="1">
      <c r="A59" s="66" t="s">
        <v>1729</v>
      </c>
      <c r="B59" s="320" t="s">
        <v>1718</v>
      </c>
      <c r="C59" s="25"/>
      <c r="D59" s="25"/>
      <c r="E59" s="25"/>
      <c r="F59" s="25"/>
      <c r="G59" s="25"/>
      <c r="H59" s="113"/>
      <c r="I59" s="25"/>
      <c r="J59" s="25"/>
      <c r="K59" s="25"/>
      <c r="L59" s="25"/>
      <c r="M59" s="25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129"/>
      <c r="Y59" s="129"/>
    </row>
    <row r="60" spans="1:25" ht="15.75" thickBot="1">
      <c r="A60" s="66"/>
      <c r="B60" s="320"/>
      <c r="C60" s="496" t="s">
        <v>89</v>
      </c>
      <c r="D60" s="499"/>
      <c r="E60" s="497"/>
      <c r="F60" s="33">
        <f>SUM(F59:F59)</f>
        <v>0</v>
      </c>
      <c r="G60" s="37">
        <v>0.8</v>
      </c>
      <c r="H60" s="33">
        <f>F60/G60</f>
        <v>0</v>
      </c>
      <c r="I60" s="496" t="s">
        <v>90</v>
      </c>
      <c r="J60" s="497"/>
      <c r="K60" s="33">
        <f>SUM(K59:K59)</f>
        <v>0</v>
      </c>
      <c r="L60" s="37">
        <v>0.8</v>
      </c>
      <c r="M60" s="33">
        <f>K60/L60</f>
        <v>0</v>
      </c>
      <c r="N60" s="586" t="s">
        <v>91</v>
      </c>
      <c r="O60" s="587"/>
      <c r="P60" s="52">
        <f>SUM(P59:P59)</f>
        <v>0</v>
      </c>
      <c r="Q60" s="53">
        <v>0.8</v>
      </c>
      <c r="R60" s="52">
        <f>P60/Q60</f>
        <v>0</v>
      </c>
      <c r="S60" s="586" t="s">
        <v>92</v>
      </c>
      <c r="T60" s="587"/>
      <c r="U60" s="52">
        <f>SUM(U59:U59)</f>
        <v>0</v>
      </c>
      <c r="V60" s="53">
        <v>0.8</v>
      </c>
      <c r="W60" s="54">
        <f>U60/V60</f>
        <v>0</v>
      </c>
      <c r="X60" s="129"/>
      <c r="Y60" s="129"/>
    </row>
    <row r="61" spans="1:25" ht="15.75" thickBot="1">
      <c r="A61" s="317"/>
      <c r="B61" s="326"/>
      <c r="C61" s="509" t="s">
        <v>254</v>
      </c>
      <c r="D61" s="510"/>
      <c r="E61" s="510"/>
      <c r="F61" s="510"/>
      <c r="G61" s="510"/>
      <c r="H61" s="511"/>
      <c r="I61" s="205"/>
      <c r="J61" s="206"/>
      <c r="K61" s="113"/>
      <c r="L61" s="113"/>
      <c r="M61" s="113"/>
      <c r="N61" s="167"/>
      <c r="O61" s="168"/>
      <c r="P61" s="221"/>
      <c r="Q61" s="76"/>
      <c r="R61" s="221"/>
      <c r="S61" s="167"/>
      <c r="T61" s="168"/>
      <c r="U61" s="221"/>
      <c r="V61" s="76"/>
      <c r="W61" s="222"/>
      <c r="X61" s="129"/>
      <c r="Y61" s="129"/>
    </row>
    <row r="62" spans="1:25" ht="47.25" customHeight="1">
      <c r="A62" s="66" t="s">
        <v>1730</v>
      </c>
      <c r="B62" s="320" t="s">
        <v>1731</v>
      </c>
      <c r="C62" s="197" t="s">
        <v>2263</v>
      </c>
      <c r="D62" s="197" t="s">
        <v>2264</v>
      </c>
      <c r="E62" s="77" t="s">
        <v>2265</v>
      </c>
      <c r="F62" s="197">
        <v>0.02</v>
      </c>
      <c r="G62" s="197"/>
      <c r="H62" s="108"/>
      <c r="I62" s="11" t="s">
        <v>2266</v>
      </c>
      <c r="J62" s="11" t="s">
        <v>2267</v>
      </c>
      <c r="K62" s="11">
        <v>0.09</v>
      </c>
      <c r="L62" s="11"/>
      <c r="M62" s="11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129"/>
      <c r="Y62" s="129"/>
    </row>
    <row r="63" spans="1:25" ht="15">
      <c r="A63" s="66"/>
      <c r="B63" s="320"/>
      <c r="C63" s="490" t="s">
        <v>252</v>
      </c>
      <c r="D63" s="491"/>
      <c r="E63" s="491"/>
      <c r="F63" s="491"/>
      <c r="G63" s="491"/>
      <c r="H63" s="492"/>
      <c r="I63" s="11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2"/>
      <c r="U63" s="12"/>
      <c r="V63" s="12"/>
      <c r="W63" s="55"/>
      <c r="X63" s="129"/>
      <c r="Y63" s="129"/>
    </row>
    <row r="64" spans="1:25" ht="53.25" customHeight="1">
      <c r="A64" s="66"/>
      <c r="B64" s="320"/>
      <c r="C64" s="34" t="s">
        <v>2268</v>
      </c>
      <c r="D64" s="34" t="s">
        <v>2269</v>
      </c>
      <c r="E64" s="34" t="s">
        <v>2270</v>
      </c>
      <c r="F64" s="11">
        <v>0.136</v>
      </c>
      <c r="G64" s="11"/>
      <c r="H64" s="89"/>
      <c r="I64" s="34"/>
      <c r="J64" s="34"/>
      <c r="K64" s="11"/>
      <c r="L64" s="11"/>
      <c r="M64" s="11"/>
      <c r="N64" s="12"/>
      <c r="O64" s="12"/>
      <c r="P64" s="12"/>
      <c r="Q64" s="12"/>
      <c r="R64" s="12"/>
      <c r="S64" s="12"/>
      <c r="T64" s="12"/>
      <c r="U64" s="12"/>
      <c r="V64" s="12"/>
      <c r="W64" s="55"/>
      <c r="X64" s="129"/>
      <c r="Y64" s="129"/>
    </row>
    <row r="65" spans="1:25" ht="30">
      <c r="A65" s="66"/>
      <c r="B65" s="320"/>
      <c r="C65" s="34" t="s">
        <v>2271</v>
      </c>
      <c r="D65" s="34" t="s">
        <v>2272</v>
      </c>
      <c r="E65" s="34" t="s">
        <v>2403</v>
      </c>
      <c r="F65" s="11">
        <v>0.125</v>
      </c>
      <c r="G65" s="11"/>
      <c r="H65" s="89"/>
      <c r="I65" s="34"/>
      <c r="J65" s="34"/>
      <c r="K65" s="11"/>
      <c r="L65" s="11"/>
      <c r="M65" s="11"/>
      <c r="N65" s="12"/>
      <c r="O65" s="12"/>
      <c r="P65" s="12"/>
      <c r="Q65" s="12"/>
      <c r="R65" s="12"/>
      <c r="S65" s="12"/>
      <c r="T65" s="12"/>
      <c r="U65" s="12"/>
      <c r="V65" s="12"/>
      <c r="W65" s="55"/>
      <c r="X65" s="129"/>
      <c r="Y65" s="129"/>
    </row>
    <row r="66" spans="1:25" ht="15.75" thickBot="1">
      <c r="A66" s="66"/>
      <c r="B66" s="320"/>
      <c r="C66" s="496" t="s">
        <v>89</v>
      </c>
      <c r="D66" s="499"/>
      <c r="E66" s="497"/>
      <c r="F66" s="33">
        <f>SUM(F64:F65)</f>
        <v>0.261</v>
      </c>
      <c r="G66" s="37">
        <v>0.8</v>
      </c>
      <c r="H66" s="33">
        <f>F66/G66</f>
        <v>0.32625</v>
      </c>
      <c r="I66" s="496" t="s">
        <v>90</v>
      </c>
      <c r="J66" s="497"/>
      <c r="K66" s="33">
        <f>SUM(K62:K65)</f>
        <v>0.09</v>
      </c>
      <c r="L66" s="37">
        <v>0.8</v>
      </c>
      <c r="M66" s="33">
        <f>K66/L66</f>
        <v>0.11249999999999999</v>
      </c>
      <c r="N66" s="586" t="s">
        <v>91</v>
      </c>
      <c r="O66" s="587"/>
      <c r="P66" s="52">
        <f>SUM(P62:P65)</f>
        <v>0</v>
      </c>
      <c r="Q66" s="53">
        <v>0.8</v>
      </c>
      <c r="R66" s="52">
        <f>P66/Q66</f>
        <v>0</v>
      </c>
      <c r="S66" s="586" t="s">
        <v>92</v>
      </c>
      <c r="T66" s="587"/>
      <c r="U66" s="52">
        <f>SUM(U62:U65)</f>
        <v>0</v>
      </c>
      <c r="V66" s="53">
        <v>0.8</v>
      </c>
      <c r="W66" s="54">
        <f>U66/V66</f>
        <v>0</v>
      </c>
      <c r="X66" s="129"/>
      <c r="Y66" s="129"/>
    </row>
    <row r="67" spans="1:25" ht="15.75" thickBot="1">
      <c r="A67" s="317"/>
      <c r="B67" s="326"/>
      <c r="C67" s="509" t="s">
        <v>254</v>
      </c>
      <c r="D67" s="510"/>
      <c r="E67" s="510"/>
      <c r="F67" s="510"/>
      <c r="G67" s="510"/>
      <c r="H67" s="511"/>
      <c r="I67" s="205"/>
      <c r="J67" s="206"/>
      <c r="K67" s="113"/>
      <c r="L67" s="113"/>
      <c r="M67" s="113"/>
      <c r="N67" s="167"/>
      <c r="O67" s="168"/>
      <c r="P67" s="221"/>
      <c r="Q67" s="76"/>
      <c r="R67" s="221"/>
      <c r="S67" s="167"/>
      <c r="T67" s="168"/>
      <c r="U67" s="221"/>
      <c r="V67" s="76"/>
      <c r="W67" s="222"/>
      <c r="X67" s="129"/>
      <c r="Y67" s="129"/>
    </row>
    <row r="68" spans="1:25" ht="63" customHeight="1">
      <c r="A68" s="66" t="s">
        <v>1732</v>
      </c>
      <c r="B68" s="320" t="s">
        <v>1726</v>
      </c>
      <c r="C68" s="197" t="s">
        <v>2193</v>
      </c>
      <c r="D68" s="197" t="s">
        <v>2194</v>
      </c>
      <c r="E68" s="197" t="s">
        <v>2195</v>
      </c>
      <c r="F68" s="197">
        <v>0.77</v>
      </c>
      <c r="G68" s="197"/>
      <c r="H68" s="108"/>
      <c r="I68" s="11" t="s">
        <v>1484</v>
      </c>
      <c r="J68" s="11" t="s">
        <v>1485</v>
      </c>
      <c r="K68" s="11">
        <v>0.035</v>
      </c>
      <c r="L68" s="11"/>
      <c r="M68" s="11"/>
      <c r="N68" s="49"/>
      <c r="O68" s="49"/>
      <c r="P68" s="49"/>
      <c r="Q68" s="49"/>
      <c r="R68" s="49"/>
      <c r="S68" s="49" t="s">
        <v>2196</v>
      </c>
      <c r="T68" s="49"/>
      <c r="U68" s="49">
        <v>2.5</v>
      </c>
      <c r="V68" s="49"/>
      <c r="W68" s="50"/>
      <c r="X68" s="129"/>
      <c r="Y68" s="129"/>
    </row>
    <row r="69" spans="1:25" ht="18.75" customHeight="1">
      <c r="A69" s="66"/>
      <c r="B69" s="320"/>
      <c r="C69" s="490" t="s">
        <v>252</v>
      </c>
      <c r="D69" s="491"/>
      <c r="E69" s="491"/>
      <c r="F69" s="491"/>
      <c r="G69" s="491"/>
      <c r="H69" s="492"/>
      <c r="I69" s="11"/>
      <c r="J69" s="11"/>
      <c r="K69" s="11"/>
      <c r="L69" s="11"/>
      <c r="M69" s="11"/>
      <c r="N69" s="12"/>
      <c r="O69" s="12"/>
      <c r="P69" s="12"/>
      <c r="Q69" s="12"/>
      <c r="R69" s="12"/>
      <c r="S69" s="12"/>
      <c r="T69" s="12"/>
      <c r="U69" s="12"/>
      <c r="V69" s="12"/>
      <c r="W69" s="55"/>
      <c r="X69" s="129"/>
      <c r="Y69" s="129"/>
    </row>
    <row r="70" spans="1:25" ht="37.5" customHeight="1">
      <c r="A70" s="66"/>
      <c r="B70" s="320"/>
      <c r="C70" s="1" t="s">
        <v>2197</v>
      </c>
      <c r="D70" s="1" t="s">
        <v>2198</v>
      </c>
      <c r="E70" s="1" t="s">
        <v>2199</v>
      </c>
      <c r="F70" s="1">
        <v>0.74</v>
      </c>
      <c r="G70" s="1"/>
      <c r="H70" s="89"/>
      <c r="I70" s="11"/>
      <c r="J70" s="11"/>
      <c r="K70" s="11"/>
      <c r="L70" s="11"/>
      <c r="M70" s="11"/>
      <c r="N70" s="12"/>
      <c r="O70" s="12"/>
      <c r="P70" s="12"/>
      <c r="Q70" s="12"/>
      <c r="R70" s="12"/>
      <c r="S70" s="12"/>
      <c r="T70" s="12"/>
      <c r="U70" s="12"/>
      <c r="V70" s="12"/>
      <c r="W70" s="55"/>
      <c r="X70" s="129"/>
      <c r="Y70" s="129"/>
    </row>
    <row r="71" spans="1:25" ht="24" customHeight="1" thickBot="1">
      <c r="A71" s="66"/>
      <c r="B71" s="320"/>
      <c r="C71" s="516" t="s">
        <v>89</v>
      </c>
      <c r="D71" s="517"/>
      <c r="E71" s="518"/>
      <c r="F71" s="21">
        <f>SUM(F70:F70)</f>
        <v>0.74</v>
      </c>
      <c r="G71" s="22">
        <v>0.8</v>
      </c>
      <c r="H71" s="21">
        <f>F71/G71</f>
        <v>0.9249999999999999</v>
      </c>
      <c r="I71" s="516" t="s">
        <v>90</v>
      </c>
      <c r="J71" s="518"/>
      <c r="K71" s="21">
        <f>SUM(K68:K70)</f>
        <v>0.035</v>
      </c>
      <c r="L71" s="22">
        <v>0.8</v>
      </c>
      <c r="M71" s="21">
        <f>K71/L71</f>
        <v>0.043750000000000004</v>
      </c>
      <c r="N71" s="586" t="s">
        <v>91</v>
      </c>
      <c r="O71" s="587"/>
      <c r="P71" s="52">
        <f>SUM(P68:P70)</f>
        <v>0</v>
      </c>
      <c r="Q71" s="53">
        <v>0.8</v>
      </c>
      <c r="R71" s="52">
        <f>P71/Q71</f>
        <v>0</v>
      </c>
      <c r="S71" s="586" t="s">
        <v>92</v>
      </c>
      <c r="T71" s="587"/>
      <c r="U71" s="52">
        <f>SUM(U68:U70)</f>
        <v>2.5</v>
      </c>
      <c r="V71" s="53">
        <v>0.8</v>
      </c>
      <c r="W71" s="54">
        <f>U71/V71</f>
        <v>3.125</v>
      </c>
      <c r="X71" s="129"/>
      <c r="Y71" s="129"/>
    </row>
    <row r="72" spans="1:25" ht="35.25" customHeight="1">
      <c r="A72" s="315" t="s">
        <v>1733</v>
      </c>
      <c r="B72" s="327" t="s">
        <v>1734</v>
      </c>
      <c r="C72" s="25"/>
      <c r="D72" s="25"/>
      <c r="E72" s="25"/>
      <c r="F72" s="25"/>
      <c r="G72" s="25"/>
      <c r="H72" s="113"/>
      <c r="I72" s="25"/>
      <c r="J72" s="25"/>
      <c r="K72" s="25"/>
      <c r="L72" s="25"/>
      <c r="M72" s="25"/>
      <c r="N72" s="49" t="s">
        <v>2200</v>
      </c>
      <c r="O72" s="49" t="s">
        <v>2201</v>
      </c>
      <c r="P72" s="49">
        <v>0.07</v>
      </c>
      <c r="Q72" s="49"/>
      <c r="R72" s="49"/>
      <c r="S72" s="49"/>
      <c r="T72" s="49"/>
      <c r="U72" s="49"/>
      <c r="V72" s="49"/>
      <c r="W72" s="50"/>
      <c r="X72" s="129"/>
      <c r="Y72" s="129"/>
    </row>
    <row r="73" spans="1:25" ht="15.75" thickBot="1">
      <c r="A73" s="311"/>
      <c r="B73" s="319"/>
      <c r="C73" s="516" t="s">
        <v>89</v>
      </c>
      <c r="D73" s="517"/>
      <c r="E73" s="518"/>
      <c r="F73" s="21">
        <f>SUM(F72:F72)</f>
        <v>0</v>
      </c>
      <c r="G73" s="22">
        <v>0.8</v>
      </c>
      <c r="H73" s="21">
        <f>F73/G73</f>
        <v>0</v>
      </c>
      <c r="I73" s="516" t="s">
        <v>90</v>
      </c>
      <c r="J73" s="518"/>
      <c r="K73" s="21">
        <f>SUM(K72:K72)</f>
        <v>0</v>
      </c>
      <c r="L73" s="22">
        <v>0.8</v>
      </c>
      <c r="M73" s="21">
        <f>K73/L73</f>
        <v>0</v>
      </c>
      <c r="N73" s="586" t="s">
        <v>91</v>
      </c>
      <c r="O73" s="587"/>
      <c r="P73" s="52">
        <f>SUM(P72:P72)</f>
        <v>0.07</v>
      </c>
      <c r="Q73" s="53">
        <v>0.8</v>
      </c>
      <c r="R73" s="52">
        <f>P73/Q73</f>
        <v>0.08750000000000001</v>
      </c>
      <c r="S73" s="586" t="s">
        <v>92</v>
      </c>
      <c r="T73" s="587"/>
      <c r="U73" s="52">
        <f>SUM(U72:U72)</f>
        <v>0</v>
      </c>
      <c r="V73" s="53">
        <v>0.8</v>
      </c>
      <c r="W73" s="54">
        <f>U73/V73</f>
        <v>0</v>
      </c>
      <c r="X73" s="129"/>
      <c r="Y73" s="129"/>
    </row>
    <row r="74" spans="1:25" ht="15.75" thickBot="1">
      <c r="A74" s="317"/>
      <c r="B74" s="328"/>
      <c r="C74" s="509" t="s">
        <v>252</v>
      </c>
      <c r="D74" s="510"/>
      <c r="E74" s="510"/>
      <c r="F74" s="510"/>
      <c r="G74" s="510"/>
      <c r="H74" s="511"/>
      <c r="I74" s="205"/>
      <c r="J74" s="206"/>
      <c r="K74" s="113"/>
      <c r="L74" s="113"/>
      <c r="M74" s="113"/>
      <c r="N74" s="167"/>
      <c r="O74" s="168"/>
      <c r="P74" s="221"/>
      <c r="Q74" s="76"/>
      <c r="R74" s="221"/>
      <c r="S74" s="167"/>
      <c r="T74" s="168"/>
      <c r="U74" s="221"/>
      <c r="V74" s="76"/>
      <c r="W74" s="222"/>
      <c r="X74" s="129"/>
      <c r="Y74" s="129"/>
    </row>
    <row r="75" spans="1:25" ht="49.5" customHeight="1">
      <c r="A75" s="66" t="s">
        <v>1471</v>
      </c>
      <c r="B75" s="320" t="s">
        <v>1735</v>
      </c>
      <c r="C75" s="382"/>
      <c r="D75" s="382"/>
      <c r="E75" s="1"/>
      <c r="F75" s="1"/>
      <c r="G75" s="11"/>
      <c r="H75" s="89"/>
      <c r="I75" s="382"/>
      <c r="J75" s="382"/>
      <c r="K75" s="382"/>
      <c r="L75" s="1"/>
      <c r="M75" s="1"/>
      <c r="N75" s="60" t="s">
        <v>1066</v>
      </c>
      <c r="O75" s="60" t="s">
        <v>1067</v>
      </c>
      <c r="P75" s="60">
        <v>0.025</v>
      </c>
      <c r="Q75" s="49"/>
      <c r="R75" s="49"/>
      <c r="S75" s="49"/>
      <c r="T75" s="49"/>
      <c r="U75" s="49"/>
      <c r="V75" s="49"/>
      <c r="W75" s="50"/>
      <c r="X75" s="129"/>
      <c r="Y75" s="129"/>
    </row>
    <row r="76" spans="1:25" ht="49.5" customHeight="1">
      <c r="A76" s="66"/>
      <c r="B76" s="320"/>
      <c r="C76" s="1" t="s">
        <v>1064</v>
      </c>
      <c r="D76" s="1" t="s">
        <v>1065</v>
      </c>
      <c r="E76" s="376">
        <v>40130</v>
      </c>
      <c r="F76" s="1">
        <v>0.03</v>
      </c>
      <c r="G76" s="197"/>
      <c r="H76" s="108"/>
      <c r="I76" s="11" t="s">
        <v>2252</v>
      </c>
      <c r="J76" s="11" t="s">
        <v>2253</v>
      </c>
      <c r="K76" s="1">
        <v>0.25</v>
      </c>
      <c r="L76" s="1"/>
      <c r="M76" s="1"/>
      <c r="N76" s="378"/>
      <c r="O76" s="379"/>
      <c r="P76" s="380"/>
      <c r="Q76" s="76"/>
      <c r="R76" s="76"/>
      <c r="S76" s="167"/>
      <c r="T76" s="168"/>
      <c r="U76" s="76"/>
      <c r="V76" s="76"/>
      <c r="W76" s="169"/>
      <c r="X76" s="129"/>
      <c r="Y76" s="129"/>
    </row>
    <row r="77" spans="1:25" ht="22.5" customHeight="1" thickBot="1">
      <c r="A77" s="66"/>
      <c r="B77" s="320"/>
      <c r="C77" s="496" t="s">
        <v>89</v>
      </c>
      <c r="D77" s="499"/>
      <c r="E77" s="497"/>
      <c r="F77" s="33">
        <f>SUM(F75:F76)</f>
        <v>0.03</v>
      </c>
      <c r="G77" s="37">
        <v>0.8</v>
      </c>
      <c r="H77" s="33">
        <f>F77/G77</f>
        <v>0.0375</v>
      </c>
      <c r="I77" s="496" t="s">
        <v>90</v>
      </c>
      <c r="J77" s="497"/>
      <c r="K77" s="403">
        <f>SUM(K74:K76)</f>
        <v>0.25</v>
      </c>
      <c r="L77" s="37">
        <v>0.8</v>
      </c>
      <c r="M77" s="33">
        <f>K77/L77</f>
        <v>0.3125</v>
      </c>
      <c r="N77" s="595" t="s">
        <v>91</v>
      </c>
      <c r="O77" s="596"/>
      <c r="P77" s="56">
        <f>SUM(P75:P75)</f>
        <v>0.025</v>
      </c>
      <c r="Q77" s="57">
        <v>0.8</v>
      </c>
      <c r="R77" s="56">
        <f>P77/Q77</f>
        <v>0.03125</v>
      </c>
      <c r="S77" s="595" t="s">
        <v>92</v>
      </c>
      <c r="T77" s="596"/>
      <c r="U77" s="56">
        <f>SUM(U75:U75)</f>
        <v>0</v>
      </c>
      <c r="V77" s="57">
        <v>0.8</v>
      </c>
      <c r="W77" s="152">
        <f>U77/V77</f>
        <v>0</v>
      </c>
      <c r="X77" s="129"/>
      <c r="Y77" s="129"/>
    </row>
    <row r="78" spans="1:25" ht="15.75" thickBot="1">
      <c r="A78" s="317"/>
      <c r="B78" s="326"/>
      <c r="C78" s="509" t="s">
        <v>253</v>
      </c>
      <c r="D78" s="510"/>
      <c r="E78" s="510"/>
      <c r="F78" s="510"/>
      <c r="G78" s="510"/>
      <c r="H78" s="511"/>
      <c r="I78" s="205"/>
      <c r="J78" s="206"/>
      <c r="K78" s="113"/>
      <c r="L78" s="113"/>
      <c r="M78" s="113"/>
      <c r="N78" s="167"/>
      <c r="O78" s="168"/>
      <c r="P78" s="221"/>
      <c r="Q78" s="76"/>
      <c r="R78" s="221"/>
      <c r="S78" s="167"/>
      <c r="T78" s="168"/>
      <c r="U78" s="221"/>
      <c r="V78" s="76"/>
      <c r="W78" s="222"/>
      <c r="X78" s="129"/>
      <c r="Y78" s="129"/>
    </row>
    <row r="79" spans="1:25" ht="36.75" customHeight="1">
      <c r="A79" s="66" t="s">
        <v>1736</v>
      </c>
      <c r="B79" s="320" t="s">
        <v>1737</v>
      </c>
      <c r="C79" s="11" t="s">
        <v>2202</v>
      </c>
      <c r="D79" s="11" t="s">
        <v>2203</v>
      </c>
      <c r="E79" s="11" t="s">
        <v>2204</v>
      </c>
      <c r="F79" s="11">
        <v>0.06</v>
      </c>
      <c r="G79" s="11"/>
      <c r="H79" s="89"/>
      <c r="I79" s="11"/>
      <c r="J79" s="11"/>
      <c r="K79" s="11"/>
      <c r="L79" s="11"/>
      <c r="M79" s="11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129"/>
      <c r="Y79" s="129"/>
    </row>
    <row r="80" spans="1:25" ht="24" customHeight="1" thickBot="1">
      <c r="A80" s="311"/>
      <c r="B80" s="321"/>
      <c r="C80" s="516" t="s">
        <v>89</v>
      </c>
      <c r="D80" s="517"/>
      <c r="E80" s="518"/>
      <c r="F80" s="21">
        <f>SUM(F79:F79)</f>
        <v>0.06</v>
      </c>
      <c r="G80" s="22">
        <v>0.8</v>
      </c>
      <c r="H80" s="21">
        <f>F80/G80</f>
        <v>0.075</v>
      </c>
      <c r="I80" s="516" t="s">
        <v>90</v>
      </c>
      <c r="J80" s="518"/>
      <c r="K80" s="21">
        <f>SUM(K79:K79)</f>
        <v>0</v>
      </c>
      <c r="L80" s="22">
        <v>0.8</v>
      </c>
      <c r="M80" s="21">
        <f>K80/L80</f>
        <v>0</v>
      </c>
      <c r="N80" s="586" t="s">
        <v>91</v>
      </c>
      <c r="O80" s="587"/>
      <c r="P80" s="52">
        <f>SUM(P79:P79)</f>
        <v>0</v>
      </c>
      <c r="Q80" s="53">
        <v>0.8</v>
      </c>
      <c r="R80" s="52">
        <f>P80/Q80</f>
        <v>0</v>
      </c>
      <c r="S80" s="586" t="s">
        <v>92</v>
      </c>
      <c r="T80" s="587"/>
      <c r="U80" s="52">
        <f>SUM(U79:U79)</f>
        <v>0</v>
      </c>
      <c r="V80" s="53">
        <v>0.8</v>
      </c>
      <c r="W80" s="54">
        <f>U80/V80</f>
        <v>0</v>
      </c>
      <c r="X80" s="129"/>
      <c r="Y80" s="129"/>
    </row>
    <row r="81" spans="1:25" ht="15.75" thickBot="1">
      <c r="A81" s="317"/>
      <c r="B81" s="326"/>
      <c r="C81" s="509" t="s">
        <v>253</v>
      </c>
      <c r="D81" s="510"/>
      <c r="E81" s="510"/>
      <c r="F81" s="510"/>
      <c r="G81" s="510"/>
      <c r="H81" s="511"/>
      <c r="I81" s="205"/>
      <c r="J81" s="206"/>
      <c r="K81" s="113"/>
      <c r="L81" s="113"/>
      <c r="M81" s="113"/>
      <c r="N81" s="167"/>
      <c r="O81" s="168"/>
      <c r="P81" s="221"/>
      <c r="Q81" s="76"/>
      <c r="R81" s="221"/>
      <c r="S81" s="167"/>
      <c r="T81" s="168"/>
      <c r="U81" s="221"/>
      <c r="V81" s="76"/>
      <c r="W81" s="222"/>
      <c r="X81" s="129"/>
      <c r="Y81" s="129"/>
    </row>
    <row r="82" spans="1:25" ht="45">
      <c r="A82" s="66" t="s">
        <v>1738</v>
      </c>
      <c r="B82" s="320" t="s">
        <v>1724</v>
      </c>
      <c r="C82" s="11" t="s">
        <v>1093</v>
      </c>
      <c r="D82" s="11" t="s">
        <v>1094</v>
      </c>
      <c r="E82" s="11" t="s">
        <v>1095</v>
      </c>
      <c r="F82" s="11">
        <v>0.195</v>
      </c>
      <c r="G82" s="11"/>
      <c r="H82" s="89"/>
      <c r="I82" s="11" t="s">
        <v>1096</v>
      </c>
      <c r="J82" s="11" t="s">
        <v>1097</v>
      </c>
      <c r="K82" s="11">
        <v>0.55</v>
      </c>
      <c r="L82" s="11"/>
      <c r="M82" s="11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129"/>
      <c r="Y82" s="129"/>
    </row>
    <row r="83" spans="1:25" ht="43.5" customHeight="1">
      <c r="A83" s="66"/>
      <c r="B83" s="320"/>
      <c r="C83" s="500"/>
      <c r="D83" s="594"/>
      <c r="E83" s="501"/>
      <c r="F83" s="1"/>
      <c r="G83" s="1"/>
      <c r="H83" s="34"/>
      <c r="I83" s="1" t="s">
        <v>153</v>
      </c>
      <c r="J83" s="1" t="s">
        <v>1098</v>
      </c>
      <c r="K83" s="1">
        <v>0.05</v>
      </c>
      <c r="L83" s="1"/>
      <c r="M83" s="1"/>
      <c r="N83" s="13"/>
      <c r="O83" s="13"/>
      <c r="P83" s="13"/>
      <c r="Q83" s="13"/>
      <c r="R83" s="13"/>
      <c r="S83" s="13"/>
      <c r="T83" s="13"/>
      <c r="U83" s="13"/>
      <c r="V83" s="13"/>
      <c r="W83" s="51"/>
      <c r="X83" s="129"/>
      <c r="Y83" s="129"/>
    </row>
    <row r="84" spans="1:25" ht="29.25" customHeight="1" thickBot="1">
      <c r="A84" s="311"/>
      <c r="B84" s="321"/>
      <c r="C84" s="516" t="s">
        <v>89</v>
      </c>
      <c r="D84" s="517"/>
      <c r="E84" s="518"/>
      <c r="F84" s="21">
        <f>SUM(F82:F83)</f>
        <v>0.195</v>
      </c>
      <c r="G84" s="22">
        <v>0.8</v>
      </c>
      <c r="H84" s="21">
        <f>F84/G84</f>
        <v>0.24375</v>
      </c>
      <c r="I84" s="516" t="s">
        <v>90</v>
      </c>
      <c r="J84" s="518"/>
      <c r="K84" s="21">
        <f>SUM(K82:K83)</f>
        <v>0.6000000000000001</v>
      </c>
      <c r="L84" s="22">
        <v>0.8</v>
      </c>
      <c r="M84" s="21">
        <f>K84/L84</f>
        <v>0.7500000000000001</v>
      </c>
      <c r="N84" s="586" t="s">
        <v>91</v>
      </c>
      <c r="O84" s="587"/>
      <c r="P84" s="52">
        <f>SUM(P82:P83)</f>
        <v>0</v>
      </c>
      <c r="Q84" s="53">
        <v>0.8</v>
      </c>
      <c r="R84" s="52">
        <f>P84/Q84</f>
        <v>0</v>
      </c>
      <c r="S84" s="586" t="s">
        <v>92</v>
      </c>
      <c r="T84" s="587"/>
      <c r="U84" s="52">
        <f>SUM(U82:U83)</f>
        <v>0</v>
      </c>
      <c r="V84" s="53">
        <v>0.8</v>
      </c>
      <c r="W84" s="54">
        <f>U84/V84</f>
        <v>0</v>
      </c>
      <c r="X84" s="129"/>
      <c r="Y84" s="129"/>
    </row>
    <row r="85" spans="1:25" ht="30.75" thickBot="1">
      <c r="A85" s="317"/>
      <c r="B85" s="326"/>
      <c r="C85" s="509" t="s">
        <v>252</v>
      </c>
      <c r="D85" s="510"/>
      <c r="E85" s="510"/>
      <c r="F85" s="510"/>
      <c r="G85" s="510"/>
      <c r="H85" s="511"/>
      <c r="I85" s="11" t="s">
        <v>1023</v>
      </c>
      <c r="J85" s="11" t="s">
        <v>1069</v>
      </c>
      <c r="K85" s="11">
        <v>0.74</v>
      </c>
      <c r="L85" s="113"/>
      <c r="M85" s="113"/>
      <c r="N85" s="167"/>
      <c r="O85" s="168"/>
      <c r="P85" s="221"/>
      <c r="Q85" s="76"/>
      <c r="R85" s="221"/>
      <c r="S85" s="167"/>
      <c r="T85" s="168"/>
      <c r="U85" s="221"/>
      <c r="V85" s="76"/>
      <c r="W85" s="222"/>
      <c r="X85" s="129"/>
      <c r="Y85" s="129"/>
    </row>
    <row r="86" spans="1:25" ht="54.75" customHeight="1">
      <c r="A86" s="66" t="s">
        <v>1739</v>
      </c>
      <c r="B86" s="320" t="s">
        <v>1718</v>
      </c>
      <c r="C86" s="1" t="s">
        <v>1072</v>
      </c>
      <c r="D86" s="1" t="s">
        <v>1073</v>
      </c>
      <c r="E86" s="1" t="s">
        <v>1068</v>
      </c>
      <c r="F86" s="1">
        <v>0.1</v>
      </c>
      <c r="G86" s="197"/>
      <c r="H86" s="108"/>
      <c r="I86" s="1" t="s">
        <v>1074</v>
      </c>
      <c r="J86" s="1" t="s">
        <v>1075</v>
      </c>
      <c r="K86" s="1">
        <v>0.03</v>
      </c>
      <c r="L86" s="11"/>
      <c r="M86" s="11"/>
      <c r="N86" s="49" t="s">
        <v>1070</v>
      </c>
      <c r="O86" s="49" t="s">
        <v>1071</v>
      </c>
      <c r="P86" s="49">
        <v>0.2</v>
      </c>
      <c r="Q86" s="49"/>
      <c r="R86" s="49"/>
      <c r="S86" s="49"/>
      <c r="T86" s="49"/>
      <c r="U86" s="49"/>
      <c r="V86" s="49"/>
      <c r="W86" s="50"/>
      <c r="X86" s="129"/>
      <c r="Y86" s="129"/>
    </row>
    <row r="87" spans="1:25" ht="59.25" customHeight="1">
      <c r="A87" s="66"/>
      <c r="B87" s="320"/>
      <c r="C87" s="11" t="s">
        <v>1078</v>
      </c>
      <c r="D87" s="11" t="s">
        <v>1073</v>
      </c>
      <c r="E87" s="11" t="s">
        <v>1079</v>
      </c>
      <c r="F87" s="11">
        <v>0.1</v>
      </c>
      <c r="G87" s="1"/>
      <c r="H87" s="34"/>
      <c r="I87" s="1" t="s">
        <v>1074</v>
      </c>
      <c r="J87" s="1" t="s">
        <v>1080</v>
      </c>
      <c r="K87" s="1">
        <v>0.65</v>
      </c>
      <c r="L87" s="11"/>
      <c r="M87" s="11"/>
      <c r="N87" s="12" t="s">
        <v>1076</v>
      </c>
      <c r="O87" s="12" t="s">
        <v>1077</v>
      </c>
      <c r="P87" s="12">
        <v>0.115</v>
      </c>
      <c r="Q87" s="12"/>
      <c r="R87" s="12"/>
      <c r="S87" s="12"/>
      <c r="T87" s="12"/>
      <c r="U87" s="12"/>
      <c r="V87" s="12"/>
      <c r="W87" s="55"/>
      <c r="X87" s="129"/>
      <c r="Y87" s="129"/>
    </row>
    <row r="88" spans="1:25" ht="84" customHeight="1">
      <c r="A88" s="66"/>
      <c r="B88" s="320"/>
      <c r="C88" s="1" t="s">
        <v>1486</v>
      </c>
      <c r="D88" s="1" t="s">
        <v>1487</v>
      </c>
      <c r="E88" s="377">
        <v>40162</v>
      </c>
      <c r="F88" s="235">
        <v>0.1</v>
      </c>
      <c r="G88" s="11"/>
      <c r="H88" s="89"/>
      <c r="I88" s="1" t="s">
        <v>1082</v>
      </c>
      <c r="J88" s="1" t="s">
        <v>1083</v>
      </c>
      <c r="K88" s="1">
        <v>0.182</v>
      </c>
      <c r="L88" s="11"/>
      <c r="M88" s="11"/>
      <c r="N88" s="12" t="s">
        <v>1081</v>
      </c>
      <c r="O88" s="12" t="s">
        <v>1077</v>
      </c>
      <c r="P88" s="12">
        <v>0.115</v>
      </c>
      <c r="Q88" s="12"/>
      <c r="R88" s="12"/>
      <c r="S88" s="12"/>
      <c r="T88" s="12"/>
      <c r="U88" s="12"/>
      <c r="V88" s="12"/>
      <c r="W88" s="55"/>
      <c r="X88" s="129"/>
      <c r="Y88" s="129"/>
    </row>
    <row r="89" spans="1:25" ht="59.25" customHeight="1">
      <c r="A89" s="66"/>
      <c r="B89" s="320"/>
      <c r="C89" s="1"/>
      <c r="D89" s="1"/>
      <c r="E89" s="1"/>
      <c r="F89" s="1"/>
      <c r="G89" s="1"/>
      <c r="H89" s="34"/>
      <c r="I89" s="1" t="s">
        <v>1085</v>
      </c>
      <c r="J89" s="1" t="s">
        <v>1086</v>
      </c>
      <c r="K89" s="1">
        <v>0.23</v>
      </c>
      <c r="L89" s="1"/>
      <c r="M89" s="1"/>
      <c r="N89" s="13" t="s">
        <v>1082</v>
      </c>
      <c r="O89" s="13" t="s">
        <v>1084</v>
      </c>
      <c r="P89" s="13">
        <v>0.182</v>
      </c>
      <c r="Q89" s="13"/>
      <c r="R89" s="13"/>
      <c r="S89" s="13"/>
      <c r="T89" s="13"/>
      <c r="U89" s="13"/>
      <c r="V89" s="13"/>
      <c r="W89" s="51"/>
      <c r="X89" s="129"/>
      <c r="Y89" s="129"/>
    </row>
    <row r="90" spans="1:25" ht="57" customHeight="1">
      <c r="A90" s="66"/>
      <c r="B90" s="320"/>
      <c r="C90" s="1"/>
      <c r="D90" s="1"/>
      <c r="E90" s="1"/>
      <c r="F90" s="37"/>
      <c r="G90" s="37"/>
      <c r="H90" s="101"/>
      <c r="I90" s="235" t="s">
        <v>291</v>
      </c>
      <c r="J90" s="235" t="s">
        <v>292</v>
      </c>
      <c r="K90" s="235">
        <v>0.1</v>
      </c>
      <c r="L90" s="37"/>
      <c r="M90" s="37"/>
      <c r="N90" s="19"/>
      <c r="O90" s="20"/>
      <c r="P90" s="57"/>
      <c r="Q90" s="57"/>
      <c r="R90" s="57"/>
      <c r="S90" s="19"/>
      <c r="T90" s="20"/>
      <c r="U90" s="57"/>
      <c r="V90" s="57"/>
      <c r="W90" s="59"/>
      <c r="X90" s="129"/>
      <c r="Y90" s="129"/>
    </row>
    <row r="91" spans="1:25" ht="60.75" customHeight="1">
      <c r="A91" s="66"/>
      <c r="B91" s="320"/>
      <c r="C91" s="390"/>
      <c r="D91" s="1"/>
      <c r="E91" s="1"/>
      <c r="F91" s="1"/>
      <c r="G91" s="37"/>
      <c r="H91" s="101"/>
      <c r="I91" s="235" t="s">
        <v>293</v>
      </c>
      <c r="J91" s="235" t="s">
        <v>292</v>
      </c>
      <c r="K91" s="235">
        <v>0.1</v>
      </c>
      <c r="L91" s="37"/>
      <c r="M91" s="37"/>
      <c r="N91" s="19"/>
      <c r="O91" s="20"/>
      <c r="P91" s="57"/>
      <c r="Q91" s="57"/>
      <c r="R91" s="57"/>
      <c r="S91" s="19"/>
      <c r="T91" s="20"/>
      <c r="U91" s="57"/>
      <c r="V91" s="57"/>
      <c r="W91" s="59"/>
      <c r="X91" s="129"/>
      <c r="Y91" s="129"/>
    </row>
    <row r="92" spans="1:25" ht="60.75" customHeight="1">
      <c r="A92" s="66"/>
      <c r="B92" s="320"/>
      <c r="C92" s="31"/>
      <c r="D92" s="1"/>
      <c r="E92" s="1"/>
      <c r="F92" s="1"/>
      <c r="G92" s="37"/>
      <c r="H92" s="101"/>
      <c r="I92" s="235" t="s">
        <v>1486</v>
      </c>
      <c r="J92" s="235" t="s">
        <v>1487</v>
      </c>
      <c r="K92" s="235">
        <v>0.1</v>
      </c>
      <c r="L92" s="37"/>
      <c r="M92" s="37"/>
      <c r="N92" s="19"/>
      <c r="O92" s="20"/>
      <c r="P92" s="57"/>
      <c r="Q92" s="57"/>
      <c r="R92" s="57"/>
      <c r="S92" s="19"/>
      <c r="T92" s="20"/>
      <c r="U92" s="57"/>
      <c r="V92" s="57"/>
      <c r="W92" s="59"/>
      <c r="X92" s="129"/>
      <c r="Y92" s="129"/>
    </row>
    <row r="93" spans="1:25" ht="60.75" customHeight="1">
      <c r="A93" s="66"/>
      <c r="B93" s="320"/>
      <c r="C93" s="31"/>
      <c r="D93" s="1"/>
      <c r="E93" s="1"/>
      <c r="F93" s="1"/>
      <c r="G93" s="37"/>
      <c r="H93" s="101"/>
      <c r="I93" s="1" t="s">
        <v>2454</v>
      </c>
      <c r="J93" s="1" t="s">
        <v>2455</v>
      </c>
      <c r="K93" s="235">
        <v>0.1</v>
      </c>
      <c r="L93" s="1"/>
      <c r="M93" s="1"/>
      <c r="N93" s="19"/>
      <c r="O93" s="20"/>
      <c r="P93" s="57"/>
      <c r="Q93" s="57"/>
      <c r="R93" s="57"/>
      <c r="S93" s="19"/>
      <c r="T93" s="20"/>
      <c r="U93" s="57"/>
      <c r="V93" s="57"/>
      <c r="W93" s="59"/>
      <c r="X93" s="129"/>
      <c r="Y93" s="129"/>
    </row>
    <row r="94" spans="1:25" ht="60.75" customHeight="1">
      <c r="A94" s="66"/>
      <c r="B94" s="320"/>
      <c r="C94" s="31"/>
      <c r="D94" s="398"/>
      <c r="E94" s="32"/>
      <c r="F94" s="37"/>
      <c r="G94" s="37"/>
      <c r="H94" s="101"/>
      <c r="I94" s="1" t="s">
        <v>2463</v>
      </c>
      <c r="J94" s="1" t="s">
        <v>2464</v>
      </c>
      <c r="K94" s="235">
        <v>0.04</v>
      </c>
      <c r="L94" s="37"/>
      <c r="M94" s="37"/>
      <c r="N94" s="19"/>
      <c r="O94" s="20"/>
      <c r="P94" s="57"/>
      <c r="Q94" s="57"/>
      <c r="R94" s="57"/>
      <c r="S94" s="19"/>
      <c r="T94" s="20"/>
      <c r="U94" s="57"/>
      <c r="V94" s="57"/>
      <c r="W94" s="59"/>
      <c r="X94" s="129"/>
      <c r="Y94" s="129"/>
    </row>
    <row r="95" spans="1:25" ht="15.75" thickBot="1">
      <c r="A95" s="311"/>
      <c r="B95" s="321"/>
      <c r="C95" s="516" t="s">
        <v>89</v>
      </c>
      <c r="D95" s="517"/>
      <c r="E95" s="518"/>
      <c r="F95" s="21">
        <f>SUM(F86:F91)</f>
        <v>0.30000000000000004</v>
      </c>
      <c r="G95" s="22">
        <v>0.8</v>
      </c>
      <c r="H95" s="21">
        <f>F95/G95</f>
        <v>0.37500000000000006</v>
      </c>
      <c r="I95" s="516" t="s">
        <v>90</v>
      </c>
      <c r="J95" s="518"/>
      <c r="K95" s="21">
        <f>SUM(K85:K94)</f>
        <v>2.2720000000000002</v>
      </c>
      <c r="L95" s="22">
        <v>0.8</v>
      </c>
      <c r="M95" s="21">
        <f>K95/L95</f>
        <v>2.8400000000000003</v>
      </c>
      <c r="N95" s="586" t="s">
        <v>91</v>
      </c>
      <c r="O95" s="587"/>
      <c r="P95" s="52">
        <f>SUM(P86:P89)</f>
        <v>0.612</v>
      </c>
      <c r="Q95" s="53">
        <v>0.8</v>
      </c>
      <c r="R95" s="52">
        <f>P95/Q95</f>
        <v>0.7649999999999999</v>
      </c>
      <c r="S95" s="586" t="s">
        <v>92</v>
      </c>
      <c r="T95" s="587"/>
      <c r="U95" s="52">
        <f>SUM(U86:U89)</f>
        <v>0</v>
      </c>
      <c r="V95" s="53">
        <v>0.8</v>
      </c>
      <c r="W95" s="54">
        <f>U95/V95</f>
        <v>0</v>
      </c>
      <c r="X95" s="129"/>
      <c r="Y95" s="129"/>
    </row>
    <row r="96" spans="1:25" ht="15">
      <c r="A96" s="315" t="s">
        <v>1740</v>
      </c>
      <c r="B96" s="322" t="s">
        <v>1718</v>
      </c>
      <c r="C96" s="25"/>
      <c r="D96" s="25"/>
      <c r="E96" s="25"/>
      <c r="F96" s="25"/>
      <c r="G96" s="25"/>
      <c r="H96" s="113"/>
      <c r="I96" s="25"/>
      <c r="J96" s="25"/>
      <c r="K96" s="25"/>
      <c r="L96" s="25"/>
      <c r="M96" s="25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129"/>
      <c r="Y96" s="129"/>
    </row>
    <row r="97" spans="1:25" ht="15.75" thickBot="1">
      <c r="A97" s="311"/>
      <c r="B97" s="321"/>
      <c r="C97" s="516" t="s">
        <v>89</v>
      </c>
      <c r="D97" s="517"/>
      <c r="E97" s="518"/>
      <c r="F97" s="21">
        <f>SUM(F96:F96)</f>
        <v>0</v>
      </c>
      <c r="G97" s="22">
        <v>0.8</v>
      </c>
      <c r="H97" s="21">
        <f>F97/G97</f>
        <v>0</v>
      </c>
      <c r="I97" s="516" t="s">
        <v>90</v>
      </c>
      <c r="J97" s="518"/>
      <c r="K97" s="21">
        <f>SUM(K96:K96)</f>
        <v>0</v>
      </c>
      <c r="L97" s="22">
        <v>0.8</v>
      </c>
      <c r="M97" s="21">
        <f>K97/L97</f>
        <v>0</v>
      </c>
      <c r="N97" s="586" t="s">
        <v>91</v>
      </c>
      <c r="O97" s="587"/>
      <c r="P97" s="52">
        <f>SUM(P96:P96)</f>
        <v>0</v>
      </c>
      <c r="Q97" s="53">
        <v>0.8</v>
      </c>
      <c r="R97" s="52">
        <f>P97/Q97</f>
        <v>0</v>
      </c>
      <c r="S97" s="586" t="s">
        <v>92</v>
      </c>
      <c r="T97" s="587"/>
      <c r="U97" s="52">
        <f>SUM(U96:U96)</f>
        <v>0</v>
      </c>
      <c r="V97" s="53">
        <v>0.8</v>
      </c>
      <c r="W97" s="54">
        <f>U97/V97</f>
        <v>0</v>
      </c>
      <c r="X97" s="129"/>
      <c r="Y97" s="129"/>
    </row>
    <row r="98" spans="1:25" ht="15">
      <c r="A98" s="66" t="s">
        <v>1741</v>
      </c>
      <c r="B98" s="320" t="s">
        <v>1742</v>
      </c>
      <c r="C98" s="25"/>
      <c r="D98" s="25"/>
      <c r="E98" s="25"/>
      <c r="F98" s="25"/>
      <c r="G98" s="25"/>
      <c r="H98" s="113"/>
      <c r="I98" s="25"/>
      <c r="J98" s="25"/>
      <c r="K98" s="25"/>
      <c r="L98" s="25"/>
      <c r="M98" s="25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129"/>
      <c r="Y98" s="129"/>
    </row>
    <row r="99" spans="1:25" ht="15.75" thickBot="1">
      <c r="A99" s="66"/>
      <c r="B99" s="320"/>
      <c r="C99" s="516" t="s">
        <v>89</v>
      </c>
      <c r="D99" s="517"/>
      <c r="E99" s="518"/>
      <c r="F99" s="21">
        <f>SUM(F98:F98)</f>
        <v>0</v>
      </c>
      <c r="G99" s="22">
        <v>0.8</v>
      </c>
      <c r="H99" s="21">
        <f>F99/G99</f>
        <v>0</v>
      </c>
      <c r="I99" s="516" t="s">
        <v>90</v>
      </c>
      <c r="J99" s="518"/>
      <c r="K99" s="21">
        <f>SUM(K98:K98)</f>
        <v>0</v>
      </c>
      <c r="L99" s="22">
        <v>0.8</v>
      </c>
      <c r="M99" s="21">
        <f>K99/L99</f>
        <v>0</v>
      </c>
      <c r="N99" s="586" t="s">
        <v>91</v>
      </c>
      <c r="O99" s="587"/>
      <c r="P99" s="52">
        <f>SUM(P98:P98)</f>
        <v>0</v>
      </c>
      <c r="Q99" s="53">
        <v>0.8</v>
      </c>
      <c r="R99" s="52">
        <f>P99/Q99</f>
        <v>0</v>
      </c>
      <c r="S99" s="586" t="s">
        <v>92</v>
      </c>
      <c r="T99" s="587"/>
      <c r="U99" s="52">
        <f>SUM(U98:U98)</f>
        <v>0</v>
      </c>
      <c r="V99" s="53">
        <v>0.8</v>
      </c>
      <c r="W99" s="54">
        <f>U99/V99</f>
        <v>0</v>
      </c>
      <c r="X99" s="129"/>
      <c r="Y99" s="129"/>
    </row>
    <row r="100" spans="1:25" ht="15">
      <c r="A100" s="315" t="s">
        <v>1743</v>
      </c>
      <c r="B100" s="322" t="s">
        <v>1718</v>
      </c>
      <c r="C100" s="25"/>
      <c r="D100" s="25"/>
      <c r="E100" s="25"/>
      <c r="F100" s="25"/>
      <c r="G100" s="25"/>
      <c r="H100" s="113"/>
      <c r="I100" s="25"/>
      <c r="J100" s="25"/>
      <c r="K100" s="25"/>
      <c r="L100" s="25"/>
      <c r="M100" s="25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129"/>
      <c r="Y100" s="129"/>
    </row>
    <row r="101" spans="1:25" ht="15.75" thickBot="1">
      <c r="A101" s="311"/>
      <c r="B101" s="321"/>
      <c r="C101" s="516" t="s">
        <v>89</v>
      </c>
      <c r="D101" s="517"/>
      <c r="E101" s="518"/>
      <c r="F101" s="21">
        <f>SUM(F100:F100)</f>
        <v>0</v>
      </c>
      <c r="G101" s="22">
        <v>0.8</v>
      </c>
      <c r="H101" s="21">
        <f>F101/G101</f>
        <v>0</v>
      </c>
      <c r="I101" s="516" t="s">
        <v>90</v>
      </c>
      <c r="J101" s="518"/>
      <c r="K101" s="21">
        <f>SUM(K100:K100)</f>
        <v>0</v>
      </c>
      <c r="L101" s="22">
        <v>0.8</v>
      </c>
      <c r="M101" s="21">
        <f>K101/L101</f>
        <v>0</v>
      </c>
      <c r="N101" s="586" t="s">
        <v>91</v>
      </c>
      <c r="O101" s="587"/>
      <c r="P101" s="52">
        <f>SUM(P100:P100)</f>
        <v>0</v>
      </c>
      <c r="Q101" s="53">
        <v>0.8</v>
      </c>
      <c r="R101" s="52">
        <f>P101/Q101</f>
        <v>0</v>
      </c>
      <c r="S101" s="586" t="s">
        <v>92</v>
      </c>
      <c r="T101" s="587"/>
      <c r="U101" s="52">
        <f>SUM(U100:U100)</f>
        <v>0</v>
      </c>
      <c r="V101" s="53">
        <v>0.8</v>
      </c>
      <c r="W101" s="54">
        <f>U101/V101</f>
        <v>0</v>
      </c>
      <c r="X101" s="129"/>
      <c r="Y101" s="129"/>
    </row>
    <row r="102" spans="1:25" ht="42.75" customHeight="1">
      <c r="A102" s="66" t="s">
        <v>1744</v>
      </c>
      <c r="B102" s="320" t="s">
        <v>1737</v>
      </c>
      <c r="C102" s="25"/>
      <c r="D102" s="25"/>
      <c r="E102" s="25"/>
      <c r="F102" s="25"/>
      <c r="G102" s="25"/>
      <c r="H102" s="113"/>
      <c r="I102" s="25" t="s">
        <v>1087</v>
      </c>
      <c r="J102" s="25" t="s">
        <v>1088</v>
      </c>
      <c r="K102" s="25">
        <v>0.5</v>
      </c>
      <c r="L102" s="25"/>
      <c r="M102" s="25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129"/>
      <c r="Y102" s="129"/>
    </row>
    <row r="103" spans="1:25" ht="30">
      <c r="A103" s="66"/>
      <c r="B103" s="320"/>
      <c r="C103" s="11"/>
      <c r="D103" s="11"/>
      <c r="E103" s="11"/>
      <c r="F103" s="11"/>
      <c r="G103" s="11"/>
      <c r="H103" s="89"/>
      <c r="I103" s="11" t="s">
        <v>1089</v>
      </c>
      <c r="J103" s="11" t="s">
        <v>1090</v>
      </c>
      <c r="K103" s="11">
        <v>0.03</v>
      </c>
      <c r="L103" s="11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55"/>
      <c r="X103" s="129"/>
      <c r="Y103" s="129"/>
    </row>
    <row r="104" spans="1:25" ht="66" customHeight="1">
      <c r="A104" s="66"/>
      <c r="B104" s="320"/>
      <c r="C104" s="1"/>
      <c r="D104" s="1"/>
      <c r="E104" s="1"/>
      <c r="F104" s="1"/>
      <c r="G104" s="1"/>
      <c r="H104" s="34"/>
      <c r="I104" s="1" t="s">
        <v>1091</v>
      </c>
      <c r="J104" s="1" t="s">
        <v>1092</v>
      </c>
      <c r="K104" s="1">
        <v>0.025</v>
      </c>
      <c r="L104" s="1"/>
      <c r="M104" s="1"/>
      <c r="N104" s="13"/>
      <c r="O104" s="13"/>
      <c r="P104" s="13"/>
      <c r="Q104" s="13"/>
      <c r="R104" s="13"/>
      <c r="S104" s="13"/>
      <c r="T104" s="13"/>
      <c r="U104" s="13"/>
      <c r="V104" s="13"/>
      <c r="W104" s="51"/>
      <c r="X104" s="129"/>
      <c r="Y104" s="129"/>
    </row>
    <row r="105" spans="1:25" ht="30">
      <c r="A105" s="66"/>
      <c r="B105" s="320"/>
      <c r="C105" s="1"/>
      <c r="D105" s="1"/>
      <c r="E105" s="1"/>
      <c r="F105" s="1"/>
      <c r="G105" s="1"/>
      <c r="H105" s="101"/>
      <c r="I105" s="31" t="s">
        <v>1248</v>
      </c>
      <c r="J105" s="31" t="s">
        <v>1249</v>
      </c>
      <c r="K105" s="37">
        <v>0.02</v>
      </c>
      <c r="L105" s="37"/>
      <c r="M105" s="37"/>
      <c r="N105" s="19"/>
      <c r="O105" s="20"/>
      <c r="P105" s="57"/>
      <c r="Q105" s="57"/>
      <c r="R105" s="57"/>
      <c r="S105" s="19"/>
      <c r="T105" s="20"/>
      <c r="U105" s="57"/>
      <c r="V105" s="57"/>
      <c r="W105" s="59"/>
      <c r="X105" s="129"/>
      <c r="Y105" s="129"/>
    </row>
    <row r="106" spans="1:25" ht="15.75" thickBot="1">
      <c r="A106" s="66"/>
      <c r="B106" s="320"/>
      <c r="C106" s="496" t="s">
        <v>89</v>
      </c>
      <c r="D106" s="499"/>
      <c r="E106" s="497"/>
      <c r="F106" s="33">
        <f>SUM(F102:F105)</f>
        <v>0</v>
      </c>
      <c r="G106" s="37">
        <v>0.8</v>
      </c>
      <c r="H106" s="33">
        <f>F106/G106</f>
        <v>0</v>
      </c>
      <c r="I106" s="496" t="s">
        <v>90</v>
      </c>
      <c r="J106" s="497"/>
      <c r="K106" s="33">
        <f>SUM(K102:K105)</f>
        <v>0.5750000000000001</v>
      </c>
      <c r="L106" s="37">
        <v>0.8</v>
      </c>
      <c r="M106" s="33">
        <f>K106/L106</f>
        <v>0.71875</v>
      </c>
      <c r="N106" s="595" t="s">
        <v>91</v>
      </c>
      <c r="O106" s="596"/>
      <c r="P106" s="56">
        <f>SUM(P102:P104)</f>
        <v>0</v>
      </c>
      <c r="Q106" s="57">
        <v>0.8</v>
      </c>
      <c r="R106" s="56">
        <f>P106/Q106</f>
        <v>0</v>
      </c>
      <c r="S106" s="595" t="s">
        <v>92</v>
      </c>
      <c r="T106" s="596"/>
      <c r="U106" s="56">
        <f>SUM(U102:U104)</f>
        <v>0</v>
      </c>
      <c r="V106" s="57">
        <v>0.8</v>
      </c>
      <c r="W106" s="152">
        <f>U106/V106</f>
        <v>0</v>
      </c>
      <c r="X106" s="129"/>
      <c r="Y106" s="129"/>
    </row>
    <row r="107" spans="1:25" ht="15">
      <c r="A107" s="315" t="s">
        <v>1745</v>
      </c>
      <c r="B107" s="322" t="s">
        <v>1731</v>
      </c>
      <c r="C107" s="25"/>
      <c r="D107" s="25"/>
      <c r="E107" s="25"/>
      <c r="F107" s="25"/>
      <c r="G107" s="25"/>
      <c r="H107" s="113"/>
      <c r="I107" s="25"/>
      <c r="J107" s="25"/>
      <c r="K107" s="25"/>
      <c r="L107" s="25"/>
      <c r="M107" s="25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129"/>
      <c r="Y107" s="129"/>
    </row>
    <row r="108" spans="1:25" ht="15.75" thickBot="1">
      <c r="A108" s="311"/>
      <c r="B108" s="321"/>
      <c r="C108" s="516" t="s">
        <v>89</v>
      </c>
      <c r="D108" s="517"/>
      <c r="E108" s="518"/>
      <c r="F108" s="21">
        <f>SUM(F107:F107)</f>
        <v>0</v>
      </c>
      <c r="G108" s="22">
        <v>0.8</v>
      </c>
      <c r="H108" s="21">
        <f>F108/G108</f>
        <v>0</v>
      </c>
      <c r="I108" s="516" t="s">
        <v>90</v>
      </c>
      <c r="J108" s="518"/>
      <c r="K108" s="21">
        <f>SUM(K107:K107)</f>
        <v>0</v>
      </c>
      <c r="L108" s="22">
        <v>0.8</v>
      </c>
      <c r="M108" s="21">
        <f>K108/L108</f>
        <v>0</v>
      </c>
      <c r="N108" s="586" t="s">
        <v>91</v>
      </c>
      <c r="O108" s="587"/>
      <c r="P108" s="52">
        <f>SUM(P107:P107)</f>
        <v>0</v>
      </c>
      <c r="Q108" s="53">
        <v>0.8</v>
      </c>
      <c r="R108" s="52">
        <f>P108/Q108</f>
        <v>0</v>
      </c>
      <c r="S108" s="586" t="s">
        <v>92</v>
      </c>
      <c r="T108" s="587"/>
      <c r="U108" s="52">
        <f>SUM(U107:U107)</f>
        <v>0</v>
      </c>
      <c r="V108" s="53">
        <v>0.8</v>
      </c>
      <c r="W108" s="54">
        <f>U108/V108</f>
        <v>0</v>
      </c>
      <c r="X108" s="129"/>
      <c r="Y108" s="129"/>
    </row>
    <row r="109" spans="1:25" ht="15">
      <c r="A109" s="315" t="s">
        <v>1746</v>
      </c>
      <c r="B109" s="322" t="s">
        <v>1718</v>
      </c>
      <c r="C109" s="25"/>
      <c r="D109" s="25"/>
      <c r="E109" s="25"/>
      <c r="F109" s="25"/>
      <c r="G109" s="25"/>
      <c r="H109" s="113"/>
      <c r="I109" s="25"/>
      <c r="J109" s="25"/>
      <c r="K109" s="25"/>
      <c r="L109" s="25"/>
      <c r="M109" s="25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129"/>
      <c r="Y109" s="129"/>
    </row>
    <row r="110" spans="1:25" ht="15.75" thickBot="1">
      <c r="A110" s="311"/>
      <c r="B110" s="321"/>
      <c r="C110" s="516" t="s">
        <v>89</v>
      </c>
      <c r="D110" s="517"/>
      <c r="E110" s="518"/>
      <c r="F110" s="21">
        <f>SUM(F109:F109)</f>
        <v>0</v>
      </c>
      <c r="G110" s="22">
        <v>0.8</v>
      </c>
      <c r="H110" s="21">
        <f>F110/G110</f>
        <v>0</v>
      </c>
      <c r="I110" s="516" t="s">
        <v>90</v>
      </c>
      <c r="J110" s="518"/>
      <c r="K110" s="21">
        <f>SUM(K109:K109)</f>
        <v>0</v>
      </c>
      <c r="L110" s="22">
        <v>0.8</v>
      </c>
      <c r="M110" s="21">
        <f>K110/L110</f>
        <v>0</v>
      </c>
      <c r="N110" s="586" t="s">
        <v>91</v>
      </c>
      <c r="O110" s="587"/>
      <c r="P110" s="52">
        <f>SUM(P109:P109)</f>
        <v>0</v>
      </c>
      <c r="Q110" s="53">
        <v>0.8</v>
      </c>
      <c r="R110" s="52">
        <f>P110/Q110</f>
        <v>0</v>
      </c>
      <c r="S110" s="586" t="s">
        <v>92</v>
      </c>
      <c r="T110" s="587"/>
      <c r="U110" s="52">
        <f>SUM(U109:U109)</f>
        <v>0</v>
      </c>
      <c r="V110" s="53">
        <v>0.8</v>
      </c>
      <c r="W110" s="54">
        <f>U110/V110</f>
        <v>0</v>
      </c>
      <c r="X110" s="129"/>
      <c r="Y110" s="129"/>
    </row>
    <row r="111" spans="1:25" ht="15.75" thickBot="1">
      <c r="A111" s="317"/>
      <c r="B111" s="326"/>
      <c r="C111" s="509" t="s">
        <v>254</v>
      </c>
      <c r="D111" s="510"/>
      <c r="E111" s="510"/>
      <c r="F111" s="510"/>
      <c r="G111" s="510"/>
      <c r="H111" s="511"/>
      <c r="I111" s="205"/>
      <c r="J111" s="206"/>
      <c r="K111" s="113"/>
      <c r="L111" s="113"/>
      <c r="M111" s="113"/>
      <c r="N111" s="167"/>
      <c r="O111" s="168"/>
      <c r="P111" s="221"/>
      <c r="Q111" s="76"/>
      <c r="R111" s="221"/>
      <c r="S111" s="167"/>
      <c r="T111" s="168"/>
      <c r="U111" s="221"/>
      <c r="V111" s="76"/>
      <c r="W111" s="222"/>
      <c r="X111" s="129"/>
      <c r="Y111" s="129"/>
    </row>
    <row r="112" spans="1:25" ht="39.75" customHeight="1">
      <c r="A112" s="66" t="s">
        <v>1747</v>
      </c>
      <c r="B112" s="320" t="s">
        <v>1718</v>
      </c>
      <c r="C112" s="11" t="s">
        <v>2290</v>
      </c>
      <c r="D112" s="11" t="s">
        <v>2291</v>
      </c>
      <c r="E112" s="11" t="s">
        <v>2292</v>
      </c>
      <c r="F112" s="11">
        <v>0.053</v>
      </c>
      <c r="G112" s="11"/>
      <c r="H112" s="89"/>
      <c r="I112" s="11"/>
      <c r="J112" s="11"/>
      <c r="K112" s="11"/>
      <c r="L112" s="11"/>
      <c r="M112" s="11"/>
      <c r="N112" s="49" t="s">
        <v>2293</v>
      </c>
      <c r="O112" s="49" t="s">
        <v>2294</v>
      </c>
      <c r="P112" s="49">
        <v>0.06</v>
      </c>
      <c r="Q112" s="49"/>
      <c r="R112" s="49"/>
      <c r="S112" s="49"/>
      <c r="T112" s="49"/>
      <c r="U112" s="49"/>
      <c r="V112" s="49"/>
      <c r="W112" s="50"/>
      <c r="X112" s="129"/>
      <c r="Y112" s="129"/>
    </row>
    <row r="113" spans="1:25" ht="15">
      <c r="A113" s="66"/>
      <c r="B113" s="320"/>
      <c r="C113" s="490" t="s">
        <v>252</v>
      </c>
      <c r="D113" s="491"/>
      <c r="E113" s="491"/>
      <c r="F113" s="491"/>
      <c r="G113" s="491"/>
      <c r="H113" s="492"/>
      <c r="I113" s="11"/>
      <c r="J113" s="11"/>
      <c r="K113" s="11"/>
      <c r="L113" s="11"/>
      <c r="M113" s="11"/>
      <c r="N113" s="12"/>
      <c r="O113" s="12"/>
      <c r="P113" s="12"/>
      <c r="Q113" s="12"/>
      <c r="R113" s="12"/>
      <c r="S113" s="12"/>
      <c r="T113" s="12"/>
      <c r="U113" s="12"/>
      <c r="V113" s="12"/>
      <c r="W113" s="55"/>
      <c r="X113" s="129"/>
      <c r="Y113" s="129"/>
    </row>
    <row r="114" spans="1:25" ht="54" customHeight="1">
      <c r="A114" s="66"/>
      <c r="B114" s="320"/>
      <c r="C114" s="1" t="s">
        <v>2295</v>
      </c>
      <c r="D114" s="1" t="s">
        <v>2296</v>
      </c>
      <c r="E114" s="11" t="s">
        <v>2297</v>
      </c>
      <c r="F114" s="11">
        <v>0.12</v>
      </c>
      <c r="G114" s="11"/>
      <c r="H114" s="89"/>
      <c r="I114" s="1" t="s">
        <v>2295</v>
      </c>
      <c r="J114" s="1" t="s">
        <v>2296</v>
      </c>
      <c r="K114" s="1">
        <v>0.12</v>
      </c>
      <c r="L114" s="11"/>
      <c r="M114" s="11"/>
      <c r="N114" s="12" t="s">
        <v>2298</v>
      </c>
      <c r="O114" s="12" t="s">
        <v>2299</v>
      </c>
      <c r="P114" s="12">
        <v>0.06</v>
      </c>
      <c r="Q114" s="12"/>
      <c r="R114" s="12"/>
      <c r="S114" s="12"/>
      <c r="T114" s="12"/>
      <c r="U114" s="12"/>
      <c r="V114" s="12"/>
      <c r="W114" s="55"/>
      <c r="X114" s="129"/>
      <c r="Y114" s="129"/>
    </row>
    <row r="115" spans="1:25" ht="45">
      <c r="A115" s="66"/>
      <c r="B115" s="320"/>
      <c r="C115" s="1" t="s">
        <v>2302</v>
      </c>
      <c r="D115" s="1" t="s">
        <v>2301</v>
      </c>
      <c r="E115" s="376">
        <v>40193</v>
      </c>
      <c r="F115" s="11">
        <v>0.03</v>
      </c>
      <c r="G115" s="11"/>
      <c r="H115" s="89"/>
      <c r="I115" s="1" t="s">
        <v>2300</v>
      </c>
      <c r="J115" s="1" t="s">
        <v>2301</v>
      </c>
      <c r="K115" s="1">
        <v>0.03</v>
      </c>
      <c r="L115" s="11"/>
      <c r="M115" s="11"/>
      <c r="N115" s="12"/>
      <c r="O115" s="12"/>
      <c r="P115" s="12"/>
      <c r="Q115" s="12"/>
      <c r="R115" s="12"/>
      <c r="S115" s="12"/>
      <c r="T115" s="12"/>
      <c r="U115" s="12"/>
      <c r="V115" s="12"/>
      <c r="W115" s="55"/>
      <c r="X115" s="129"/>
      <c r="Y115" s="129"/>
    </row>
    <row r="116" spans="1:25" ht="15">
      <c r="A116" s="66"/>
      <c r="B116" s="320"/>
      <c r="C116" s="11"/>
      <c r="D116" s="11"/>
      <c r="E116" s="11"/>
      <c r="F116" s="11"/>
      <c r="G116" s="11"/>
      <c r="H116" s="89"/>
      <c r="L116" s="11"/>
      <c r="M116" s="11"/>
      <c r="N116" s="12"/>
      <c r="O116" s="12"/>
      <c r="P116" s="12"/>
      <c r="Q116" s="12"/>
      <c r="R116" s="12"/>
      <c r="S116" s="12"/>
      <c r="T116" s="12"/>
      <c r="U116" s="12"/>
      <c r="V116" s="12"/>
      <c r="W116" s="55"/>
      <c r="X116" s="129"/>
      <c r="Y116" s="129"/>
    </row>
    <row r="117" spans="1:25" ht="30">
      <c r="A117" s="66"/>
      <c r="B117" s="320"/>
      <c r="C117" s="1"/>
      <c r="D117" s="1"/>
      <c r="E117" s="1"/>
      <c r="F117" s="1"/>
      <c r="G117" s="1"/>
      <c r="H117" s="34"/>
      <c r="I117" s="34" t="s">
        <v>2271</v>
      </c>
      <c r="J117" s="34" t="s">
        <v>2272</v>
      </c>
      <c r="K117" s="1">
        <v>0.125</v>
      </c>
      <c r="L117" s="1"/>
      <c r="M117" s="1"/>
      <c r="N117" s="13"/>
      <c r="O117" s="13"/>
      <c r="P117" s="13"/>
      <c r="Q117" s="13"/>
      <c r="R117" s="13"/>
      <c r="S117" s="13"/>
      <c r="T117" s="13"/>
      <c r="U117" s="13"/>
      <c r="V117" s="13"/>
      <c r="W117" s="51"/>
      <c r="X117" s="129"/>
      <c r="Y117" s="129"/>
    </row>
    <row r="118" spans="1:25" ht="15.75" thickBot="1">
      <c r="A118" s="311"/>
      <c r="B118" s="321"/>
      <c r="C118" s="516" t="s">
        <v>89</v>
      </c>
      <c r="D118" s="517"/>
      <c r="E118" s="518"/>
      <c r="F118" s="21">
        <f>SUM(F114:F117)</f>
        <v>0.15</v>
      </c>
      <c r="G118" s="22">
        <v>0.8</v>
      </c>
      <c r="H118" s="21">
        <f>F118/G118</f>
        <v>0.18749999999999997</v>
      </c>
      <c r="I118" s="516" t="s">
        <v>90</v>
      </c>
      <c r="J118" s="518"/>
      <c r="K118" s="21">
        <f>SUM(K112:K117)</f>
        <v>0.275</v>
      </c>
      <c r="L118" s="22">
        <v>0.8</v>
      </c>
      <c r="M118" s="21">
        <f>K118/L118</f>
        <v>0.34375</v>
      </c>
      <c r="N118" s="586" t="s">
        <v>91</v>
      </c>
      <c r="O118" s="587"/>
      <c r="P118" s="52">
        <f>SUM(P112:P117)</f>
        <v>0.12</v>
      </c>
      <c r="Q118" s="53">
        <v>0.8</v>
      </c>
      <c r="R118" s="52">
        <f>P118/Q118</f>
        <v>0.15</v>
      </c>
      <c r="S118" s="586" t="s">
        <v>92</v>
      </c>
      <c r="T118" s="587"/>
      <c r="U118" s="52">
        <f>SUM(U112:U117)</f>
        <v>0</v>
      </c>
      <c r="V118" s="53">
        <v>0.8</v>
      </c>
      <c r="W118" s="54">
        <f>U118/V118</f>
        <v>0</v>
      </c>
      <c r="X118" s="129"/>
      <c r="Y118" s="129"/>
    </row>
    <row r="119" spans="1:25" ht="27" customHeight="1">
      <c r="A119" s="315" t="s">
        <v>1748</v>
      </c>
      <c r="B119" s="322" t="s">
        <v>1613</v>
      </c>
      <c r="C119" s="25"/>
      <c r="D119" s="25"/>
      <c r="E119" s="25"/>
      <c r="F119" s="25"/>
      <c r="G119" s="25"/>
      <c r="H119" s="113"/>
      <c r="I119" s="229" t="s">
        <v>1478</v>
      </c>
      <c r="J119" s="217" t="s">
        <v>1479</v>
      </c>
      <c r="K119" s="1">
        <v>0.025</v>
      </c>
      <c r="L119" s="25"/>
      <c r="M119" s="25"/>
      <c r="N119" s="49"/>
      <c r="O119" s="49"/>
      <c r="P119" s="49"/>
      <c r="Q119" s="49"/>
      <c r="R119" s="49"/>
      <c r="S119" s="49"/>
      <c r="T119" s="49"/>
      <c r="U119" s="49"/>
      <c r="V119" s="49"/>
      <c r="W119" s="50"/>
      <c r="X119" s="129"/>
      <c r="Y119" s="129"/>
    </row>
    <row r="120" spans="1:25" ht="15.75" thickBot="1">
      <c r="A120" s="311"/>
      <c r="B120" s="321"/>
      <c r="C120" s="496" t="s">
        <v>89</v>
      </c>
      <c r="D120" s="499"/>
      <c r="E120" s="497"/>
      <c r="F120" s="33">
        <f>SUM(F119:F119)</f>
        <v>0</v>
      </c>
      <c r="G120" s="37">
        <v>0.8</v>
      </c>
      <c r="H120" s="21">
        <f>F120/G120</f>
        <v>0</v>
      </c>
      <c r="I120" s="496" t="s">
        <v>90</v>
      </c>
      <c r="J120" s="497"/>
      <c r="K120" s="33">
        <f>SUM(K119:K119)</f>
        <v>0.025</v>
      </c>
      <c r="L120" s="22">
        <v>0.8</v>
      </c>
      <c r="M120" s="21">
        <f>K120/L120</f>
        <v>0.03125</v>
      </c>
      <c r="N120" s="595" t="s">
        <v>91</v>
      </c>
      <c r="O120" s="596"/>
      <c r="P120" s="56">
        <f>SUM(P119:P119)</f>
        <v>0</v>
      </c>
      <c r="Q120" s="53">
        <v>0.8</v>
      </c>
      <c r="R120" s="52">
        <f>P120/Q120</f>
        <v>0</v>
      </c>
      <c r="S120" s="586" t="s">
        <v>92</v>
      </c>
      <c r="T120" s="587"/>
      <c r="U120" s="52">
        <f>SUM(U119:U119)</f>
        <v>0</v>
      </c>
      <c r="V120" s="53">
        <v>0.8</v>
      </c>
      <c r="W120" s="54">
        <f>U120/V120</f>
        <v>0</v>
      </c>
      <c r="X120" s="129"/>
      <c r="Y120" s="129"/>
    </row>
    <row r="121" spans="1:25" ht="15">
      <c r="A121" s="315" t="s">
        <v>1749</v>
      </c>
      <c r="B121" s="322" t="s">
        <v>1718</v>
      </c>
      <c r="C121" s="25"/>
      <c r="D121" s="25"/>
      <c r="E121" s="25"/>
      <c r="F121" s="25"/>
      <c r="G121" s="25"/>
      <c r="H121" s="113"/>
      <c r="I121" s="25"/>
      <c r="J121" s="25"/>
      <c r="K121" s="25"/>
      <c r="L121" s="25"/>
      <c r="M121" s="25"/>
      <c r="N121" s="49"/>
      <c r="O121" s="49"/>
      <c r="P121" s="49"/>
      <c r="Q121" s="49"/>
      <c r="R121" s="49"/>
      <c r="S121" s="49"/>
      <c r="T121" s="49"/>
      <c r="U121" s="49"/>
      <c r="V121" s="49"/>
      <c r="W121" s="50"/>
      <c r="X121" s="129"/>
      <c r="Y121" s="129"/>
    </row>
    <row r="122" spans="1:25" ht="15.75" thickBot="1">
      <c r="A122" s="311"/>
      <c r="B122" s="321"/>
      <c r="C122" s="516" t="s">
        <v>89</v>
      </c>
      <c r="D122" s="517"/>
      <c r="E122" s="518"/>
      <c r="F122" s="21">
        <f>SUM(F121:F121)</f>
        <v>0</v>
      </c>
      <c r="G122" s="22">
        <v>0.8</v>
      </c>
      <c r="H122" s="21">
        <f>F122/G122</f>
        <v>0</v>
      </c>
      <c r="I122" s="516" t="s">
        <v>90</v>
      </c>
      <c r="J122" s="518"/>
      <c r="K122" s="21">
        <f>SUM(K121:K121)</f>
        <v>0</v>
      </c>
      <c r="L122" s="22">
        <v>0.8</v>
      </c>
      <c r="M122" s="21">
        <f>K122/L122</f>
        <v>0</v>
      </c>
      <c r="N122" s="586" t="s">
        <v>91</v>
      </c>
      <c r="O122" s="587"/>
      <c r="P122" s="52">
        <f>SUM(P121:P121)</f>
        <v>0</v>
      </c>
      <c r="Q122" s="53">
        <v>0.8</v>
      </c>
      <c r="R122" s="52">
        <f>P122/Q122</f>
        <v>0</v>
      </c>
      <c r="S122" s="586" t="s">
        <v>92</v>
      </c>
      <c r="T122" s="587"/>
      <c r="U122" s="52">
        <f>SUM(U121:U121)</f>
        <v>0</v>
      </c>
      <c r="V122" s="53">
        <v>0.8</v>
      </c>
      <c r="W122" s="54">
        <f>U122/V122</f>
        <v>0</v>
      </c>
      <c r="X122" s="129"/>
      <c r="Y122" s="129"/>
    </row>
    <row r="123" spans="1:25" ht="27.75" customHeight="1">
      <c r="A123" s="315" t="s">
        <v>1750</v>
      </c>
      <c r="B123" s="322" t="s">
        <v>1596</v>
      </c>
      <c r="C123" s="25"/>
      <c r="D123" s="25"/>
      <c r="E123" s="25"/>
      <c r="F123" s="25"/>
      <c r="G123" s="25"/>
      <c r="H123" s="113"/>
      <c r="I123" s="25"/>
      <c r="J123" s="25"/>
      <c r="K123" s="25"/>
      <c r="L123" s="25"/>
      <c r="M123" s="25"/>
      <c r="N123" s="49"/>
      <c r="O123" s="49"/>
      <c r="P123" s="49"/>
      <c r="Q123" s="49"/>
      <c r="R123" s="49"/>
      <c r="S123" s="49"/>
      <c r="T123" s="49"/>
      <c r="U123" s="49"/>
      <c r="V123" s="49"/>
      <c r="W123" s="50"/>
      <c r="X123" s="129"/>
      <c r="Y123" s="129"/>
    </row>
    <row r="124" spans="1:25" ht="15.75" thickBot="1">
      <c r="A124" s="66"/>
      <c r="B124" s="320"/>
      <c r="C124" s="496" t="s">
        <v>89</v>
      </c>
      <c r="D124" s="499"/>
      <c r="E124" s="497"/>
      <c r="F124" s="33">
        <f>SUM(F123:F123)</f>
        <v>0</v>
      </c>
      <c r="G124" s="37">
        <v>0.8</v>
      </c>
      <c r="H124" s="33">
        <f>F124/G124</f>
        <v>0</v>
      </c>
      <c r="I124" s="496" t="s">
        <v>90</v>
      </c>
      <c r="J124" s="497"/>
      <c r="K124" s="33">
        <f>SUM(K123:K123)</f>
        <v>0</v>
      </c>
      <c r="L124" s="37">
        <v>0.8</v>
      </c>
      <c r="M124" s="33">
        <f>K124/L124</f>
        <v>0</v>
      </c>
      <c r="N124" s="595" t="s">
        <v>91</v>
      </c>
      <c r="O124" s="596"/>
      <c r="P124" s="56">
        <f>SUM(P123:P123)</f>
        <v>0</v>
      </c>
      <c r="Q124" s="57">
        <v>0.8</v>
      </c>
      <c r="R124" s="56">
        <f>P124/Q124</f>
        <v>0</v>
      </c>
      <c r="S124" s="595" t="s">
        <v>92</v>
      </c>
      <c r="T124" s="596"/>
      <c r="U124" s="56">
        <f>SUM(U123:U123)</f>
        <v>0</v>
      </c>
      <c r="V124" s="57">
        <v>0.8</v>
      </c>
      <c r="W124" s="152">
        <f>U124/V124</f>
        <v>0</v>
      </c>
      <c r="X124" s="129"/>
      <c r="Y124" s="129"/>
    </row>
    <row r="125" spans="1:25" ht="15">
      <c r="A125" s="315" t="s">
        <v>1751</v>
      </c>
      <c r="B125" s="322" t="s">
        <v>1726</v>
      </c>
      <c r="C125" s="25"/>
      <c r="D125" s="25"/>
      <c r="E125" s="25"/>
      <c r="F125" s="25"/>
      <c r="G125" s="25"/>
      <c r="H125" s="113"/>
      <c r="I125" s="25"/>
      <c r="J125" s="25"/>
      <c r="K125" s="25"/>
      <c r="L125" s="25"/>
      <c r="M125" s="25"/>
      <c r="N125" s="49"/>
      <c r="O125" s="49"/>
      <c r="P125" s="49"/>
      <c r="Q125" s="49"/>
      <c r="R125" s="49"/>
      <c r="S125" s="49"/>
      <c r="T125" s="49"/>
      <c r="U125" s="49"/>
      <c r="V125" s="49"/>
      <c r="W125" s="50"/>
      <c r="X125" s="129"/>
      <c r="Y125" s="129"/>
    </row>
    <row r="126" spans="1:25" ht="15.75" thickBot="1">
      <c r="A126" s="311"/>
      <c r="B126" s="321"/>
      <c r="C126" s="516" t="s">
        <v>89</v>
      </c>
      <c r="D126" s="517"/>
      <c r="E126" s="518"/>
      <c r="F126" s="21">
        <f>SUM(F125:F125)</f>
        <v>0</v>
      </c>
      <c r="G126" s="22">
        <v>0.8</v>
      </c>
      <c r="H126" s="21">
        <f>F126/G126</f>
        <v>0</v>
      </c>
      <c r="I126" s="516" t="s">
        <v>90</v>
      </c>
      <c r="J126" s="518"/>
      <c r="K126" s="21">
        <f>SUM(K125:K125)</f>
        <v>0</v>
      </c>
      <c r="L126" s="22">
        <v>0.8</v>
      </c>
      <c r="M126" s="21">
        <f>K126/L126</f>
        <v>0</v>
      </c>
      <c r="N126" s="586" t="s">
        <v>91</v>
      </c>
      <c r="O126" s="587"/>
      <c r="P126" s="52">
        <f>SUM(P125:P125)</f>
        <v>0</v>
      </c>
      <c r="Q126" s="53">
        <v>0.8</v>
      </c>
      <c r="R126" s="52">
        <f>P126/Q126</f>
        <v>0</v>
      </c>
      <c r="S126" s="586" t="s">
        <v>92</v>
      </c>
      <c r="T126" s="587"/>
      <c r="U126" s="52">
        <f>SUM(U125:U125)</f>
        <v>0</v>
      </c>
      <c r="V126" s="53">
        <v>0.8</v>
      </c>
      <c r="W126" s="54">
        <f>U126/V126</f>
        <v>0</v>
      </c>
      <c r="X126" s="129"/>
      <c r="Y126" s="129"/>
    </row>
    <row r="127" spans="1:25" ht="15.75" thickBot="1">
      <c r="A127" s="317"/>
      <c r="B127" s="326"/>
      <c r="C127" s="509" t="s">
        <v>252</v>
      </c>
      <c r="D127" s="510"/>
      <c r="E127" s="510"/>
      <c r="F127" s="510"/>
      <c r="G127" s="510"/>
      <c r="H127" s="511"/>
      <c r="I127" s="205"/>
      <c r="J127" s="206"/>
      <c r="K127" s="113"/>
      <c r="L127" s="113"/>
      <c r="M127" s="113"/>
      <c r="N127" s="167"/>
      <c r="O127" s="168"/>
      <c r="P127" s="221"/>
      <c r="Q127" s="76"/>
      <c r="R127" s="221"/>
      <c r="S127" s="167"/>
      <c r="T127" s="168"/>
      <c r="U127" s="221"/>
      <c r="V127" s="76"/>
      <c r="W127" s="222"/>
      <c r="X127" s="129"/>
      <c r="Y127" s="129"/>
    </row>
    <row r="128" spans="1:25" ht="75">
      <c r="A128" s="66" t="s">
        <v>1752</v>
      </c>
      <c r="B128" s="320" t="s">
        <v>1753</v>
      </c>
      <c r="C128" s="197" t="s">
        <v>241</v>
      </c>
      <c r="D128" s="197" t="s">
        <v>242</v>
      </c>
      <c r="E128" s="197" t="s">
        <v>243</v>
      </c>
      <c r="F128" s="11">
        <v>0.13</v>
      </c>
      <c r="G128" s="11"/>
      <c r="H128" s="89"/>
      <c r="I128" s="11" t="s">
        <v>244</v>
      </c>
      <c r="J128" s="11" t="s">
        <v>245</v>
      </c>
      <c r="K128" s="11">
        <v>0.4</v>
      </c>
      <c r="L128" s="11"/>
      <c r="M128" s="11"/>
      <c r="N128" s="49"/>
      <c r="O128" s="49"/>
      <c r="P128" s="49"/>
      <c r="Q128" s="49"/>
      <c r="R128" s="49"/>
      <c r="S128" s="49"/>
      <c r="T128" s="49"/>
      <c r="U128" s="49"/>
      <c r="V128" s="49"/>
      <c r="W128" s="50"/>
      <c r="X128" s="129"/>
      <c r="Y128" s="129"/>
    </row>
    <row r="129" spans="1:25" ht="30">
      <c r="A129" s="66"/>
      <c r="B129" s="320"/>
      <c r="C129" s="1"/>
      <c r="D129" s="1"/>
      <c r="E129" s="1"/>
      <c r="F129" s="1"/>
      <c r="G129" s="1"/>
      <c r="H129" s="89"/>
      <c r="I129" s="1" t="s">
        <v>246</v>
      </c>
      <c r="J129" s="1" t="s">
        <v>247</v>
      </c>
      <c r="K129" s="11">
        <v>1.8</v>
      </c>
      <c r="L129" s="11"/>
      <c r="M129" s="11"/>
      <c r="N129" s="12"/>
      <c r="O129" s="12"/>
      <c r="P129" s="12"/>
      <c r="Q129" s="12"/>
      <c r="R129" s="12"/>
      <c r="S129" s="12"/>
      <c r="T129" s="12"/>
      <c r="U129" s="12"/>
      <c r="V129" s="12"/>
      <c r="W129" s="55"/>
      <c r="X129" s="129"/>
      <c r="Y129" s="129"/>
    </row>
    <row r="130" spans="1:25" ht="45">
      <c r="A130" s="66"/>
      <c r="B130" s="320"/>
      <c r="C130" s="11"/>
      <c r="D130" s="11"/>
      <c r="E130" s="11"/>
      <c r="F130" s="11"/>
      <c r="G130" s="11"/>
      <c r="H130" s="89"/>
      <c r="I130" s="1" t="s">
        <v>1484</v>
      </c>
      <c r="J130" s="1" t="s">
        <v>1485</v>
      </c>
      <c r="K130" s="1">
        <v>0.035</v>
      </c>
      <c r="L130" s="11"/>
      <c r="M130" s="11"/>
      <c r="N130" s="12"/>
      <c r="O130" s="12"/>
      <c r="P130" s="12"/>
      <c r="Q130" s="12"/>
      <c r="R130" s="12"/>
      <c r="S130" s="12"/>
      <c r="T130" s="12"/>
      <c r="U130" s="12"/>
      <c r="V130" s="12"/>
      <c r="W130" s="55"/>
      <c r="X130" s="129"/>
      <c r="Y130" s="129"/>
    </row>
    <row r="131" spans="1:25" ht="75">
      <c r="A131" s="66"/>
      <c r="B131" s="320"/>
      <c r="C131" s="11"/>
      <c r="D131" s="11"/>
      <c r="E131" s="11"/>
      <c r="F131" s="11"/>
      <c r="G131" s="11"/>
      <c r="H131" s="89"/>
      <c r="I131" s="1" t="s">
        <v>494</v>
      </c>
      <c r="J131" s="1" t="s">
        <v>495</v>
      </c>
      <c r="K131" s="1">
        <v>0.4</v>
      </c>
      <c r="L131" s="11"/>
      <c r="M131" s="11"/>
      <c r="N131" s="12"/>
      <c r="O131" s="12"/>
      <c r="P131" s="12"/>
      <c r="Q131" s="12"/>
      <c r="R131" s="12"/>
      <c r="S131" s="12"/>
      <c r="T131" s="12"/>
      <c r="U131" s="12"/>
      <c r="V131" s="12"/>
      <c r="W131" s="55"/>
      <c r="X131" s="129"/>
      <c r="Y131" s="129"/>
    </row>
    <row r="132" spans="1:25" ht="45">
      <c r="A132" s="66"/>
      <c r="B132" s="320"/>
      <c r="C132" s="11"/>
      <c r="D132" s="11"/>
      <c r="E132" s="11"/>
      <c r="F132" s="11"/>
      <c r="G132" s="11"/>
      <c r="H132" s="89"/>
      <c r="I132" s="1" t="s">
        <v>1484</v>
      </c>
      <c r="J132" s="1" t="s">
        <v>1485</v>
      </c>
      <c r="K132" s="1">
        <v>0.035</v>
      </c>
      <c r="L132" s="11"/>
      <c r="M132" s="11"/>
      <c r="N132" s="12"/>
      <c r="O132" s="12"/>
      <c r="P132" s="12"/>
      <c r="Q132" s="12"/>
      <c r="R132" s="12"/>
      <c r="S132" s="12"/>
      <c r="T132" s="12"/>
      <c r="U132" s="12"/>
      <c r="V132" s="12"/>
      <c r="W132" s="55"/>
      <c r="X132" s="129"/>
      <c r="Y132" s="129"/>
    </row>
    <row r="133" spans="1:25" ht="15.75" thickBot="1">
      <c r="A133" s="311"/>
      <c r="B133" s="321"/>
      <c r="C133" s="516" t="s">
        <v>89</v>
      </c>
      <c r="D133" s="517"/>
      <c r="E133" s="518"/>
      <c r="F133" s="21">
        <f>SUM(F128:F132)</f>
        <v>0.13</v>
      </c>
      <c r="G133" s="22">
        <v>0.8</v>
      </c>
      <c r="H133" s="21">
        <f>F133/G133</f>
        <v>0.1625</v>
      </c>
      <c r="I133" s="516" t="s">
        <v>90</v>
      </c>
      <c r="J133" s="518"/>
      <c r="K133" s="21">
        <f>SUM(K128:K132)</f>
        <v>2.6700000000000004</v>
      </c>
      <c r="L133" s="22">
        <v>0.8</v>
      </c>
      <c r="M133" s="21">
        <f>K133/L133</f>
        <v>3.3375000000000004</v>
      </c>
      <c r="N133" s="586" t="s">
        <v>91</v>
      </c>
      <c r="O133" s="587"/>
      <c r="P133" s="52">
        <f>SUM(P128:P132)</f>
        <v>0</v>
      </c>
      <c r="Q133" s="53">
        <v>0.8</v>
      </c>
      <c r="R133" s="52">
        <f>P133/Q133</f>
        <v>0</v>
      </c>
      <c r="S133" s="586" t="s">
        <v>92</v>
      </c>
      <c r="T133" s="587"/>
      <c r="U133" s="52">
        <f>SUM(U128:U132)</f>
        <v>0</v>
      </c>
      <c r="V133" s="53">
        <v>0.8</v>
      </c>
      <c r="W133" s="54">
        <f>U133/V133</f>
        <v>0</v>
      </c>
      <c r="X133" s="129"/>
      <c r="Y133" s="129"/>
    </row>
    <row r="134" spans="1:25" ht="15.75" thickBot="1">
      <c r="A134" s="317"/>
      <c r="B134" s="326"/>
      <c r="C134" s="509" t="s">
        <v>253</v>
      </c>
      <c r="D134" s="510"/>
      <c r="E134" s="510"/>
      <c r="F134" s="510"/>
      <c r="G134" s="510"/>
      <c r="H134" s="511"/>
      <c r="I134" s="205"/>
      <c r="J134" s="206"/>
      <c r="K134" s="113"/>
      <c r="L134" s="113"/>
      <c r="M134" s="113"/>
      <c r="N134" s="167"/>
      <c r="O134" s="168"/>
      <c r="P134" s="221"/>
      <c r="Q134" s="76"/>
      <c r="R134" s="221"/>
      <c r="S134" s="167"/>
      <c r="T134" s="168"/>
      <c r="U134" s="221"/>
      <c r="V134" s="76"/>
      <c r="W134" s="222"/>
      <c r="X134" s="129"/>
      <c r="Y134" s="129"/>
    </row>
    <row r="135" spans="1:25" ht="30">
      <c r="A135" s="66" t="s">
        <v>1754</v>
      </c>
      <c r="B135" s="320" t="s">
        <v>1726</v>
      </c>
      <c r="C135" s="11" t="s">
        <v>2254</v>
      </c>
      <c r="D135" s="11" t="s">
        <v>2255</v>
      </c>
      <c r="E135" s="11" t="s">
        <v>2256</v>
      </c>
      <c r="F135" s="11">
        <v>0.025</v>
      </c>
      <c r="G135" s="11"/>
      <c r="H135" s="89"/>
      <c r="I135" s="11" t="s">
        <v>2257</v>
      </c>
      <c r="J135" s="11" t="s">
        <v>2258</v>
      </c>
      <c r="K135" s="11">
        <v>0.25</v>
      </c>
      <c r="L135" s="11"/>
      <c r="M135" s="11"/>
      <c r="N135" s="49"/>
      <c r="O135" s="49"/>
      <c r="P135" s="49"/>
      <c r="Q135" s="49"/>
      <c r="R135" s="49"/>
      <c r="S135" s="49"/>
      <c r="T135" s="49"/>
      <c r="U135" s="49"/>
      <c r="V135" s="49"/>
      <c r="W135" s="50"/>
      <c r="X135" s="129"/>
      <c r="Y135" s="129"/>
    </row>
    <row r="136" spans="1:25" ht="60">
      <c r="A136" s="66"/>
      <c r="B136" s="320"/>
      <c r="C136" s="1"/>
      <c r="D136" s="1"/>
      <c r="E136" s="1"/>
      <c r="F136" s="1"/>
      <c r="G136" s="1"/>
      <c r="H136" s="34"/>
      <c r="I136" s="1" t="s">
        <v>2259</v>
      </c>
      <c r="J136" s="1" t="s">
        <v>2260</v>
      </c>
      <c r="K136" s="1">
        <v>0.07</v>
      </c>
      <c r="L136" s="1"/>
      <c r="M136" s="1"/>
      <c r="N136" s="13"/>
      <c r="O136" s="13"/>
      <c r="P136" s="13"/>
      <c r="Q136" s="13"/>
      <c r="R136" s="13"/>
      <c r="S136" s="13"/>
      <c r="T136" s="13"/>
      <c r="U136" s="13"/>
      <c r="V136" s="13"/>
      <c r="W136" s="51"/>
      <c r="X136" s="129"/>
      <c r="Y136" s="129"/>
    </row>
    <row r="137" spans="1:25" ht="45">
      <c r="A137" s="66"/>
      <c r="B137" s="320"/>
      <c r="C137" s="1"/>
      <c r="D137" s="1"/>
      <c r="E137" s="1"/>
      <c r="F137" s="1"/>
      <c r="G137" s="37"/>
      <c r="H137" s="101"/>
      <c r="I137" s="1" t="s">
        <v>2261</v>
      </c>
      <c r="J137" s="1" t="s">
        <v>2262</v>
      </c>
      <c r="K137" s="37">
        <v>0.045</v>
      </c>
      <c r="L137" s="37"/>
      <c r="M137" s="37"/>
      <c r="N137" s="19"/>
      <c r="O137" s="20"/>
      <c r="P137" s="57"/>
      <c r="Q137" s="57"/>
      <c r="R137" s="57"/>
      <c r="S137" s="19"/>
      <c r="T137" s="20"/>
      <c r="U137" s="57"/>
      <c r="V137" s="57"/>
      <c r="W137" s="59"/>
      <c r="X137" s="129"/>
      <c r="Y137" s="129"/>
    </row>
    <row r="138" spans="1:25" ht="15.75" thickBot="1">
      <c r="A138" s="311"/>
      <c r="B138" s="321"/>
      <c r="C138" s="516" t="s">
        <v>89</v>
      </c>
      <c r="D138" s="517"/>
      <c r="E138" s="518"/>
      <c r="F138" s="21">
        <f>SUM(F135:F137)</f>
        <v>0.025</v>
      </c>
      <c r="G138" s="22">
        <v>0.8</v>
      </c>
      <c r="H138" s="21">
        <f>F138/G138</f>
        <v>0.03125</v>
      </c>
      <c r="I138" s="516" t="s">
        <v>90</v>
      </c>
      <c r="J138" s="518"/>
      <c r="K138" s="21">
        <f>SUM(K135:K137)</f>
        <v>0.365</v>
      </c>
      <c r="L138" s="22">
        <v>0.8</v>
      </c>
      <c r="M138" s="21">
        <f>K138/L138</f>
        <v>0.45625</v>
      </c>
      <c r="N138" s="586" t="s">
        <v>91</v>
      </c>
      <c r="O138" s="587"/>
      <c r="P138" s="52">
        <f>SUM(P135:P136)</f>
        <v>0</v>
      </c>
      <c r="Q138" s="53">
        <v>0.8</v>
      </c>
      <c r="R138" s="52">
        <f>P138/Q138</f>
        <v>0</v>
      </c>
      <c r="S138" s="586" t="s">
        <v>92</v>
      </c>
      <c r="T138" s="587"/>
      <c r="U138" s="52">
        <f>SUM(U135:U136)</f>
        <v>0</v>
      </c>
      <c r="V138" s="53">
        <v>0.8</v>
      </c>
      <c r="W138" s="54">
        <f>U138/V138</f>
        <v>0</v>
      </c>
      <c r="X138" s="129"/>
      <c r="Y138" s="129"/>
    </row>
    <row r="139" spans="1:25" ht="25.5" customHeight="1">
      <c r="A139" s="315" t="s">
        <v>1755</v>
      </c>
      <c r="B139" s="322" t="s">
        <v>1726</v>
      </c>
      <c r="C139" s="25"/>
      <c r="D139" s="25"/>
      <c r="E139" s="25"/>
      <c r="F139" s="25"/>
      <c r="G139" s="25"/>
      <c r="H139" s="113"/>
      <c r="I139" s="25"/>
      <c r="J139" s="25"/>
      <c r="K139" s="25"/>
      <c r="L139" s="25"/>
      <c r="M139" s="25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129"/>
      <c r="Y139" s="129"/>
    </row>
    <row r="140" spans="1:25" ht="15.75" thickBot="1">
      <c r="A140" s="311"/>
      <c r="B140" s="321"/>
      <c r="C140" s="516" t="s">
        <v>89</v>
      </c>
      <c r="D140" s="517"/>
      <c r="E140" s="518"/>
      <c r="F140" s="21">
        <f>SUM(F139:F139)</f>
        <v>0</v>
      </c>
      <c r="G140" s="22">
        <v>0.8</v>
      </c>
      <c r="H140" s="21">
        <f>F140/G140</f>
        <v>0</v>
      </c>
      <c r="I140" s="516" t="s">
        <v>90</v>
      </c>
      <c r="J140" s="518"/>
      <c r="K140" s="21">
        <f>SUM(K139:K139)</f>
        <v>0</v>
      </c>
      <c r="L140" s="22">
        <v>0.8</v>
      </c>
      <c r="M140" s="21">
        <f>K140/L140</f>
        <v>0</v>
      </c>
      <c r="N140" s="586" t="s">
        <v>91</v>
      </c>
      <c r="O140" s="587"/>
      <c r="P140" s="52">
        <f>SUM(P139:P139)</f>
        <v>0</v>
      </c>
      <c r="Q140" s="53">
        <v>0.8</v>
      </c>
      <c r="R140" s="52">
        <f>P140/Q140</f>
        <v>0</v>
      </c>
      <c r="S140" s="586" t="s">
        <v>92</v>
      </c>
      <c r="T140" s="587"/>
      <c r="U140" s="52">
        <f>SUM(U139:U139)</f>
        <v>0</v>
      </c>
      <c r="V140" s="53">
        <v>0.8</v>
      </c>
      <c r="W140" s="54">
        <f>U140/V140</f>
        <v>0</v>
      </c>
      <c r="X140" s="129"/>
      <c r="Y140" s="129"/>
    </row>
    <row r="141" spans="1:25" ht="15.75" thickBot="1">
      <c r="A141" s="317"/>
      <c r="B141" s="326"/>
      <c r="C141" s="509" t="s">
        <v>257</v>
      </c>
      <c r="D141" s="510"/>
      <c r="E141" s="510"/>
      <c r="F141" s="510"/>
      <c r="G141" s="510"/>
      <c r="H141" s="511"/>
      <c r="I141" s="205"/>
      <c r="J141" s="206"/>
      <c r="K141" s="113"/>
      <c r="L141" s="113"/>
      <c r="M141" s="113"/>
      <c r="N141" s="167"/>
      <c r="O141" s="168"/>
      <c r="P141" s="221"/>
      <c r="Q141" s="76"/>
      <c r="R141" s="221"/>
      <c r="S141" s="167"/>
      <c r="T141" s="168"/>
      <c r="U141" s="221"/>
      <c r="V141" s="76"/>
      <c r="W141" s="222"/>
      <c r="X141" s="129"/>
      <c r="Y141" s="129"/>
    </row>
    <row r="142" spans="1:25" ht="44.25" customHeight="1">
      <c r="A142" s="66" t="s">
        <v>1756</v>
      </c>
      <c r="B142" s="320" t="s">
        <v>1728</v>
      </c>
      <c r="C142" s="254" t="s">
        <v>1036</v>
      </c>
      <c r="D142" s="254" t="s">
        <v>1037</v>
      </c>
      <c r="E142" s="254" t="s">
        <v>1038</v>
      </c>
      <c r="F142" s="254">
        <v>0.5</v>
      </c>
      <c r="G142" s="254"/>
      <c r="H142" s="252"/>
      <c r="I142" s="11" t="s">
        <v>1039</v>
      </c>
      <c r="J142" s="11" t="s">
        <v>1040</v>
      </c>
      <c r="K142" s="11">
        <v>0.0198</v>
      </c>
      <c r="L142" s="11"/>
      <c r="M142" s="11"/>
      <c r="N142" s="12" t="s">
        <v>1041</v>
      </c>
      <c r="O142" s="12" t="s">
        <v>1042</v>
      </c>
      <c r="P142" s="12">
        <v>0.2</v>
      </c>
      <c r="Q142" s="49"/>
      <c r="R142" s="49"/>
      <c r="S142" s="49" t="s">
        <v>1043</v>
      </c>
      <c r="T142" s="49" t="s">
        <v>2329</v>
      </c>
      <c r="U142" s="49">
        <v>4</v>
      </c>
      <c r="V142" s="49"/>
      <c r="W142" s="50"/>
      <c r="X142" s="129"/>
      <c r="Y142" s="129"/>
    </row>
    <row r="143" spans="1:25" ht="15">
      <c r="A143" s="66"/>
      <c r="B143" s="320"/>
      <c r="C143" s="493" t="s">
        <v>254</v>
      </c>
      <c r="D143" s="494"/>
      <c r="E143" s="494"/>
      <c r="F143" s="494"/>
      <c r="G143" s="494"/>
      <c r="H143" s="495"/>
      <c r="I143" s="11"/>
      <c r="J143" s="11"/>
      <c r="K143" s="11"/>
      <c r="L143" s="11"/>
      <c r="M143" s="11"/>
      <c r="N143" s="12"/>
      <c r="O143" s="12"/>
      <c r="P143" s="12"/>
      <c r="Q143" s="12"/>
      <c r="R143" s="12"/>
      <c r="S143" s="12"/>
      <c r="T143" s="12"/>
      <c r="U143" s="12"/>
      <c r="V143" s="12"/>
      <c r="W143" s="55"/>
      <c r="X143" s="129"/>
      <c r="Y143" s="129"/>
    </row>
    <row r="144" spans="1:25" ht="30">
      <c r="A144" s="66"/>
      <c r="B144" s="320"/>
      <c r="C144" s="11" t="s">
        <v>1051</v>
      </c>
      <c r="D144" s="11" t="s">
        <v>1052</v>
      </c>
      <c r="E144" s="228" t="s">
        <v>1053</v>
      </c>
      <c r="F144" s="11">
        <v>0.102</v>
      </c>
      <c r="G144" s="11"/>
      <c r="H144" s="89"/>
      <c r="I144" s="11" t="s">
        <v>1054</v>
      </c>
      <c r="J144" s="11" t="s">
        <v>1055</v>
      </c>
      <c r="K144" s="11">
        <v>0.5</v>
      </c>
      <c r="L144" s="11"/>
      <c r="M144" s="11"/>
      <c r="N144" s="61"/>
      <c r="O144" s="61"/>
      <c r="P144" s="58"/>
      <c r="Q144" s="12"/>
      <c r="R144" s="12"/>
      <c r="S144" s="12"/>
      <c r="T144" s="12"/>
      <c r="U144" s="12"/>
      <c r="V144" s="12"/>
      <c r="W144" s="55"/>
      <c r="X144" s="129"/>
      <c r="Y144" s="129"/>
    </row>
    <row r="145" spans="1:25" ht="34.5" customHeight="1">
      <c r="A145" s="66"/>
      <c r="B145" s="320"/>
      <c r="C145" s="11" t="s">
        <v>1048</v>
      </c>
      <c r="D145" s="11" t="s">
        <v>1049</v>
      </c>
      <c r="E145" s="228" t="s">
        <v>1050</v>
      </c>
      <c r="F145" s="11">
        <v>0.2</v>
      </c>
      <c r="G145" s="11"/>
      <c r="H145" s="89"/>
      <c r="I145" s="11" t="s">
        <v>1046</v>
      </c>
      <c r="J145" s="11" t="s">
        <v>1047</v>
      </c>
      <c r="K145" s="11">
        <v>1.75</v>
      </c>
      <c r="L145" s="11"/>
      <c r="M145" s="11"/>
      <c r="N145" s="61"/>
      <c r="O145" s="61"/>
      <c r="P145" s="151"/>
      <c r="Q145" s="12"/>
      <c r="R145" s="12"/>
      <c r="S145" s="12"/>
      <c r="T145" s="12"/>
      <c r="U145" s="12"/>
      <c r="V145" s="12"/>
      <c r="W145" s="55"/>
      <c r="X145" s="129"/>
      <c r="Y145" s="129"/>
    </row>
    <row r="146" spans="1:25" ht="15">
      <c r="A146" s="66"/>
      <c r="B146" s="320"/>
      <c r="C146" s="490" t="s">
        <v>252</v>
      </c>
      <c r="D146" s="491"/>
      <c r="E146" s="491"/>
      <c r="F146" s="491"/>
      <c r="G146" s="491"/>
      <c r="H146" s="492"/>
      <c r="I146" s="11"/>
      <c r="J146" s="11"/>
      <c r="K146" s="11"/>
      <c r="L146" s="11"/>
      <c r="M146" s="11"/>
      <c r="N146" s="118"/>
      <c r="O146" s="118"/>
      <c r="P146" s="151"/>
      <c r="Q146" s="12"/>
      <c r="R146" s="12"/>
      <c r="S146" s="12"/>
      <c r="T146" s="12"/>
      <c r="U146" s="12"/>
      <c r="V146" s="12"/>
      <c r="W146" s="55"/>
      <c r="X146" s="129"/>
      <c r="Y146" s="129"/>
    </row>
    <row r="147" spans="1:25" ht="45">
      <c r="A147" s="66"/>
      <c r="B147" s="320"/>
      <c r="C147" s="229" t="s">
        <v>1036</v>
      </c>
      <c r="D147" s="229" t="s">
        <v>1044</v>
      </c>
      <c r="E147" s="229" t="s">
        <v>1045</v>
      </c>
      <c r="F147" s="229">
        <v>3</v>
      </c>
      <c r="G147" s="229"/>
      <c r="H147" s="228"/>
      <c r="I147" s="11" t="s">
        <v>1046</v>
      </c>
      <c r="J147" s="11" t="s">
        <v>1047</v>
      </c>
      <c r="K147" s="11">
        <v>0.5</v>
      </c>
      <c r="L147" s="11"/>
      <c r="M147" s="11"/>
      <c r="N147" s="12"/>
      <c r="O147" s="12"/>
      <c r="P147" s="12"/>
      <c r="Q147" s="12"/>
      <c r="R147" s="12"/>
      <c r="S147" s="12"/>
      <c r="T147" s="12"/>
      <c r="U147" s="12"/>
      <c r="V147" s="12"/>
      <c r="W147" s="55"/>
      <c r="X147" s="129"/>
      <c r="Y147" s="129"/>
    </row>
    <row r="148" spans="1:25" ht="30">
      <c r="A148" s="66"/>
      <c r="B148" s="320"/>
      <c r="C148" s="11" t="s">
        <v>1062</v>
      </c>
      <c r="D148" s="11" t="s">
        <v>1063</v>
      </c>
      <c r="E148" s="11" t="s">
        <v>1242</v>
      </c>
      <c r="F148" s="11">
        <v>0.06</v>
      </c>
      <c r="G148" s="11"/>
      <c r="H148" s="89"/>
      <c r="I148" s="34" t="s">
        <v>1056</v>
      </c>
      <c r="J148" s="11" t="s">
        <v>1057</v>
      </c>
      <c r="K148" s="11">
        <v>0.05</v>
      </c>
      <c r="L148" s="11"/>
      <c r="M148" s="11"/>
      <c r="N148" s="12"/>
      <c r="O148" s="12"/>
      <c r="P148" s="12"/>
      <c r="Q148" s="12"/>
      <c r="R148" s="12"/>
      <c r="S148" s="12"/>
      <c r="T148" s="12"/>
      <c r="U148" s="12"/>
      <c r="V148" s="12"/>
      <c r="W148" s="55"/>
      <c r="X148" s="129"/>
      <c r="Y148" s="129"/>
    </row>
    <row r="149" spans="1:25" ht="30">
      <c r="A149" s="66"/>
      <c r="B149" s="320"/>
      <c r="C149" s="11"/>
      <c r="D149" s="11"/>
      <c r="E149" s="11"/>
      <c r="F149" s="11"/>
      <c r="G149" s="11"/>
      <c r="H149" s="89"/>
      <c r="I149" s="11" t="s">
        <v>1039</v>
      </c>
      <c r="J149" s="11" t="s">
        <v>1058</v>
      </c>
      <c r="K149" s="11">
        <v>0.055</v>
      </c>
      <c r="L149" s="11"/>
      <c r="M149" s="11"/>
      <c r="N149" s="151"/>
      <c r="O149" s="151"/>
      <c r="P149" s="151"/>
      <c r="Q149" s="12"/>
      <c r="R149" s="12"/>
      <c r="S149" s="12"/>
      <c r="T149" s="12"/>
      <c r="U149" s="12"/>
      <c r="V149" s="12"/>
      <c r="W149" s="55"/>
      <c r="X149" s="129"/>
      <c r="Y149" s="129"/>
    </row>
    <row r="150" spans="1:25" ht="30">
      <c r="A150" s="66"/>
      <c r="B150" s="320"/>
      <c r="C150" s="11"/>
      <c r="D150" s="11"/>
      <c r="E150" s="11"/>
      <c r="F150" s="11"/>
      <c r="G150" s="11"/>
      <c r="H150" s="89"/>
      <c r="I150" s="11" t="s">
        <v>1039</v>
      </c>
      <c r="J150" s="11" t="s">
        <v>1059</v>
      </c>
      <c r="K150" s="11">
        <v>0.053</v>
      </c>
      <c r="L150" s="11"/>
      <c r="M150" s="11"/>
      <c r="N150" s="12"/>
      <c r="O150" s="12"/>
      <c r="P150" s="12"/>
      <c r="Q150" s="12"/>
      <c r="R150" s="12"/>
      <c r="S150" s="12"/>
      <c r="T150" s="12"/>
      <c r="U150" s="12"/>
      <c r="V150" s="12"/>
      <c r="W150" s="55"/>
      <c r="X150" s="129"/>
      <c r="Y150" s="129"/>
    </row>
    <row r="151" spans="1:25" ht="30">
      <c r="A151" s="66"/>
      <c r="B151" s="320"/>
      <c r="C151" s="11"/>
      <c r="D151" s="11"/>
      <c r="E151" s="11"/>
      <c r="F151" s="11"/>
      <c r="G151" s="11"/>
      <c r="H151" s="89"/>
      <c r="I151" s="1" t="s">
        <v>1060</v>
      </c>
      <c r="J151" s="1" t="s">
        <v>1061</v>
      </c>
      <c r="K151" s="1">
        <v>0.315</v>
      </c>
      <c r="L151" s="11"/>
      <c r="M151" s="11"/>
      <c r="N151" s="12"/>
      <c r="O151" s="12"/>
      <c r="P151" s="12"/>
      <c r="Q151" s="12"/>
      <c r="R151" s="12"/>
      <c r="S151" s="12"/>
      <c r="T151" s="12"/>
      <c r="U151" s="12"/>
      <c r="V151" s="12"/>
      <c r="W151" s="55"/>
      <c r="X151" s="129"/>
      <c r="Y151" s="129"/>
    </row>
    <row r="152" spans="1:25" ht="45">
      <c r="A152" s="66"/>
      <c r="B152" s="320"/>
      <c r="C152" s="11"/>
      <c r="D152" s="11"/>
      <c r="E152" s="11"/>
      <c r="F152" s="11"/>
      <c r="G152" s="11"/>
      <c r="H152" s="89"/>
      <c r="I152" s="1" t="s">
        <v>1481</v>
      </c>
      <c r="J152" s="1" t="s">
        <v>1241</v>
      </c>
      <c r="K152" s="1">
        <v>0.02</v>
      </c>
      <c r="L152" s="11"/>
      <c r="M152" s="11"/>
      <c r="N152" s="12"/>
      <c r="O152" s="12"/>
      <c r="P152" s="12"/>
      <c r="Q152" s="12"/>
      <c r="R152" s="12"/>
      <c r="S152" s="12"/>
      <c r="T152" s="12"/>
      <c r="U152" s="12"/>
      <c r="V152" s="12"/>
      <c r="W152" s="55"/>
      <c r="X152" s="129"/>
      <c r="Y152" s="129"/>
    </row>
    <row r="153" spans="1:25" ht="15.75" thickBot="1">
      <c r="A153" s="66"/>
      <c r="B153" s="320"/>
      <c r="C153" s="496" t="s">
        <v>89</v>
      </c>
      <c r="D153" s="499"/>
      <c r="E153" s="497"/>
      <c r="F153" s="33">
        <f>SUM(F147:F152)</f>
        <v>3.06</v>
      </c>
      <c r="G153" s="37">
        <v>0.8</v>
      </c>
      <c r="H153" s="33">
        <f>F153/G153</f>
        <v>3.8249999999999997</v>
      </c>
      <c r="I153" s="496" t="s">
        <v>90</v>
      </c>
      <c r="J153" s="497"/>
      <c r="K153" s="33">
        <f>SUM(K142:K152)</f>
        <v>3.2628</v>
      </c>
      <c r="L153" s="37">
        <v>0.8</v>
      </c>
      <c r="M153" s="33">
        <f>K153/L153</f>
        <v>4.0785</v>
      </c>
      <c r="N153" s="586" t="s">
        <v>91</v>
      </c>
      <c r="O153" s="587"/>
      <c r="P153" s="52">
        <f>SUM(P142:P152)</f>
        <v>0.2</v>
      </c>
      <c r="Q153" s="53">
        <v>0.8</v>
      </c>
      <c r="R153" s="52">
        <f>P153/Q153</f>
        <v>0.25</v>
      </c>
      <c r="S153" s="586" t="s">
        <v>92</v>
      </c>
      <c r="T153" s="587"/>
      <c r="U153" s="52">
        <f>SUM(U142:U152)</f>
        <v>4</v>
      </c>
      <c r="V153" s="53">
        <v>0.8</v>
      </c>
      <c r="W153" s="54">
        <f>U153/V153</f>
        <v>5</v>
      </c>
      <c r="X153" s="129"/>
      <c r="Y153" s="129"/>
    </row>
    <row r="154" spans="1:25" ht="15">
      <c r="A154" s="317"/>
      <c r="B154" s="326"/>
      <c r="C154" s="509" t="s">
        <v>254</v>
      </c>
      <c r="D154" s="510"/>
      <c r="E154" s="510"/>
      <c r="F154" s="510"/>
      <c r="G154" s="510"/>
      <c r="H154" s="511"/>
      <c r="I154" s="205"/>
      <c r="J154" s="206"/>
      <c r="K154" s="113"/>
      <c r="L154" s="113"/>
      <c r="M154" s="113"/>
      <c r="N154" s="167"/>
      <c r="O154" s="168"/>
      <c r="P154" s="221"/>
      <c r="Q154" s="76"/>
      <c r="R154" s="221"/>
      <c r="S154" s="167"/>
      <c r="T154" s="168"/>
      <c r="U154" s="221"/>
      <c r="V154" s="76"/>
      <c r="W154" s="222"/>
      <c r="X154" s="129"/>
      <c r="Y154" s="129"/>
    </row>
    <row r="155" spans="1:25" ht="30">
      <c r="A155" s="66"/>
      <c r="B155" s="320"/>
      <c r="C155" s="1" t="s">
        <v>2279</v>
      </c>
      <c r="D155" s="1" t="s">
        <v>2280</v>
      </c>
      <c r="E155" s="1" t="s">
        <v>2281</v>
      </c>
      <c r="F155" s="1">
        <v>0.22</v>
      </c>
      <c r="G155" s="1"/>
      <c r="H155" s="34"/>
      <c r="I155" s="11" t="s">
        <v>2271</v>
      </c>
      <c r="J155" s="11" t="s">
        <v>2282</v>
      </c>
      <c r="K155" s="11">
        <v>0.12</v>
      </c>
      <c r="L155" s="11"/>
      <c r="M155" s="11"/>
      <c r="N155" s="13"/>
      <c r="O155" s="13"/>
      <c r="P155" s="13"/>
      <c r="Q155" s="12"/>
      <c r="R155" s="12"/>
      <c r="S155" s="12"/>
      <c r="T155" s="12"/>
      <c r="U155" s="12"/>
      <c r="V155" s="12"/>
      <c r="W155" s="55"/>
      <c r="X155" s="129"/>
      <c r="Y155" s="129"/>
    </row>
    <row r="156" spans="1:25" ht="15">
      <c r="A156" s="66"/>
      <c r="B156" s="320"/>
      <c r="C156" s="490" t="s">
        <v>253</v>
      </c>
      <c r="D156" s="491"/>
      <c r="E156" s="491"/>
      <c r="F156" s="491"/>
      <c r="G156" s="491"/>
      <c r="H156" s="492"/>
      <c r="I156" s="11"/>
      <c r="J156" s="11"/>
      <c r="K156" s="11"/>
      <c r="L156" s="11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55"/>
      <c r="X156" s="129"/>
      <c r="Y156" s="129"/>
    </row>
    <row r="157" spans="1:25" ht="30.75" thickBot="1">
      <c r="A157" s="66"/>
      <c r="B157" s="320"/>
      <c r="C157" s="11" t="s">
        <v>2266</v>
      </c>
      <c r="D157" s="1" t="s">
        <v>2276</v>
      </c>
      <c r="E157" s="1" t="s">
        <v>2277</v>
      </c>
      <c r="F157" s="11">
        <v>0.07</v>
      </c>
      <c r="G157" s="11"/>
      <c r="H157" s="89"/>
      <c r="I157" s="11" t="s">
        <v>2266</v>
      </c>
      <c r="J157" s="11" t="s">
        <v>2278</v>
      </c>
      <c r="K157" s="11">
        <v>0.09</v>
      </c>
      <c r="L157" s="11"/>
      <c r="M157" s="11"/>
      <c r="N157" s="12"/>
      <c r="O157" s="12"/>
      <c r="P157" s="12"/>
      <c r="Q157" s="12"/>
      <c r="R157" s="12"/>
      <c r="S157" s="12"/>
      <c r="T157" s="12"/>
      <c r="U157" s="12"/>
      <c r="V157" s="12"/>
      <c r="W157" s="55"/>
      <c r="X157" s="129"/>
      <c r="Y157" s="129"/>
    </row>
    <row r="158" spans="1:25" ht="30">
      <c r="A158" s="66" t="s">
        <v>1757</v>
      </c>
      <c r="B158" s="320" t="s">
        <v>1758</v>
      </c>
      <c r="C158" s="197" t="s">
        <v>2273</v>
      </c>
      <c r="D158" s="197" t="s">
        <v>2274</v>
      </c>
      <c r="E158" s="197" t="s">
        <v>2275</v>
      </c>
      <c r="F158" s="197">
        <v>0.03</v>
      </c>
      <c r="G158" s="197"/>
      <c r="H158" s="108"/>
      <c r="I158" s="11"/>
      <c r="J158" s="11"/>
      <c r="K158" s="11"/>
      <c r="L158" s="11"/>
      <c r="M158" s="11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129"/>
      <c r="Y158" s="129"/>
    </row>
    <row r="159" spans="1:25" ht="30">
      <c r="A159" s="66"/>
      <c r="B159" s="320"/>
      <c r="C159" s="1" t="s">
        <v>2283</v>
      </c>
      <c r="D159" s="1" t="s">
        <v>2278</v>
      </c>
      <c r="E159" s="1" t="s">
        <v>2284</v>
      </c>
      <c r="F159" s="1">
        <v>0.03</v>
      </c>
      <c r="G159" s="1"/>
      <c r="H159" s="34"/>
      <c r="I159" s="11" t="s">
        <v>2285</v>
      </c>
      <c r="J159" s="11" t="s">
        <v>2286</v>
      </c>
      <c r="K159" s="11">
        <v>2</v>
      </c>
      <c r="L159" s="11"/>
      <c r="M159" s="11"/>
      <c r="N159" s="12"/>
      <c r="O159" s="12"/>
      <c r="P159" s="12"/>
      <c r="Q159" s="12"/>
      <c r="R159" s="12"/>
      <c r="S159" s="12"/>
      <c r="T159" s="12"/>
      <c r="U159" s="12"/>
      <c r="V159" s="12"/>
      <c r="W159" s="55"/>
      <c r="X159" s="129"/>
      <c r="Y159" s="129"/>
    </row>
    <row r="160" spans="1:25" ht="15">
      <c r="A160" s="66"/>
      <c r="B160" s="320"/>
      <c r="C160" s="490" t="s">
        <v>252</v>
      </c>
      <c r="D160" s="491"/>
      <c r="E160" s="491"/>
      <c r="F160" s="491"/>
      <c r="G160" s="491"/>
      <c r="H160" s="492"/>
      <c r="I160" s="11"/>
      <c r="J160" s="11"/>
      <c r="K160" s="11"/>
      <c r="L160" s="11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55"/>
      <c r="X160" s="129"/>
      <c r="Y160" s="129"/>
    </row>
    <row r="161" spans="1:25" ht="57" customHeight="1">
      <c r="A161" s="66"/>
      <c r="B161" s="320"/>
      <c r="C161" s="1" t="s">
        <v>2287</v>
      </c>
      <c r="D161" s="1" t="s">
        <v>2288</v>
      </c>
      <c r="E161" s="1" t="s">
        <v>2289</v>
      </c>
      <c r="F161" s="1">
        <v>0.036</v>
      </c>
      <c r="G161" s="1"/>
      <c r="H161" s="34"/>
      <c r="I161" s="1"/>
      <c r="J161" s="1"/>
      <c r="K161" s="1"/>
      <c r="L161" s="1"/>
      <c r="M161" s="1"/>
      <c r="N161" s="13"/>
      <c r="O161" s="13"/>
      <c r="P161" s="13"/>
      <c r="Q161" s="13"/>
      <c r="R161" s="13"/>
      <c r="S161" s="13"/>
      <c r="T161" s="13"/>
      <c r="U161" s="13"/>
      <c r="V161" s="13"/>
      <c r="W161" s="51"/>
      <c r="X161" s="129"/>
      <c r="Y161" s="129"/>
    </row>
    <row r="162" spans="1:25" ht="15.75" thickBot="1">
      <c r="A162" s="66"/>
      <c r="B162" s="320"/>
      <c r="C162" s="496" t="s">
        <v>89</v>
      </c>
      <c r="D162" s="499"/>
      <c r="E162" s="497"/>
      <c r="F162" s="33">
        <f>SUM(F157:F161)</f>
        <v>0.166</v>
      </c>
      <c r="G162" s="37">
        <v>0.8</v>
      </c>
      <c r="H162" s="33">
        <f>F162/G162</f>
        <v>0.2075</v>
      </c>
      <c r="I162" s="496" t="s">
        <v>90</v>
      </c>
      <c r="J162" s="497"/>
      <c r="K162" s="33">
        <f>SUM(K155:K161)</f>
        <v>2.21</v>
      </c>
      <c r="L162" s="37">
        <v>0.8</v>
      </c>
      <c r="M162" s="33">
        <f>K162/L162</f>
        <v>2.7624999999999997</v>
      </c>
      <c r="N162" s="586" t="s">
        <v>91</v>
      </c>
      <c r="O162" s="587"/>
      <c r="P162" s="52">
        <f>SUM(P156:P161)</f>
        <v>0</v>
      </c>
      <c r="Q162" s="53">
        <v>0.8</v>
      </c>
      <c r="R162" s="52">
        <f>P162/Q162</f>
        <v>0</v>
      </c>
      <c r="S162" s="586" t="s">
        <v>92</v>
      </c>
      <c r="T162" s="587"/>
      <c r="U162" s="52">
        <f>SUM(U156:U161)</f>
        <v>0</v>
      </c>
      <c r="V162" s="53">
        <v>0.8</v>
      </c>
      <c r="W162" s="54">
        <f>U162/V162</f>
        <v>0</v>
      </c>
      <c r="X162" s="129"/>
      <c r="Y162" s="129"/>
    </row>
    <row r="163" spans="1:25" ht="15.75" thickBot="1">
      <c r="A163" s="317"/>
      <c r="B163" s="326"/>
      <c r="C163" s="509" t="s">
        <v>254</v>
      </c>
      <c r="D163" s="510"/>
      <c r="E163" s="510"/>
      <c r="F163" s="510"/>
      <c r="G163" s="510"/>
      <c r="H163" s="511"/>
      <c r="I163" s="205"/>
      <c r="J163" s="206"/>
      <c r="K163" s="113"/>
      <c r="L163" s="113"/>
      <c r="M163" s="113"/>
      <c r="N163" s="167"/>
      <c r="O163" s="168"/>
      <c r="P163" s="221"/>
      <c r="Q163" s="76"/>
      <c r="R163" s="221"/>
      <c r="S163" s="167"/>
      <c r="T163" s="168"/>
      <c r="U163" s="221"/>
      <c r="V163" s="76"/>
      <c r="W163" s="222"/>
      <c r="X163" s="129"/>
      <c r="Y163" s="129"/>
    </row>
    <row r="164" spans="1:25" ht="38.25">
      <c r="A164" s="66" t="s">
        <v>1759</v>
      </c>
      <c r="B164" s="320" t="s">
        <v>2205</v>
      </c>
      <c r="C164" s="11" t="s">
        <v>2206</v>
      </c>
      <c r="D164" s="11" t="s">
        <v>2207</v>
      </c>
      <c r="E164" s="11" t="s">
        <v>2208</v>
      </c>
      <c r="F164" s="11">
        <v>0.035</v>
      </c>
      <c r="G164" s="11"/>
      <c r="H164" s="89"/>
      <c r="L164" s="11"/>
      <c r="M164" s="11"/>
      <c r="N164" s="49"/>
      <c r="O164" s="49"/>
      <c r="P164" s="49"/>
      <c r="Q164" s="49"/>
      <c r="R164" s="49"/>
      <c r="S164" s="49" t="s">
        <v>2209</v>
      </c>
      <c r="T164" s="49" t="s">
        <v>2210</v>
      </c>
      <c r="U164" s="49">
        <v>0.06</v>
      </c>
      <c r="V164" s="49"/>
      <c r="W164" s="50"/>
      <c r="X164" s="129"/>
      <c r="Y164" s="129"/>
    </row>
    <row r="165" spans="1:25" ht="81.75" customHeight="1">
      <c r="A165" s="66"/>
      <c r="B165" s="320"/>
      <c r="C165" s="229" t="s">
        <v>2218</v>
      </c>
      <c r="D165" s="229" t="s">
        <v>2219</v>
      </c>
      <c r="E165" s="1" t="s">
        <v>2220</v>
      </c>
      <c r="F165" s="229">
        <v>0.065</v>
      </c>
      <c r="G165" s="11"/>
      <c r="H165" s="89"/>
      <c r="I165" s="1" t="s">
        <v>2224</v>
      </c>
      <c r="J165" s="1" t="s">
        <v>2225</v>
      </c>
      <c r="K165" s="1">
        <v>0.02</v>
      </c>
      <c r="L165" s="1"/>
      <c r="M165" s="11"/>
      <c r="N165" s="12" t="s">
        <v>2200</v>
      </c>
      <c r="O165" s="12" t="s">
        <v>2223</v>
      </c>
      <c r="P165" s="12">
        <v>0.07</v>
      </c>
      <c r="Q165" s="12"/>
      <c r="R165" s="12"/>
      <c r="S165" s="12"/>
      <c r="T165" s="12"/>
      <c r="U165" s="12"/>
      <c r="V165" s="12"/>
      <c r="W165" s="55"/>
      <c r="X165" s="129"/>
      <c r="Y165" s="129"/>
    </row>
    <row r="166" spans="1:25" ht="15">
      <c r="A166" s="66"/>
      <c r="B166" s="320"/>
      <c r="C166" s="490" t="s">
        <v>252</v>
      </c>
      <c r="D166" s="491"/>
      <c r="E166" s="491"/>
      <c r="F166" s="491"/>
      <c r="G166" s="491"/>
      <c r="H166" s="492"/>
      <c r="I166" s="1"/>
      <c r="J166" s="1"/>
      <c r="K166" s="1"/>
      <c r="L166" s="11"/>
      <c r="M166" s="11"/>
      <c r="N166" s="12"/>
      <c r="O166" s="12"/>
      <c r="P166" s="12"/>
      <c r="Q166" s="12"/>
      <c r="R166" s="12"/>
      <c r="S166" s="12"/>
      <c r="T166" s="12"/>
      <c r="U166" s="12"/>
      <c r="V166" s="12"/>
      <c r="W166" s="55"/>
      <c r="X166" s="129"/>
      <c r="Y166" s="129"/>
    </row>
    <row r="167" spans="1:25" ht="51">
      <c r="A167" s="66"/>
      <c r="B167" s="320"/>
      <c r="C167" s="1" t="s">
        <v>2211</v>
      </c>
      <c r="D167" s="1" t="s">
        <v>2212</v>
      </c>
      <c r="E167" s="1" t="s">
        <v>2213</v>
      </c>
      <c r="F167" s="1">
        <v>0.04</v>
      </c>
      <c r="G167" s="11"/>
      <c r="H167" s="89"/>
      <c r="I167" s="1" t="s">
        <v>2214</v>
      </c>
      <c r="J167" s="1" t="s">
        <v>2215</v>
      </c>
      <c r="K167" s="1">
        <v>0.9</v>
      </c>
      <c r="L167" s="1"/>
      <c r="M167" s="11"/>
      <c r="N167" s="12" t="s">
        <v>2216</v>
      </c>
      <c r="O167" s="12" t="s">
        <v>2217</v>
      </c>
      <c r="P167" s="12">
        <v>0.15</v>
      </c>
      <c r="Q167" s="12"/>
      <c r="R167" s="12"/>
      <c r="S167" s="12"/>
      <c r="T167" s="12"/>
      <c r="U167" s="12"/>
      <c r="V167" s="12"/>
      <c r="W167" s="55"/>
      <c r="X167" s="129"/>
      <c r="Y167" s="129"/>
    </row>
    <row r="168" spans="1:25" ht="45">
      <c r="A168" s="66"/>
      <c r="B168" s="320"/>
      <c r="C168" s="1" t="s">
        <v>2226</v>
      </c>
      <c r="D168" s="1" t="s">
        <v>2227</v>
      </c>
      <c r="E168" s="1" t="s">
        <v>2228</v>
      </c>
      <c r="F168" s="11">
        <v>0.35</v>
      </c>
      <c r="G168" s="11"/>
      <c r="H168" s="89"/>
      <c r="I168" s="1" t="s">
        <v>2229</v>
      </c>
      <c r="J168" s="1" t="s">
        <v>2230</v>
      </c>
      <c r="K168" s="1">
        <v>0.04</v>
      </c>
      <c r="L168" s="11"/>
      <c r="M168" s="11"/>
      <c r="N168" s="12"/>
      <c r="O168" s="12"/>
      <c r="P168" s="12"/>
      <c r="Q168" s="12"/>
      <c r="R168" s="12"/>
      <c r="S168" s="12"/>
      <c r="T168" s="12"/>
      <c r="U168" s="12"/>
      <c r="V168" s="12"/>
      <c r="W168" s="55"/>
      <c r="X168" s="129"/>
      <c r="Y168" s="129"/>
    </row>
    <row r="169" spans="1:25" ht="60">
      <c r="A169" s="66"/>
      <c r="B169" s="320"/>
      <c r="C169" s="1" t="s">
        <v>2233</v>
      </c>
      <c r="D169" s="1" t="s">
        <v>2234</v>
      </c>
      <c r="E169" s="1" t="s">
        <v>2213</v>
      </c>
      <c r="F169" s="1">
        <v>0.04</v>
      </c>
      <c r="G169" s="11"/>
      <c r="H169" s="89"/>
      <c r="I169" s="1" t="s">
        <v>2231</v>
      </c>
      <c r="J169" s="1" t="s">
        <v>2232</v>
      </c>
      <c r="K169" s="191">
        <v>0.015</v>
      </c>
      <c r="L169" s="11"/>
      <c r="M169" s="11"/>
      <c r="N169" s="12"/>
      <c r="O169" s="12"/>
      <c r="P169" s="12"/>
      <c r="Q169" s="12"/>
      <c r="R169" s="12"/>
      <c r="S169" s="12"/>
      <c r="T169" s="12"/>
      <c r="U169" s="12"/>
      <c r="V169" s="12"/>
      <c r="W169" s="55"/>
      <c r="X169" s="129"/>
      <c r="Y169" s="129"/>
    </row>
    <row r="170" spans="1:25" ht="30">
      <c r="A170" s="66"/>
      <c r="B170" s="320"/>
      <c r="C170" s="1" t="s">
        <v>2221</v>
      </c>
      <c r="D170" s="1" t="s">
        <v>2222</v>
      </c>
      <c r="E170" s="376">
        <v>40164</v>
      </c>
      <c r="F170" s="11">
        <v>0.6</v>
      </c>
      <c r="G170" s="11"/>
      <c r="H170" s="89"/>
      <c r="I170" s="1" t="s">
        <v>1284</v>
      </c>
      <c r="J170" s="1" t="s">
        <v>1285</v>
      </c>
      <c r="K170" s="1">
        <v>0.15</v>
      </c>
      <c r="L170" s="11"/>
      <c r="M170" s="11"/>
      <c r="N170" s="12"/>
      <c r="O170" s="12"/>
      <c r="P170" s="12"/>
      <c r="Q170" s="12"/>
      <c r="R170" s="12"/>
      <c r="S170" s="12"/>
      <c r="T170" s="12"/>
      <c r="U170" s="12"/>
      <c r="V170" s="12"/>
      <c r="W170" s="55"/>
      <c r="X170" s="129"/>
      <c r="Y170" s="129"/>
    </row>
    <row r="171" spans="1:25" ht="30">
      <c r="A171" s="66"/>
      <c r="B171" s="320"/>
      <c r="C171" s="1"/>
      <c r="D171" s="1"/>
      <c r="E171" s="333"/>
      <c r="F171" s="11"/>
      <c r="G171" s="11"/>
      <c r="H171" s="89"/>
      <c r="I171" s="1" t="s">
        <v>1286</v>
      </c>
      <c r="J171" s="1" t="s">
        <v>1287</v>
      </c>
      <c r="K171" s="1">
        <v>0.6</v>
      </c>
      <c r="L171" s="11"/>
      <c r="M171" s="11"/>
      <c r="N171" s="12"/>
      <c r="O171" s="12"/>
      <c r="P171" s="12"/>
      <c r="Q171" s="12"/>
      <c r="R171" s="12"/>
      <c r="S171" s="12"/>
      <c r="T171" s="12"/>
      <c r="U171" s="12"/>
      <c r="V171" s="12"/>
      <c r="W171" s="55"/>
      <c r="X171" s="129"/>
      <c r="Y171" s="129"/>
    </row>
    <row r="172" spans="1:25" ht="15">
      <c r="A172" s="66"/>
      <c r="B172" s="320"/>
      <c r="C172" s="1"/>
      <c r="D172" s="1"/>
      <c r="E172" s="333"/>
      <c r="F172" s="11"/>
      <c r="G172" s="11"/>
      <c r="H172" s="89"/>
      <c r="I172" s="1" t="s">
        <v>1288</v>
      </c>
      <c r="J172" s="1" t="s">
        <v>1285</v>
      </c>
      <c r="K172" s="1">
        <v>0.6</v>
      </c>
      <c r="L172" s="11"/>
      <c r="M172" s="11"/>
      <c r="N172" s="12"/>
      <c r="O172" s="12"/>
      <c r="P172" s="12"/>
      <c r="Q172" s="12"/>
      <c r="R172" s="12"/>
      <c r="S172" s="12"/>
      <c r="T172" s="12"/>
      <c r="U172" s="12"/>
      <c r="V172" s="12"/>
      <c r="W172" s="55"/>
      <c r="X172" s="129"/>
      <c r="Y172" s="129"/>
    </row>
    <row r="173" spans="1:25" ht="15">
      <c r="A173" s="66"/>
      <c r="B173" s="320"/>
      <c r="C173" s="1"/>
      <c r="D173" s="1"/>
      <c r="E173" s="333"/>
      <c r="F173" s="11"/>
      <c r="G173" s="11"/>
      <c r="H173" s="89"/>
      <c r="I173" s="1" t="s">
        <v>1289</v>
      </c>
      <c r="J173" s="1" t="s">
        <v>1285</v>
      </c>
      <c r="K173" s="1">
        <v>0.6</v>
      </c>
      <c r="L173" s="11"/>
      <c r="M173" s="11"/>
      <c r="N173" s="12"/>
      <c r="O173" s="12"/>
      <c r="P173" s="12"/>
      <c r="Q173" s="12"/>
      <c r="R173" s="12"/>
      <c r="S173" s="12"/>
      <c r="T173" s="12"/>
      <c r="U173" s="12"/>
      <c r="V173" s="12"/>
      <c r="W173" s="55"/>
      <c r="X173" s="129"/>
      <c r="Y173" s="129"/>
    </row>
    <row r="174" spans="1:25" ht="30">
      <c r="A174" s="66"/>
      <c r="B174" s="320"/>
      <c r="C174" s="1"/>
      <c r="D174" s="1"/>
      <c r="E174" s="333"/>
      <c r="F174" s="11"/>
      <c r="G174" s="11"/>
      <c r="H174" s="89"/>
      <c r="I174" s="1" t="s">
        <v>1290</v>
      </c>
      <c r="J174" s="1" t="s">
        <v>1291</v>
      </c>
      <c r="K174" s="1">
        <v>0.25</v>
      </c>
      <c r="L174" s="11"/>
      <c r="M174" s="11"/>
      <c r="N174" s="12"/>
      <c r="O174" s="12"/>
      <c r="P174" s="12"/>
      <c r="Q174" s="12"/>
      <c r="R174" s="12"/>
      <c r="S174" s="12"/>
      <c r="T174" s="12"/>
      <c r="U174" s="12"/>
      <c r="V174" s="12"/>
      <c r="W174" s="55"/>
      <c r="X174" s="129"/>
      <c r="Y174" s="129"/>
    </row>
    <row r="175" spans="1:25" ht="15">
      <c r="A175" s="66"/>
      <c r="B175" s="320"/>
      <c r="C175" s="1"/>
      <c r="D175" s="1"/>
      <c r="E175" s="333"/>
      <c r="F175" s="11"/>
      <c r="G175" s="11"/>
      <c r="H175" s="89"/>
      <c r="I175" s="1" t="s">
        <v>1292</v>
      </c>
      <c r="J175" s="1" t="s">
        <v>1285</v>
      </c>
      <c r="K175" s="1">
        <v>0.25</v>
      </c>
      <c r="L175" s="11"/>
      <c r="M175" s="11"/>
      <c r="N175" s="12"/>
      <c r="O175" s="12"/>
      <c r="P175" s="12"/>
      <c r="Q175" s="12"/>
      <c r="R175" s="12"/>
      <c r="S175" s="12"/>
      <c r="T175" s="12"/>
      <c r="U175" s="12"/>
      <c r="V175" s="12"/>
      <c r="W175" s="55"/>
      <c r="X175" s="129"/>
      <c r="Y175" s="129"/>
    </row>
    <row r="176" spans="1:25" ht="30">
      <c r="A176" s="66"/>
      <c r="B176" s="320"/>
      <c r="C176" s="1"/>
      <c r="D176" s="1"/>
      <c r="E176" s="333"/>
      <c r="F176" s="11"/>
      <c r="G176" s="11"/>
      <c r="H176" s="89"/>
      <c r="I176" s="1" t="s">
        <v>1293</v>
      </c>
      <c r="J176" s="1" t="s">
        <v>1291</v>
      </c>
      <c r="K176" s="1">
        <v>0.25</v>
      </c>
      <c r="L176" s="11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55"/>
      <c r="X176" s="129"/>
      <c r="Y176" s="129"/>
    </row>
    <row r="177" spans="1:25" ht="15">
      <c r="A177" s="66"/>
      <c r="B177" s="320"/>
      <c r="C177" s="1"/>
      <c r="D177" s="1"/>
      <c r="E177" s="333"/>
      <c r="F177" s="11"/>
      <c r="G177" s="11"/>
      <c r="H177" s="89"/>
      <c r="I177" s="1" t="s">
        <v>1294</v>
      </c>
      <c r="J177" s="1" t="s">
        <v>1285</v>
      </c>
      <c r="K177" s="1">
        <v>0.4</v>
      </c>
      <c r="L177" s="11"/>
      <c r="M177" s="11"/>
      <c r="N177" s="12"/>
      <c r="O177" s="12"/>
      <c r="P177" s="12"/>
      <c r="Q177" s="12"/>
      <c r="R177" s="12"/>
      <c r="S177" s="12"/>
      <c r="T177" s="12"/>
      <c r="U177" s="12"/>
      <c r="V177" s="12"/>
      <c r="W177" s="55"/>
      <c r="X177" s="129"/>
      <c r="Y177" s="129"/>
    </row>
    <row r="178" spans="1:25" ht="30">
      <c r="A178" s="66"/>
      <c r="B178" s="320"/>
      <c r="C178" s="1"/>
      <c r="D178" s="1"/>
      <c r="E178" s="333"/>
      <c r="F178" s="11"/>
      <c r="G178" s="11"/>
      <c r="H178" s="89"/>
      <c r="I178" s="1" t="s">
        <v>1295</v>
      </c>
      <c r="J178" s="1" t="s">
        <v>1291</v>
      </c>
      <c r="K178" s="1">
        <v>0.4</v>
      </c>
      <c r="L178" s="11"/>
      <c r="M178" s="11"/>
      <c r="N178" s="12"/>
      <c r="O178" s="12"/>
      <c r="P178" s="12"/>
      <c r="Q178" s="12"/>
      <c r="R178" s="12"/>
      <c r="S178" s="12"/>
      <c r="T178" s="12"/>
      <c r="U178" s="12"/>
      <c r="V178" s="12"/>
      <c r="W178" s="55"/>
      <c r="X178" s="129"/>
      <c r="Y178" s="129"/>
    </row>
    <row r="179" spans="1:25" ht="30">
      <c r="A179" s="66"/>
      <c r="B179" s="320"/>
      <c r="C179" s="1"/>
      <c r="D179" s="1"/>
      <c r="E179" s="333"/>
      <c r="F179" s="11"/>
      <c r="G179" s="11"/>
      <c r="H179" s="89"/>
      <c r="I179" s="1" t="s">
        <v>1296</v>
      </c>
      <c r="J179" s="1" t="s">
        <v>1291</v>
      </c>
      <c r="K179" s="1">
        <v>0.11</v>
      </c>
      <c r="L179" s="11"/>
      <c r="M179" s="11"/>
      <c r="N179" s="12"/>
      <c r="O179" s="12"/>
      <c r="P179" s="12"/>
      <c r="Q179" s="12"/>
      <c r="R179" s="12"/>
      <c r="S179" s="12"/>
      <c r="T179" s="12"/>
      <c r="U179" s="12"/>
      <c r="V179" s="12"/>
      <c r="W179" s="55"/>
      <c r="X179" s="129"/>
      <c r="Y179" s="129"/>
    </row>
    <row r="180" spans="1:25" ht="30">
      <c r="A180" s="66"/>
      <c r="B180" s="320"/>
      <c r="C180" s="1"/>
      <c r="D180" s="1"/>
      <c r="E180" s="333"/>
      <c r="F180" s="11"/>
      <c r="G180" s="11"/>
      <c r="H180" s="89"/>
      <c r="I180" s="1" t="s">
        <v>1297</v>
      </c>
      <c r="J180" s="1" t="s">
        <v>1291</v>
      </c>
      <c r="K180" s="1">
        <v>0.11</v>
      </c>
      <c r="L180" s="11"/>
      <c r="M180" s="11"/>
      <c r="N180" s="12"/>
      <c r="O180" s="12"/>
      <c r="P180" s="12"/>
      <c r="Q180" s="12"/>
      <c r="R180" s="12"/>
      <c r="S180" s="12"/>
      <c r="T180" s="12"/>
      <c r="U180" s="12"/>
      <c r="V180" s="12"/>
      <c r="W180" s="55"/>
      <c r="X180" s="129"/>
      <c r="Y180" s="129"/>
    </row>
    <row r="181" spans="1:25" ht="30">
      <c r="A181" s="66"/>
      <c r="B181" s="320"/>
      <c r="C181" s="1"/>
      <c r="D181" s="1"/>
      <c r="E181" s="333"/>
      <c r="F181" s="11"/>
      <c r="G181" s="11"/>
      <c r="H181" s="89"/>
      <c r="I181" s="1" t="s">
        <v>1298</v>
      </c>
      <c r="J181" s="1" t="s">
        <v>1291</v>
      </c>
      <c r="K181" s="1">
        <v>0.45</v>
      </c>
      <c r="L181" s="11"/>
      <c r="M181" s="11"/>
      <c r="N181" s="12"/>
      <c r="O181" s="12"/>
      <c r="P181" s="12"/>
      <c r="Q181" s="12"/>
      <c r="R181" s="12"/>
      <c r="S181" s="12"/>
      <c r="T181" s="12"/>
      <c r="U181" s="12"/>
      <c r="V181" s="12"/>
      <c r="W181" s="55"/>
      <c r="X181" s="129"/>
      <c r="Y181" s="129"/>
    </row>
    <row r="182" spans="1:25" ht="30">
      <c r="A182" s="66"/>
      <c r="B182" s="320"/>
      <c r="C182" s="1"/>
      <c r="D182" s="1"/>
      <c r="E182" s="333"/>
      <c r="F182" s="11"/>
      <c r="G182" s="11"/>
      <c r="H182" s="89"/>
      <c r="I182" s="1" t="s">
        <v>1299</v>
      </c>
      <c r="J182" s="1" t="s">
        <v>1291</v>
      </c>
      <c r="K182" s="1">
        <v>0.3</v>
      </c>
      <c r="L182" s="11"/>
      <c r="M182" s="11"/>
      <c r="N182" s="12"/>
      <c r="O182" s="12"/>
      <c r="P182" s="12"/>
      <c r="Q182" s="12"/>
      <c r="R182" s="12"/>
      <c r="S182" s="12"/>
      <c r="T182" s="12"/>
      <c r="U182" s="12"/>
      <c r="V182" s="12"/>
      <c r="W182" s="55"/>
      <c r="X182" s="129"/>
      <c r="Y182" s="129"/>
    </row>
    <row r="183" spans="1:25" ht="15">
      <c r="A183" s="66"/>
      <c r="B183" s="320"/>
      <c r="C183" s="1"/>
      <c r="D183" s="1"/>
      <c r="E183" s="1"/>
      <c r="F183" s="1"/>
      <c r="G183" s="1"/>
      <c r="H183" s="34"/>
      <c r="I183" s="1"/>
      <c r="J183" s="1"/>
      <c r="K183" s="1"/>
      <c r="L183" s="1"/>
      <c r="M183" s="1"/>
      <c r="N183" s="13"/>
      <c r="O183" s="13"/>
      <c r="P183" s="13"/>
      <c r="Q183" s="13"/>
      <c r="R183" s="13"/>
      <c r="S183" s="13"/>
      <c r="T183" s="13"/>
      <c r="U183" s="13"/>
      <c r="V183" s="13"/>
      <c r="W183" s="51"/>
      <c r="X183" s="129"/>
      <c r="Y183" s="129"/>
    </row>
    <row r="184" spans="1:25" ht="15.75" thickBot="1">
      <c r="A184" s="311"/>
      <c r="B184" s="321"/>
      <c r="C184" s="516" t="s">
        <v>89</v>
      </c>
      <c r="D184" s="517"/>
      <c r="E184" s="518"/>
      <c r="F184" s="21">
        <f>SUM(F167:F183)</f>
        <v>1.0299999999999998</v>
      </c>
      <c r="G184" s="22">
        <v>0.8</v>
      </c>
      <c r="H184" s="21">
        <f>F184/G184</f>
        <v>1.2874999999999996</v>
      </c>
      <c r="I184" s="516" t="s">
        <v>90</v>
      </c>
      <c r="J184" s="518"/>
      <c r="K184" s="21">
        <f>SUM(K164:K183)</f>
        <v>5.445000000000001</v>
      </c>
      <c r="L184" s="22">
        <v>0.8</v>
      </c>
      <c r="M184" s="21">
        <f>K184/L184</f>
        <v>6.806250000000001</v>
      </c>
      <c r="N184" s="586" t="s">
        <v>91</v>
      </c>
      <c r="O184" s="587"/>
      <c r="P184" s="52">
        <f>SUM(P164:P183)</f>
        <v>0.22</v>
      </c>
      <c r="Q184" s="53">
        <v>0.8</v>
      </c>
      <c r="R184" s="52">
        <f>P184/Q184</f>
        <v>0.27499999999999997</v>
      </c>
      <c r="S184" s="586" t="s">
        <v>92</v>
      </c>
      <c r="T184" s="587"/>
      <c r="U184" s="52">
        <f>SUM(U164:U183)</f>
        <v>0.06</v>
      </c>
      <c r="V184" s="53">
        <v>0.8</v>
      </c>
      <c r="W184" s="54">
        <f>U184/V184</f>
        <v>0.075</v>
      </c>
      <c r="X184" s="129"/>
      <c r="Y184" s="129"/>
    </row>
    <row r="185" spans="1:25" ht="15">
      <c r="A185" s="317"/>
      <c r="B185" s="326"/>
      <c r="C185" s="509" t="s">
        <v>257</v>
      </c>
      <c r="D185" s="510"/>
      <c r="E185" s="510"/>
      <c r="F185" s="510"/>
      <c r="G185" s="510"/>
      <c r="H185" s="511"/>
      <c r="I185" s="205"/>
      <c r="J185" s="206"/>
      <c r="K185" s="113"/>
      <c r="L185" s="113"/>
      <c r="M185" s="113"/>
      <c r="N185" s="167"/>
      <c r="O185" s="151"/>
      <c r="P185" s="221"/>
      <c r="Q185" s="76"/>
      <c r="R185" s="221"/>
      <c r="S185" s="167"/>
      <c r="T185" s="168"/>
      <c r="U185" s="221"/>
      <c r="V185" s="76"/>
      <c r="W185" s="222"/>
      <c r="X185" s="129"/>
      <c r="Y185" s="129"/>
    </row>
    <row r="186" spans="1:25" ht="35.25" customHeight="1">
      <c r="A186" s="66"/>
      <c r="B186" s="320"/>
      <c r="C186" s="1" t="s">
        <v>1103</v>
      </c>
      <c r="D186" s="1" t="s">
        <v>1104</v>
      </c>
      <c r="E186" s="1" t="s">
        <v>1105</v>
      </c>
      <c r="F186" s="11">
        <v>0.04</v>
      </c>
      <c r="G186" s="11"/>
      <c r="H186" s="89"/>
      <c r="I186" s="11" t="s">
        <v>1101</v>
      </c>
      <c r="J186" s="11" t="s">
        <v>1106</v>
      </c>
      <c r="K186" s="11">
        <v>0.45</v>
      </c>
      <c r="L186" s="11"/>
      <c r="M186" s="11"/>
      <c r="N186" s="12"/>
      <c r="O186" s="12"/>
      <c r="P186" s="12"/>
      <c r="Q186" s="12"/>
      <c r="R186" s="12"/>
      <c r="S186" s="12" t="s">
        <v>1107</v>
      </c>
      <c r="T186" s="12" t="s">
        <v>1108</v>
      </c>
      <c r="U186" s="12">
        <v>0.045</v>
      </c>
      <c r="V186" s="12"/>
      <c r="W186" s="55"/>
      <c r="X186" s="129"/>
      <c r="Y186" s="129"/>
    </row>
    <row r="187" spans="1:25" ht="15.75" thickBot="1">
      <c r="A187" s="66"/>
      <c r="B187" s="320"/>
      <c r="C187" s="490" t="s">
        <v>253</v>
      </c>
      <c r="D187" s="491"/>
      <c r="E187" s="491"/>
      <c r="F187" s="491"/>
      <c r="G187" s="491"/>
      <c r="H187" s="492"/>
      <c r="I187" s="11"/>
      <c r="J187" s="11"/>
      <c r="K187" s="11"/>
      <c r="L187" s="11"/>
      <c r="M187" s="11"/>
      <c r="N187" s="12"/>
      <c r="O187" s="224"/>
      <c r="P187" s="12"/>
      <c r="Q187" s="12"/>
      <c r="R187" s="12"/>
      <c r="S187" s="12"/>
      <c r="T187" s="12"/>
      <c r="U187" s="12"/>
      <c r="V187" s="12"/>
      <c r="W187" s="55"/>
      <c r="X187" s="129"/>
      <c r="Y187" s="129"/>
    </row>
    <row r="188" spans="1:25" ht="45">
      <c r="A188" s="66" t="s">
        <v>1760</v>
      </c>
      <c r="B188" s="320" t="s">
        <v>1613</v>
      </c>
      <c r="C188" s="197" t="s">
        <v>121</v>
      </c>
      <c r="D188" s="197" t="s">
        <v>1099</v>
      </c>
      <c r="E188" s="1" t="s">
        <v>1100</v>
      </c>
      <c r="F188" s="1">
        <v>0.11</v>
      </c>
      <c r="G188" s="1"/>
      <c r="H188" s="34"/>
      <c r="I188" s="11" t="s">
        <v>1101</v>
      </c>
      <c r="J188" s="11" t="s">
        <v>1102</v>
      </c>
      <c r="K188" s="11">
        <v>0.25</v>
      </c>
      <c r="L188" s="11"/>
      <c r="M188" s="11"/>
      <c r="N188" s="49"/>
      <c r="O188" s="154"/>
      <c r="P188" s="49"/>
      <c r="Q188" s="49"/>
      <c r="R188" s="49"/>
      <c r="S188" s="49"/>
      <c r="T188" s="49"/>
      <c r="U188" s="49"/>
      <c r="V188" s="49"/>
      <c r="W188" s="50"/>
      <c r="X188" s="129"/>
      <c r="Y188" s="129"/>
    </row>
    <row r="189" spans="1:25" ht="55.5" customHeight="1">
      <c r="A189" s="66"/>
      <c r="B189" s="320"/>
      <c r="C189" s="1" t="s">
        <v>1109</v>
      </c>
      <c r="D189" s="1" t="s">
        <v>1110</v>
      </c>
      <c r="E189" s="1" t="s">
        <v>1111</v>
      </c>
      <c r="F189" s="1">
        <v>0.6</v>
      </c>
      <c r="G189" s="1"/>
      <c r="H189" s="34"/>
      <c r="I189" s="11" t="s">
        <v>1112</v>
      </c>
      <c r="J189" s="11" t="s">
        <v>1113</v>
      </c>
      <c r="K189" s="11">
        <v>1</v>
      </c>
      <c r="L189" s="11"/>
      <c r="M189" s="11"/>
      <c r="N189" s="12"/>
      <c r="O189" s="12"/>
      <c r="P189" s="12"/>
      <c r="Q189" s="12"/>
      <c r="R189" s="12"/>
      <c r="S189" s="12" t="s">
        <v>1107</v>
      </c>
      <c r="T189" s="12" t="s">
        <v>1114</v>
      </c>
      <c r="U189" s="12">
        <v>0.055</v>
      </c>
      <c r="V189" s="12"/>
      <c r="W189" s="55"/>
      <c r="X189" s="129"/>
      <c r="Y189" s="129"/>
    </row>
    <row r="190" spans="1:25" ht="48" customHeight="1">
      <c r="A190" s="66"/>
      <c r="B190" s="320"/>
      <c r="C190" s="11"/>
      <c r="D190" s="11"/>
      <c r="E190" s="11"/>
      <c r="F190" s="11"/>
      <c r="G190" s="11"/>
      <c r="H190" s="89"/>
      <c r="I190" s="1" t="s">
        <v>1243</v>
      </c>
      <c r="J190" s="1" t="s">
        <v>1244</v>
      </c>
      <c r="K190" s="11">
        <v>0.021</v>
      </c>
      <c r="L190" s="11"/>
      <c r="M190" s="11"/>
      <c r="N190" s="13"/>
      <c r="O190" s="13"/>
      <c r="P190" s="13"/>
      <c r="Q190" s="12"/>
      <c r="R190" s="12"/>
      <c r="S190" s="13"/>
      <c r="T190" s="13"/>
      <c r="U190" s="13"/>
      <c r="V190" s="12"/>
      <c r="W190" s="55"/>
      <c r="X190" s="129"/>
      <c r="Y190" s="129"/>
    </row>
    <row r="191" spans="1:25" ht="30">
      <c r="A191" s="66"/>
      <c r="B191" s="320"/>
      <c r="C191" s="11"/>
      <c r="D191" s="11"/>
      <c r="E191" s="11"/>
      <c r="F191" s="11"/>
      <c r="G191" s="11"/>
      <c r="H191" s="89"/>
      <c r="I191" s="1" t="s">
        <v>1243</v>
      </c>
      <c r="J191" s="1" t="s">
        <v>1245</v>
      </c>
      <c r="K191" s="11">
        <v>0.1175</v>
      </c>
      <c r="L191" s="11"/>
      <c r="M191" s="11"/>
      <c r="N191" s="12"/>
      <c r="O191" s="12"/>
      <c r="P191" s="12"/>
      <c r="Q191" s="12"/>
      <c r="R191" s="12"/>
      <c r="S191" s="12"/>
      <c r="T191" s="12"/>
      <c r="U191" s="12"/>
      <c r="V191" s="12"/>
      <c r="W191" s="55"/>
      <c r="X191" s="129"/>
      <c r="Y191" s="129"/>
    </row>
    <row r="192" spans="1:25" ht="30">
      <c r="A192" s="66"/>
      <c r="B192" s="320"/>
      <c r="C192" s="11"/>
      <c r="D192" s="11"/>
      <c r="E192" s="11"/>
      <c r="F192" s="11"/>
      <c r="G192" s="11"/>
      <c r="H192" s="89"/>
      <c r="I192" s="1" t="s">
        <v>1246</v>
      </c>
      <c r="J192" s="1" t="s">
        <v>1247</v>
      </c>
      <c r="K192" s="77">
        <v>0.015</v>
      </c>
      <c r="L192" s="11"/>
      <c r="M192" s="11"/>
      <c r="N192" s="12"/>
      <c r="O192" s="12"/>
      <c r="P192" s="12"/>
      <c r="Q192" s="12"/>
      <c r="R192" s="12"/>
      <c r="S192" s="12"/>
      <c r="T192" s="12"/>
      <c r="U192" s="12"/>
      <c r="V192" s="12"/>
      <c r="W192" s="55"/>
      <c r="X192" s="129"/>
      <c r="Y192" s="129"/>
    </row>
    <row r="193" spans="1:25" ht="30">
      <c r="A193" s="66"/>
      <c r="B193" s="320"/>
      <c r="C193" s="1"/>
      <c r="D193" s="1"/>
      <c r="E193" s="1"/>
      <c r="F193" s="1"/>
      <c r="G193" s="1"/>
      <c r="H193" s="34"/>
      <c r="I193" s="1" t="s">
        <v>1282</v>
      </c>
      <c r="J193" s="1" t="s">
        <v>1283</v>
      </c>
      <c r="K193" s="1">
        <v>0.035</v>
      </c>
      <c r="L193" s="1"/>
      <c r="M193" s="1"/>
      <c r="N193" s="13"/>
      <c r="O193" s="13"/>
      <c r="P193" s="13"/>
      <c r="Q193" s="13"/>
      <c r="R193" s="13"/>
      <c r="S193" s="13"/>
      <c r="T193" s="13"/>
      <c r="U193" s="13"/>
      <c r="V193" s="13"/>
      <c r="W193" s="51"/>
      <c r="X193" s="129"/>
      <c r="Y193" s="129"/>
    </row>
    <row r="194" spans="1:25" ht="15.75" thickBot="1">
      <c r="A194" s="311"/>
      <c r="B194" s="321"/>
      <c r="C194" s="516" t="s">
        <v>89</v>
      </c>
      <c r="D194" s="517"/>
      <c r="E194" s="518"/>
      <c r="F194" s="21">
        <f>SUM(F188:F193)</f>
        <v>0.71</v>
      </c>
      <c r="G194" s="22">
        <v>0.8</v>
      </c>
      <c r="H194" s="21">
        <f>F194/G194</f>
        <v>0.8875</v>
      </c>
      <c r="I194" s="516" t="s">
        <v>90</v>
      </c>
      <c r="J194" s="518"/>
      <c r="K194" s="21">
        <f>SUM(K186:K193)</f>
        <v>1.8884999999999996</v>
      </c>
      <c r="L194" s="22">
        <v>0.8</v>
      </c>
      <c r="M194" s="21">
        <f>K194/L194</f>
        <v>2.3606249999999993</v>
      </c>
      <c r="N194" s="586" t="s">
        <v>91</v>
      </c>
      <c r="O194" s="587"/>
      <c r="P194" s="52">
        <f>SUM(P187:P193)</f>
        <v>0</v>
      </c>
      <c r="Q194" s="53">
        <v>0.8</v>
      </c>
      <c r="R194" s="52">
        <f>P194/Q194</f>
        <v>0</v>
      </c>
      <c r="S194" s="586" t="s">
        <v>92</v>
      </c>
      <c r="T194" s="587"/>
      <c r="U194" s="52">
        <f>SUM(U187:U193)</f>
        <v>0.055</v>
      </c>
      <c r="V194" s="53">
        <v>0.8</v>
      </c>
      <c r="W194" s="54">
        <f>U194/V194</f>
        <v>0.06874999999999999</v>
      </c>
      <c r="X194" s="129"/>
      <c r="Y194" s="129"/>
    </row>
    <row r="195" spans="1:25" ht="19.5" thickBot="1">
      <c r="A195" s="583" t="s">
        <v>255</v>
      </c>
      <c r="B195" s="584"/>
      <c r="C195" s="340"/>
      <c r="D195" s="341"/>
      <c r="E195" s="341"/>
      <c r="F195" s="341">
        <f>F8+F19+F26+F38+F40+F44+F56+F58+F60+F66+F71+F73+F77+F80+F84+F95+F97+F99+F101+F106+F108+F110+F118+F120+F122+F124+F126+F133+F138+F140+F153+F162+F184+F194</f>
        <v>8.921</v>
      </c>
      <c r="G195" s="341"/>
      <c r="H195" s="341">
        <f>H8+H19+H26+H38+H40+H44+H56+H58+H60+H66+H71+H73+H77+H80+H84+H95+H97+H99+H101+H106+H108+H110+H118+H120+H122+H124+H126+H133+H138+H140+H153+H162+H184+H194</f>
        <v>11.151249999999997</v>
      </c>
      <c r="I195" s="341"/>
      <c r="J195" s="341"/>
      <c r="K195" s="341"/>
      <c r="L195" s="340"/>
      <c r="M195" s="342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29"/>
      <c r="Y195" s="129"/>
    </row>
    <row r="196" spans="1:25" ht="15">
      <c r="A196" s="126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29"/>
      <c r="Y196" s="129"/>
    </row>
    <row r="197" spans="1:25" ht="15">
      <c r="A197" s="126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29"/>
      <c r="Y197" s="129"/>
    </row>
    <row r="198" spans="1:25" ht="15">
      <c r="A198" s="126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29"/>
      <c r="Y198" s="129"/>
    </row>
    <row r="199" spans="1:25" ht="15">
      <c r="A199" s="126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29"/>
      <c r="Y199" s="129"/>
    </row>
    <row r="200" spans="1:25" ht="15">
      <c r="A200" s="126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29"/>
      <c r="Y200" s="129"/>
    </row>
    <row r="201" spans="1:25" ht="15">
      <c r="A201" s="126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29"/>
      <c r="Y201" s="129"/>
    </row>
    <row r="202" spans="1:25" ht="15">
      <c r="A202" s="126"/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29"/>
      <c r="Y202" s="129"/>
    </row>
    <row r="203" spans="1:25" ht="15">
      <c r="A203" s="126"/>
      <c r="B203" s="351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29"/>
      <c r="Y203" s="129"/>
    </row>
    <row r="204" spans="1:25" ht="15">
      <c r="A204" s="126"/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29"/>
      <c r="Y204" s="129"/>
    </row>
    <row r="205" spans="1:25" ht="15">
      <c r="A205" s="603"/>
      <c r="B205" s="603"/>
      <c r="C205" s="603"/>
      <c r="D205" s="603"/>
      <c r="E205" s="603"/>
      <c r="F205" s="603"/>
      <c r="G205" s="603"/>
      <c r="H205" s="603"/>
      <c r="I205" s="603"/>
      <c r="J205" s="603"/>
      <c r="K205" s="603"/>
      <c r="L205" s="603"/>
      <c r="M205" s="603"/>
      <c r="N205" s="603"/>
      <c r="O205" s="603"/>
      <c r="P205" s="604"/>
      <c r="Q205" s="604"/>
      <c r="R205" s="604"/>
      <c r="S205" s="604"/>
      <c r="T205" s="604"/>
      <c r="U205" s="604"/>
      <c r="V205" s="604"/>
      <c r="W205" s="604"/>
      <c r="X205" s="129"/>
      <c r="Y205" s="129"/>
    </row>
    <row r="206" spans="1:25" ht="15">
      <c r="A206" s="126"/>
      <c r="B206" s="351"/>
      <c r="C206" s="351"/>
      <c r="D206" s="351"/>
      <c r="E206" s="351"/>
      <c r="F206" s="351"/>
      <c r="G206" s="351"/>
      <c r="H206" s="351"/>
      <c r="I206" s="351"/>
      <c r="J206" s="351"/>
      <c r="K206" s="351"/>
      <c r="L206" s="351"/>
      <c r="M206" s="351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29"/>
      <c r="Y206" s="129"/>
    </row>
    <row r="207" spans="1:25" ht="15">
      <c r="A207" s="126"/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29"/>
      <c r="Y207" s="129"/>
    </row>
    <row r="208" spans="1:25" ht="15">
      <c r="A208" s="126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29"/>
      <c r="Y208" s="129"/>
    </row>
    <row r="209" spans="1:25" ht="15">
      <c r="A209" s="126"/>
      <c r="B209" s="351"/>
      <c r="C209" s="351"/>
      <c r="D209" s="351"/>
      <c r="E209" s="351"/>
      <c r="F209" s="351"/>
      <c r="G209" s="351"/>
      <c r="H209" s="351"/>
      <c r="I209" s="351"/>
      <c r="J209" s="351"/>
      <c r="K209" s="351"/>
      <c r="L209" s="351"/>
      <c r="M209" s="351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29"/>
      <c r="Y209" s="129"/>
    </row>
    <row r="210" spans="1:25" ht="15">
      <c r="A210" s="126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29"/>
      <c r="Y210" s="129"/>
    </row>
    <row r="211" spans="1:25" ht="15">
      <c r="A211" s="126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29"/>
      <c r="Y211" s="129"/>
    </row>
    <row r="212" spans="1:25" ht="15">
      <c r="A212" s="126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29"/>
      <c r="Y212" s="129"/>
    </row>
    <row r="213" spans="1:25" ht="15">
      <c r="A213" s="126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29"/>
      <c r="Y213" s="129"/>
    </row>
    <row r="214" spans="1:25" ht="15">
      <c r="A214" s="126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29"/>
      <c r="Y214" s="129"/>
    </row>
    <row r="215" spans="1:25" ht="15">
      <c r="A215" s="126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29"/>
      <c r="Y215" s="129"/>
    </row>
    <row r="216" spans="1:25" ht="15">
      <c r="A216" s="126"/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29"/>
      <c r="Y216" s="129"/>
    </row>
    <row r="217" spans="1:25" ht="15">
      <c r="A217" s="126"/>
      <c r="B217" s="351"/>
      <c r="C217" s="351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29"/>
      <c r="Y217" s="129"/>
    </row>
    <row r="218" spans="1:25" ht="15">
      <c r="A218" s="126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29"/>
      <c r="Y218" s="129"/>
    </row>
    <row r="219" spans="1:25" ht="15">
      <c r="A219" s="126"/>
      <c r="B219" s="351"/>
      <c r="C219" s="351"/>
      <c r="D219" s="351"/>
      <c r="E219" s="351"/>
      <c r="F219" s="351"/>
      <c r="G219" s="351"/>
      <c r="H219" s="351"/>
      <c r="I219" s="351"/>
      <c r="J219" s="351"/>
      <c r="K219" s="351"/>
      <c r="L219" s="351"/>
      <c r="M219" s="351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29"/>
      <c r="Y219" s="129"/>
    </row>
    <row r="220" spans="1:25" ht="15">
      <c r="A220" s="126"/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29"/>
      <c r="Y220" s="129"/>
    </row>
    <row r="221" spans="1:25" ht="15">
      <c r="A221" s="126"/>
      <c r="B221" s="351"/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29"/>
      <c r="Y221" s="129"/>
    </row>
    <row r="222" spans="1:25" ht="15">
      <c r="A222" s="126"/>
      <c r="B222" s="351"/>
      <c r="C222" s="351"/>
      <c r="D222" s="351"/>
      <c r="E222" s="351"/>
      <c r="F222" s="351"/>
      <c r="G222" s="351"/>
      <c r="H222" s="351"/>
      <c r="I222" s="351"/>
      <c r="J222" s="351"/>
      <c r="K222" s="351"/>
      <c r="L222" s="351"/>
      <c r="M222" s="351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29"/>
      <c r="Y222" s="129"/>
    </row>
    <row r="223" spans="1:25" ht="15">
      <c r="A223" s="126"/>
      <c r="B223" s="351"/>
      <c r="C223" s="351"/>
      <c r="D223" s="351"/>
      <c r="E223" s="351"/>
      <c r="F223" s="351"/>
      <c r="G223" s="351"/>
      <c r="H223" s="351"/>
      <c r="I223" s="351"/>
      <c r="J223" s="351"/>
      <c r="K223" s="351"/>
      <c r="L223" s="351"/>
      <c r="M223" s="351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29"/>
      <c r="Y223" s="129"/>
    </row>
    <row r="224" spans="1:25" ht="15">
      <c r="A224" s="126"/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29"/>
      <c r="Y224" s="129"/>
    </row>
    <row r="225" spans="1:25" ht="15">
      <c r="A225" s="126"/>
      <c r="B225" s="351"/>
      <c r="C225" s="351"/>
      <c r="D225" s="351"/>
      <c r="E225" s="351"/>
      <c r="F225" s="351"/>
      <c r="G225" s="351"/>
      <c r="H225" s="351"/>
      <c r="I225" s="351"/>
      <c r="J225" s="351"/>
      <c r="K225" s="351"/>
      <c r="L225" s="351"/>
      <c r="M225" s="351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29"/>
      <c r="Y225" s="129"/>
    </row>
    <row r="226" spans="1:25" ht="15">
      <c r="A226" s="126"/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29"/>
      <c r="Y226" s="129"/>
    </row>
    <row r="227" spans="1:25" ht="15">
      <c r="A227" s="126"/>
      <c r="B227" s="351"/>
      <c r="C227" s="351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29"/>
      <c r="Y227" s="129"/>
    </row>
    <row r="228" spans="1:25" ht="15">
      <c r="A228" s="126"/>
      <c r="B228" s="351"/>
      <c r="C228" s="351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29"/>
      <c r="Y228" s="129"/>
    </row>
    <row r="229" spans="1:25" ht="15">
      <c r="A229" s="126"/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29"/>
      <c r="Y229" s="129"/>
    </row>
    <row r="230" spans="1:25" ht="15">
      <c r="A230" s="126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29"/>
      <c r="Y230" s="129"/>
    </row>
    <row r="231" spans="1:25" ht="15">
      <c r="A231" s="126"/>
      <c r="B231" s="351"/>
      <c r="C231" s="351"/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29"/>
      <c r="Y231" s="129"/>
    </row>
    <row r="232" spans="1:25" ht="15">
      <c r="A232" s="126"/>
      <c r="B232" s="351"/>
      <c r="C232" s="351"/>
      <c r="D232" s="351"/>
      <c r="E232" s="351"/>
      <c r="F232" s="351"/>
      <c r="G232" s="351"/>
      <c r="H232" s="351"/>
      <c r="I232" s="351"/>
      <c r="J232" s="351"/>
      <c r="K232" s="351"/>
      <c r="L232" s="351"/>
      <c r="M232" s="351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29"/>
      <c r="Y232" s="129"/>
    </row>
    <row r="233" spans="1:25" ht="15">
      <c r="A233" s="126"/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29"/>
      <c r="Y233" s="129"/>
    </row>
    <row r="234" spans="1:25" ht="15">
      <c r="A234" s="126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29"/>
      <c r="Y234" s="129"/>
    </row>
    <row r="235" spans="1:25" ht="15">
      <c r="A235" s="126"/>
      <c r="B235" s="351"/>
      <c r="C235" s="351"/>
      <c r="D235" s="351"/>
      <c r="E235" s="351"/>
      <c r="F235" s="351"/>
      <c r="G235" s="351"/>
      <c r="H235" s="351"/>
      <c r="I235" s="351"/>
      <c r="J235" s="351"/>
      <c r="K235" s="351"/>
      <c r="L235" s="351"/>
      <c r="M235" s="351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29"/>
      <c r="Y235" s="129"/>
    </row>
    <row r="236" spans="1:25" ht="15">
      <c r="A236" s="126"/>
      <c r="B236" s="351"/>
      <c r="C236" s="351"/>
      <c r="D236" s="351"/>
      <c r="E236" s="351"/>
      <c r="F236" s="351"/>
      <c r="G236" s="351"/>
      <c r="H236" s="351"/>
      <c r="I236" s="351"/>
      <c r="J236" s="351"/>
      <c r="K236" s="351"/>
      <c r="L236" s="351"/>
      <c r="M236" s="351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29"/>
      <c r="Y236" s="129"/>
    </row>
    <row r="237" spans="1:25" ht="15">
      <c r="A237" s="126"/>
      <c r="B237" s="351"/>
      <c r="C237" s="351"/>
      <c r="D237" s="351"/>
      <c r="E237" s="351"/>
      <c r="F237" s="351"/>
      <c r="G237" s="351"/>
      <c r="H237" s="351"/>
      <c r="I237" s="351"/>
      <c r="J237" s="351"/>
      <c r="K237" s="351"/>
      <c r="L237" s="351"/>
      <c r="M237" s="351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29"/>
      <c r="Y237" s="129"/>
    </row>
    <row r="238" spans="1:25" ht="15">
      <c r="A238" s="126"/>
      <c r="B238" s="351"/>
      <c r="C238" s="351"/>
      <c r="D238" s="351"/>
      <c r="E238" s="351"/>
      <c r="F238" s="351"/>
      <c r="G238" s="351"/>
      <c r="H238" s="351"/>
      <c r="I238" s="351"/>
      <c r="J238" s="351"/>
      <c r="K238" s="351"/>
      <c r="L238" s="351"/>
      <c r="M238" s="351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29"/>
      <c r="Y238" s="129"/>
    </row>
    <row r="239" spans="1:25" ht="15">
      <c r="A239" s="126"/>
      <c r="B239" s="351"/>
      <c r="C239" s="351"/>
      <c r="D239" s="351"/>
      <c r="E239" s="351"/>
      <c r="F239" s="351"/>
      <c r="G239" s="351"/>
      <c r="H239" s="351"/>
      <c r="I239" s="351"/>
      <c r="J239" s="351"/>
      <c r="K239" s="351"/>
      <c r="L239" s="351"/>
      <c r="M239" s="351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29"/>
      <c r="Y239" s="129"/>
    </row>
    <row r="240" spans="1:25" ht="15">
      <c r="A240" s="126"/>
      <c r="B240" s="351"/>
      <c r="C240" s="351"/>
      <c r="D240" s="351"/>
      <c r="E240" s="351"/>
      <c r="F240" s="351"/>
      <c r="G240" s="351"/>
      <c r="H240" s="351"/>
      <c r="I240" s="351"/>
      <c r="J240" s="351"/>
      <c r="K240" s="351"/>
      <c r="L240" s="351"/>
      <c r="M240" s="351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29"/>
      <c r="Y240" s="129"/>
    </row>
    <row r="241" spans="1:25" ht="15">
      <c r="A241" s="126"/>
      <c r="B241" s="351"/>
      <c r="C241" s="351"/>
      <c r="D241" s="351"/>
      <c r="E241" s="351"/>
      <c r="F241" s="351"/>
      <c r="G241" s="351"/>
      <c r="H241" s="351"/>
      <c r="I241" s="351"/>
      <c r="J241" s="351"/>
      <c r="K241" s="351"/>
      <c r="L241" s="351"/>
      <c r="M241" s="351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29"/>
      <c r="Y241" s="129"/>
    </row>
    <row r="242" spans="1:25" ht="15">
      <c r="A242" s="126"/>
      <c r="B242" s="351"/>
      <c r="C242" s="351"/>
      <c r="D242" s="351"/>
      <c r="E242" s="351"/>
      <c r="F242" s="351"/>
      <c r="G242" s="351"/>
      <c r="H242" s="351"/>
      <c r="I242" s="351"/>
      <c r="J242" s="351"/>
      <c r="K242" s="351"/>
      <c r="L242" s="351"/>
      <c r="M242" s="351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29"/>
      <c r="Y242" s="129"/>
    </row>
    <row r="243" spans="1:25" ht="15">
      <c r="A243" s="126"/>
      <c r="B243" s="351"/>
      <c r="C243" s="351"/>
      <c r="D243" s="351"/>
      <c r="E243" s="351"/>
      <c r="F243" s="351"/>
      <c r="G243" s="351"/>
      <c r="H243" s="351"/>
      <c r="I243" s="351"/>
      <c r="J243" s="351"/>
      <c r="K243" s="351"/>
      <c r="L243" s="351"/>
      <c r="M243" s="351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29"/>
      <c r="Y243" s="129"/>
    </row>
    <row r="244" spans="1:25" ht="15">
      <c r="A244" s="126"/>
      <c r="B244" s="351"/>
      <c r="C244" s="351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29"/>
      <c r="Y244" s="129"/>
    </row>
    <row r="245" spans="1:25" ht="15">
      <c r="A245" s="126"/>
      <c r="B245" s="351"/>
      <c r="C245" s="351"/>
      <c r="D245" s="351"/>
      <c r="E245" s="351"/>
      <c r="F245" s="351"/>
      <c r="G245" s="351"/>
      <c r="H245" s="351"/>
      <c r="I245" s="351"/>
      <c r="J245" s="351"/>
      <c r="K245" s="351"/>
      <c r="L245" s="351"/>
      <c r="M245" s="351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29"/>
      <c r="Y245" s="129"/>
    </row>
    <row r="246" spans="1:25" ht="15">
      <c r="A246" s="126"/>
      <c r="B246" s="351"/>
      <c r="C246" s="351"/>
      <c r="D246" s="351"/>
      <c r="E246" s="351"/>
      <c r="F246" s="351"/>
      <c r="G246" s="351"/>
      <c r="H246" s="351"/>
      <c r="I246" s="351"/>
      <c r="J246" s="351"/>
      <c r="K246" s="351"/>
      <c r="L246" s="351"/>
      <c r="M246" s="351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29"/>
      <c r="Y246" s="129"/>
    </row>
    <row r="247" spans="1:25" ht="15">
      <c r="A247" s="126"/>
      <c r="B247" s="351"/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29"/>
      <c r="Y247" s="129"/>
    </row>
    <row r="248" spans="1:25" ht="15">
      <c r="A248" s="126"/>
      <c r="B248" s="351"/>
      <c r="C248" s="351"/>
      <c r="D248" s="351"/>
      <c r="E248" s="351"/>
      <c r="F248" s="351"/>
      <c r="G248" s="351"/>
      <c r="H248" s="351"/>
      <c r="I248" s="351"/>
      <c r="J248" s="351"/>
      <c r="K248" s="351"/>
      <c r="L248" s="351"/>
      <c r="M248" s="351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29"/>
      <c r="Y248" s="129"/>
    </row>
    <row r="249" spans="1:25" ht="15">
      <c r="A249" s="126"/>
      <c r="B249" s="351"/>
      <c r="C249" s="351"/>
      <c r="D249" s="351"/>
      <c r="E249" s="351"/>
      <c r="F249" s="351"/>
      <c r="G249" s="351"/>
      <c r="H249" s="351"/>
      <c r="I249" s="351"/>
      <c r="J249" s="351"/>
      <c r="K249" s="351"/>
      <c r="L249" s="351"/>
      <c r="M249" s="351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29"/>
      <c r="Y249" s="129"/>
    </row>
    <row r="250" spans="1:25" ht="15">
      <c r="A250" s="126"/>
      <c r="B250" s="351"/>
      <c r="C250" s="351"/>
      <c r="D250" s="351"/>
      <c r="E250" s="351"/>
      <c r="F250" s="351"/>
      <c r="G250" s="351"/>
      <c r="H250" s="351"/>
      <c r="I250" s="351"/>
      <c r="J250" s="351"/>
      <c r="K250" s="351"/>
      <c r="L250" s="351"/>
      <c r="M250" s="351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29"/>
      <c r="Y250" s="129"/>
    </row>
    <row r="251" spans="1:25" ht="15">
      <c r="A251" s="126"/>
      <c r="B251" s="351"/>
      <c r="C251" s="351"/>
      <c r="D251" s="351"/>
      <c r="E251" s="351"/>
      <c r="F251" s="351"/>
      <c r="G251" s="351"/>
      <c r="H251" s="351"/>
      <c r="I251" s="351"/>
      <c r="J251" s="351"/>
      <c r="K251" s="351"/>
      <c r="L251" s="351"/>
      <c r="M251" s="351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29"/>
      <c r="Y251" s="129"/>
    </row>
    <row r="252" spans="1:25" ht="15">
      <c r="A252" s="126"/>
      <c r="B252" s="351"/>
      <c r="C252" s="351"/>
      <c r="D252" s="351"/>
      <c r="E252" s="351"/>
      <c r="F252" s="351"/>
      <c r="G252" s="351"/>
      <c r="H252" s="351"/>
      <c r="I252" s="351"/>
      <c r="J252" s="351"/>
      <c r="K252" s="351"/>
      <c r="L252" s="351"/>
      <c r="M252" s="351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29"/>
      <c r="Y252" s="129"/>
    </row>
    <row r="253" spans="1:25" ht="15">
      <c r="A253" s="126"/>
      <c r="B253" s="351"/>
      <c r="C253" s="351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29"/>
      <c r="Y253" s="129"/>
    </row>
    <row r="254" spans="1:25" ht="15">
      <c r="A254" s="126"/>
      <c r="B254" s="351"/>
      <c r="C254" s="351"/>
      <c r="D254" s="351"/>
      <c r="E254" s="351"/>
      <c r="F254" s="351"/>
      <c r="G254" s="351"/>
      <c r="H254" s="351"/>
      <c r="I254" s="351"/>
      <c r="J254" s="351"/>
      <c r="K254" s="351"/>
      <c r="L254" s="351"/>
      <c r="M254" s="351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29"/>
      <c r="Y254" s="129"/>
    </row>
    <row r="255" spans="1:25" ht="15">
      <c r="A255" s="126"/>
      <c r="B255" s="351"/>
      <c r="C255" s="351"/>
      <c r="D255" s="351"/>
      <c r="E255" s="351"/>
      <c r="F255" s="351"/>
      <c r="G255" s="351"/>
      <c r="H255" s="351"/>
      <c r="I255" s="351"/>
      <c r="J255" s="351"/>
      <c r="K255" s="351"/>
      <c r="L255" s="351"/>
      <c r="M255" s="351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29"/>
      <c r="Y255" s="129"/>
    </row>
    <row r="256" spans="1:25" ht="15">
      <c r="A256" s="126"/>
      <c r="B256" s="351"/>
      <c r="C256" s="351"/>
      <c r="D256" s="351"/>
      <c r="E256" s="351"/>
      <c r="F256" s="351"/>
      <c r="G256" s="351"/>
      <c r="H256" s="351"/>
      <c r="I256" s="351"/>
      <c r="J256" s="351"/>
      <c r="K256" s="351"/>
      <c r="L256" s="351"/>
      <c r="M256" s="351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29"/>
      <c r="Y256" s="129"/>
    </row>
    <row r="257" spans="1:25" ht="15">
      <c r="A257" s="126"/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29"/>
      <c r="Y257" s="129"/>
    </row>
    <row r="258" spans="1:25" ht="15">
      <c r="A258" s="126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29"/>
      <c r="Y258" s="129"/>
    </row>
    <row r="259" spans="1:25" ht="15">
      <c r="A259" s="126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29"/>
      <c r="Y259" s="129"/>
    </row>
    <row r="260" spans="1:25" ht="15">
      <c r="A260" s="126"/>
      <c r="B260" s="351"/>
      <c r="C260" s="351"/>
      <c r="D260" s="351"/>
      <c r="E260" s="351"/>
      <c r="F260" s="351"/>
      <c r="G260" s="351"/>
      <c r="H260" s="351"/>
      <c r="I260" s="351"/>
      <c r="J260" s="351"/>
      <c r="K260" s="351"/>
      <c r="L260" s="351"/>
      <c r="M260" s="351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29"/>
      <c r="Y260" s="129"/>
    </row>
    <row r="261" spans="1:25" ht="15">
      <c r="A261" s="126"/>
      <c r="B261" s="351"/>
      <c r="C261" s="351"/>
      <c r="D261" s="351"/>
      <c r="E261" s="351"/>
      <c r="F261" s="351"/>
      <c r="G261" s="351"/>
      <c r="H261" s="351"/>
      <c r="I261" s="351"/>
      <c r="J261" s="351"/>
      <c r="K261" s="351"/>
      <c r="L261" s="351"/>
      <c r="M261" s="351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29"/>
      <c r="Y261" s="129" t="s">
        <v>1115</v>
      </c>
    </row>
    <row r="262" spans="1:25" ht="15">
      <c r="A262" s="126"/>
      <c r="B262" s="351"/>
      <c r="C262" s="351"/>
      <c r="D262" s="351"/>
      <c r="E262" s="351"/>
      <c r="F262" s="351"/>
      <c r="G262" s="351"/>
      <c r="H262" s="351"/>
      <c r="I262" s="351"/>
      <c r="J262" s="351"/>
      <c r="K262" s="351"/>
      <c r="L262" s="351"/>
      <c r="M262" s="351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29"/>
      <c r="Y262" s="129"/>
    </row>
    <row r="263" spans="1:25" ht="15">
      <c r="A263" s="126"/>
      <c r="B263" s="351"/>
      <c r="C263" s="351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29"/>
      <c r="Y263" s="129"/>
    </row>
    <row r="264" spans="1:25" ht="15">
      <c r="A264" s="126"/>
      <c r="B264" s="351"/>
      <c r="C264" s="351"/>
      <c r="D264" s="351"/>
      <c r="E264" s="351"/>
      <c r="F264" s="351"/>
      <c r="G264" s="351"/>
      <c r="H264" s="351"/>
      <c r="I264" s="351"/>
      <c r="J264" s="351"/>
      <c r="K264" s="351"/>
      <c r="L264" s="351"/>
      <c r="M264" s="351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29"/>
      <c r="Y264" s="129"/>
    </row>
    <row r="265" spans="1:25" ht="15">
      <c r="A265" s="126"/>
      <c r="B265" s="351"/>
      <c r="C265" s="351"/>
      <c r="D265" s="351"/>
      <c r="E265" s="351"/>
      <c r="F265" s="351"/>
      <c r="G265" s="351"/>
      <c r="H265" s="351"/>
      <c r="I265" s="351"/>
      <c r="J265" s="351"/>
      <c r="K265" s="351"/>
      <c r="L265" s="351"/>
      <c r="M265" s="351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29"/>
      <c r="Y265" s="129"/>
    </row>
    <row r="266" spans="1:25" ht="15">
      <c r="A266" s="126"/>
      <c r="B266" s="351"/>
      <c r="C266" s="351"/>
      <c r="D266" s="351"/>
      <c r="E266" s="351"/>
      <c r="F266" s="351"/>
      <c r="G266" s="351"/>
      <c r="H266" s="351"/>
      <c r="I266" s="351"/>
      <c r="J266" s="351"/>
      <c r="K266" s="351"/>
      <c r="L266" s="351"/>
      <c r="M266" s="351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29"/>
      <c r="Y266" s="129"/>
    </row>
    <row r="267" spans="1:25" ht="15">
      <c r="A267" s="126"/>
      <c r="B267" s="351"/>
      <c r="C267" s="351"/>
      <c r="D267" s="351"/>
      <c r="E267" s="351"/>
      <c r="F267" s="351"/>
      <c r="G267" s="351"/>
      <c r="H267" s="351"/>
      <c r="I267" s="351"/>
      <c r="J267" s="351"/>
      <c r="K267" s="351"/>
      <c r="L267" s="351"/>
      <c r="M267" s="351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29"/>
      <c r="Y267" s="129"/>
    </row>
    <row r="268" spans="1:25" ht="15">
      <c r="A268" s="126"/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29"/>
      <c r="Y268" s="129"/>
    </row>
    <row r="269" spans="1:25" ht="15">
      <c r="A269" s="126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29"/>
      <c r="Y269" s="129"/>
    </row>
    <row r="270" spans="1:25" ht="15">
      <c r="A270" s="126"/>
      <c r="B270" s="351"/>
      <c r="C270" s="351"/>
      <c r="D270" s="351"/>
      <c r="E270" s="351"/>
      <c r="F270" s="351"/>
      <c r="G270" s="351"/>
      <c r="H270" s="351"/>
      <c r="I270" s="351"/>
      <c r="J270" s="351"/>
      <c r="K270" s="351"/>
      <c r="L270" s="351"/>
      <c r="M270" s="351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29"/>
      <c r="Y270" s="129"/>
    </row>
    <row r="271" spans="1:25" ht="15">
      <c r="A271" s="126"/>
      <c r="B271" s="351"/>
      <c r="C271" s="351"/>
      <c r="D271" s="351"/>
      <c r="E271" s="351"/>
      <c r="F271" s="351"/>
      <c r="G271" s="351"/>
      <c r="H271" s="351"/>
      <c r="I271" s="351"/>
      <c r="J271" s="351"/>
      <c r="K271" s="351"/>
      <c r="L271" s="351"/>
      <c r="M271" s="351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29"/>
      <c r="Y271" s="129"/>
    </row>
    <row r="272" spans="1:25" ht="15">
      <c r="A272" s="126"/>
      <c r="B272" s="351"/>
      <c r="C272" s="351"/>
      <c r="D272" s="351"/>
      <c r="E272" s="351"/>
      <c r="F272" s="351"/>
      <c r="G272" s="351"/>
      <c r="H272" s="351"/>
      <c r="I272" s="351"/>
      <c r="J272" s="351"/>
      <c r="K272" s="351"/>
      <c r="L272" s="351"/>
      <c r="M272" s="351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29"/>
      <c r="Y272" s="129"/>
    </row>
    <row r="273" spans="1:25" ht="15">
      <c r="A273" s="126"/>
      <c r="B273" s="351"/>
      <c r="C273" s="351"/>
      <c r="D273" s="351"/>
      <c r="E273" s="351"/>
      <c r="F273" s="351"/>
      <c r="G273" s="351"/>
      <c r="H273" s="351"/>
      <c r="I273" s="351"/>
      <c r="J273" s="351"/>
      <c r="K273" s="351"/>
      <c r="L273" s="351"/>
      <c r="M273" s="351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29"/>
      <c r="Y273" s="129"/>
    </row>
    <row r="274" spans="1:25" ht="15">
      <c r="A274" s="126"/>
      <c r="B274" s="351"/>
      <c r="C274" s="351"/>
      <c r="D274" s="351"/>
      <c r="E274" s="351"/>
      <c r="F274" s="351"/>
      <c r="G274" s="351"/>
      <c r="H274" s="351"/>
      <c r="I274" s="351"/>
      <c r="J274" s="351"/>
      <c r="K274" s="351"/>
      <c r="L274" s="351"/>
      <c r="M274" s="351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29"/>
      <c r="Y274" s="129"/>
    </row>
    <row r="275" spans="1:25" ht="15">
      <c r="A275" s="126"/>
      <c r="B275" s="351"/>
      <c r="C275" s="351"/>
      <c r="D275" s="351"/>
      <c r="E275" s="351"/>
      <c r="F275" s="351"/>
      <c r="G275" s="351"/>
      <c r="H275" s="351"/>
      <c r="I275" s="351"/>
      <c r="J275" s="351"/>
      <c r="K275" s="351"/>
      <c r="L275" s="351"/>
      <c r="M275" s="351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29"/>
      <c r="Y275" s="129"/>
    </row>
    <row r="276" spans="1:25" ht="15">
      <c r="A276" s="126"/>
      <c r="B276" s="351"/>
      <c r="C276" s="351"/>
      <c r="D276" s="351"/>
      <c r="E276" s="351"/>
      <c r="F276" s="351"/>
      <c r="G276" s="351"/>
      <c r="H276" s="351"/>
      <c r="I276" s="351"/>
      <c r="J276" s="351"/>
      <c r="K276" s="351"/>
      <c r="L276" s="351"/>
      <c r="M276" s="351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29"/>
      <c r="Y276" s="129"/>
    </row>
    <row r="277" spans="1:25" ht="15">
      <c r="A277" s="126"/>
      <c r="B277" s="351"/>
      <c r="C277" s="351"/>
      <c r="D277" s="351"/>
      <c r="E277" s="351"/>
      <c r="F277" s="351"/>
      <c r="G277" s="351"/>
      <c r="H277" s="351"/>
      <c r="I277" s="351"/>
      <c r="J277" s="351"/>
      <c r="K277" s="351"/>
      <c r="L277" s="351"/>
      <c r="M277" s="351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29"/>
      <c r="Y277" s="129"/>
    </row>
    <row r="278" spans="1:25" ht="15">
      <c r="A278" s="126"/>
      <c r="B278" s="351"/>
      <c r="C278" s="351"/>
      <c r="D278" s="351"/>
      <c r="E278" s="351"/>
      <c r="F278" s="351"/>
      <c r="G278" s="351"/>
      <c r="H278" s="351"/>
      <c r="I278" s="351"/>
      <c r="J278" s="351"/>
      <c r="K278" s="351"/>
      <c r="L278" s="351"/>
      <c r="M278" s="351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29"/>
      <c r="Y278" s="129"/>
    </row>
    <row r="279" spans="1:25" ht="15">
      <c r="A279" s="126"/>
      <c r="B279" s="351"/>
      <c r="C279" s="351"/>
      <c r="D279" s="351"/>
      <c r="E279" s="351"/>
      <c r="F279" s="351"/>
      <c r="G279" s="351"/>
      <c r="H279" s="351"/>
      <c r="I279" s="351"/>
      <c r="J279" s="351"/>
      <c r="K279" s="351"/>
      <c r="L279" s="351"/>
      <c r="M279" s="351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29"/>
      <c r="Y279" s="129"/>
    </row>
    <row r="280" spans="1:25" ht="15">
      <c r="A280" s="126"/>
      <c r="B280" s="351"/>
      <c r="C280" s="351"/>
      <c r="D280" s="351"/>
      <c r="E280" s="351"/>
      <c r="F280" s="351"/>
      <c r="G280" s="351"/>
      <c r="H280" s="351"/>
      <c r="I280" s="351"/>
      <c r="J280" s="351"/>
      <c r="K280" s="351"/>
      <c r="L280" s="351"/>
      <c r="M280" s="351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29"/>
      <c r="Y280" s="129"/>
    </row>
    <row r="281" spans="1:25" ht="15">
      <c r="A281" s="126"/>
      <c r="B281" s="351"/>
      <c r="C281" s="351"/>
      <c r="D281" s="351"/>
      <c r="E281" s="351"/>
      <c r="F281" s="351"/>
      <c r="G281" s="351"/>
      <c r="H281" s="351"/>
      <c r="I281" s="351"/>
      <c r="J281" s="351"/>
      <c r="K281" s="351"/>
      <c r="L281" s="351"/>
      <c r="M281" s="351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29"/>
      <c r="Y281" s="129"/>
    </row>
    <row r="282" spans="1:25" ht="15">
      <c r="A282" s="126"/>
      <c r="B282" s="351"/>
      <c r="C282" s="351"/>
      <c r="D282" s="351"/>
      <c r="E282" s="351"/>
      <c r="F282" s="351"/>
      <c r="G282" s="351"/>
      <c r="H282" s="351"/>
      <c r="I282" s="351"/>
      <c r="J282" s="351"/>
      <c r="K282" s="351"/>
      <c r="L282" s="351"/>
      <c r="M282" s="351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29"/>
      <c r="Y282" s="129"/>
    </row>
    <row r="283" spans="1:25" ht="15">
      <c r="A283" s="126"/>
      <c r="B283" s="351"/>
      <c r="C283" s="351"/>
      <c r="D283" s="351"/>
      <c r="E283" s="351"/>
      <c r="F283" s="351"/>
      <c r="G283" s="351"/>
      <c r="H283" s="351"/>
      <c r="I283" s="351"/>
      <c r="J283" s="351"/>
      <c r="K283" s="351"/>
      <c r="L283" s="351"/>
      <c r="M283" s="351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29"/>
      <c r="Y283" s="129"/>
    </row>
    <row r="284" spans="1:25" ht="15">
      <c r="A284" s="126"/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29"/>
      <c r="Y284" s="129"/>
    </row>
    <row r="285" spans="1:25" ht="15">
      <c r="A285" s="126"/>
      <c r="B285" s="351"/>
      <c r="C285" s="351"/>
      <c r="D285" s="351"/>
      <c r="E285" s="351"/>
      <c r="F285" s="351"/>
      <c r="G285" s="351"/>
      <c r="H285" s="351"/>
      <c r="I285" s="351"/>
      <c r="J285" s="351"/>
      <c r="K285" s="351"/>
      <c r="L285" s="351"/>
      <c r="M285" s="351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29"/>
      <c r="Y285" s="129"/>
    </row>
    <row r="286" spans="1:25" ht="15">
      <c r="A286" s="126"/>
      <c r="B286" s="351"/>
      <c r="C286" s="351"/>
      <c r="D286" s="351"/>
      <c r="E286" s="351"/>
      <c r="F286" s="351"/>
      <c r="G286" s="351"/>
      <c r="H286" s="351"/>
      <c r="I286" s="351"/>
      <c r="J286" s="351"/>
      <c r="K286" s="351"/>
      <c r="L286" s="351"/>
      <c r="M286" s="351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29"/>
      <c r="Y286" s="129"/>
    </row>
    <row r="287" spans="1:25" ht="15">
      <c r="A287" s="126"/>
      <c r="B287" s="351"/>
      <c r="C287" s="351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29"/>
      <c r="Y287" s="129"/>
    </row>
    <row r="288" spans="1:25" ht="15">
      <c r="A288" s="126"/>
      <c r="B288" s="351"/>
      <c r="C288" s="351"/>
      <c r="D288" s="351"/>
      <c r="E288" s="351"/>
      <c r="F288" s="351"/>
      <c r="G288" s="351"/>
      <c r="H288" s="351"/>
      <c r="I288" s="351"/>
      <c r="J288" s="351"/>
      <c r="K288" s="351"/>
      <c r="L288" s="351"/>
      <c r="M288" s="351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29"/>
      <c r="Y288" s="129"/>
    </row>
    <row r="289" spans="1:25" ht="15">
      <c r="A289" s="126"/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29"/>
      <c r="Y289" s="129"/>
    </row>
    <row r="290" spans="1:25" ht="15">
      <c r="A290" s="126"/>
      <c r="B290" s="351"/>
      <c r="C290" s="351"/>
      <c r="D290" s="351"/>
      <c r="E290" s="351"/>
      <c r="F290" s="351"/>
      <c r="G290" s="351"/>
      <c r="H290" s="351"/>
      <c r="I290" s="351"/>
      <c r="J290" s="351"/>
      <c r="K290" s="351"/>
      <c r="L290" s="351"/>
      <c r="M290" s="351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29"/>
      <c r="Y290" s="129"/>
    </row>
    <row r="291" spans="1:25" ht="15">
      <c r="A291" s="126"/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29"/>
      <c r="Y291" s="129"/>
    </row>
    <row r="292" spans="1:25" ht="15">
      <c r="A292" s="126"/>
      <c r="B292" s="351"/>
      <c r="C292" s="351"/>
      <c r="D292" s="351"/>
      <c r="E292" s="351"/>
      <c r="F292" s="351"/>
      <c r="G292" s="351"/>
      <c r="H292" s="351"/>
      <c r="I292" s="351"/>
      <c r="J292" s="351"/>
      <c r="K292" s="351"/>
      <c r="L292" s="351"/>
      <c r="M292" s="351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29"/>
      <c r="Y292" s="129"/>
    </row>
    <row r="293" spans="1:25" ht="15">
      <c r="A293" s="126"/>
      <c r="B293" s="351"/>
      <c r="C293" s="351"/>
      <c r="D293" s="351"/>
      <c r="E293" s="351"/>
      <c r="F293" s="351"/>
      <c r="G293" s="351"/>
      <c r="H293" s="351"/>
      <c r="I293" s="351"/>
      <c r="J293" s="351"/>
      <c r="K293" s="351"/>
      <c r="L293" s="351"/>
      <c r="M293" s="351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29"/>
      <c r="Y293" s="129"/>
    </row>
    <row r="294" spans="1:25" ht="15">
      <c r="A294" s="126"/>
      <c r="B294" s="351"/>
      <c r="C294" s="351"/>
      <c r="D294" s="351"/>
      <c r="E294" s="351"/>
      <c r="F294" s="351"/>
      <c r="G294" s="351"/>
      <c r="H294" s="351"/>
      <c r="I294" s="351"/>
      <c r="J294" s="351"/>
      <c r="K294" s="351"/>
      <c r="L294" s="351"/>
      <c r="M294" s="351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29"/>
      <c r="Y294" s="129"/>
    </row>
    <row r="295" spans="1:25" ht="15">
      <c r="A295" s="126"/>
      <c r="B295" s="351"/>
      <c r="C295" s="351"/>
      <c r="D295" s="351"/>
      <c r="E295" s="351"/>
      <c r="F295" s="351"/>
      <c r="G295" s="351"/>
      <c r="H295" s="351"/>
      <c r="I295" s="351"/>
      <c r="J295" s="351"/>
      <c r="K295" s="351"/>
      <c r="L295" s="351"/>
      <c r="M295" s="351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29"/>
      <c r="Y295" s="129"/>
    </row>
    <row r="296" spans="1:25" ht="15">
      <c r="A296" s="126"/>
      <c r="B296" s="351"/>
      <c r="C296" s="351"/>
      <c r="D296" s="351"/>
      <c r="E296" s="351"/>
      <c r="F296" s="351"/>
      <c r="G296" s="351"/>
      <c r="H296" s="351"/>
      <c r="I296" s="351"/>
      <c r="J296" s="351"/>
      <c r="K296" s="351"/>
      <c r="L296" s="351"/>
      <c r="M296" s="351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29"/>
      <c r="Y296" s="129"/>
    </row>
    <row r="297" spans="1:25" ht="15">
      <c r="A297" s="126"/>
      <c r="B297" s="351"/>
      <c r="C297" s="351"/>
      <c r="D297" s="351"/>
      <c r="E297" s="351"/>
      <c r="F297" s="351"/>
      <c r="G297" s="351"/>
      <c r="H297" s="351"/>
      <c r="I297" s="351"/>
      <c r="J297" s="351"/>
      <c r="K297" s="351"/>
      <c r="L297" s="351"/>
      <c r="M297" s="351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29"/>
      <c r="Y297" s="129" t="s">
        <v>1116</v>
      </c>
    </row>
    <row r="298" spans="1:25" ht="15">
      <c r="A298" s="126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29"/>
      <c r="Y298" s="129"/>
    </row>
    <row r="299" spans="1:25" ht="15">
      <c r="A299" s="126"/>
      <c r="B299" s="351"/>
      <c r="C299" s="351"/>
      <c r="D299" s="351"/>
      <c r="E299" s="351"/>
      <c r="F299" s="351"/>
      <c r="G299" s="351"/>
      <c r="H299" s="351"/>
      <c r="I299" s="351"/>
      <c r="J299" s="351"/>
      <c r="K299" s="351"/>
      <c r="L299" s="351"/>
      <c r="M299" s="351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29"/>
      <c r="Y299" s="129"/>
    </row>
    <row r="300" spans="1:25" ht="15">
      <c r="A300" s="126"/>
      <c r="B300" s="351"/>
      <c r="C300" s="351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29"/>
      <c r="Y300" s="129"/>
    </row>
    <row r="301" spans="1:25" ht="15">
      <c r="A301" s="126"/>
      <c r="B301" s="351"/>
      <c r="C301" s="351"/>
      <c r="D301" s="351"/>
      <c r="E301" s="351"/>
      <c r="F301" s="351"/>
      <c r="G301" s="351"/>
      <c r="H301" s="351"/>
      <c r="I301" s="351"/>
      <c r="J301" s="351"/>
      <c r="K301" s="351"/>
      <c r="L301" s="351"/>
      <c r="M301" s="351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29"/>
      <c r="Y301" s="129"/>
    </row>
    <row r="302" spans="1:25" ht="15">
      <c r="A302" s="126"/>
      <c r="B302" s="351"/>
      <c r="C302" s="351"/>
      <c r="D302" s="351"/>
      <c r="E302" s="351"/>
      <c r="F302" s="351"/>
      <c r="G302" s="351"/>
      <c r="H302" s="351"/>
      <c r="I302" s="351"/>
      <c r="J302" s="351"/>
      <c r="K302" s="351"/>
      <c r="L302" s="351"/>
      <c r="M302" s="351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29"/>
      <c r="Y302" s="129"/>
    </row>
    <row r="303" spans="1:25" ht="15">
      <c r="A303" s="126"/>
      <c r="B303" s="351"/>
      <c r="C303" s="351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29"/>
      <c r="Y303" s="129"/>
    </row>
    <row r="304" spans="1:25" ht="15">
      <c r="A304" s="126"/>
      <c r="B304" s="351"/>
      <c r="C304" s="351"/>
      <c r="D304" s="351"/>
      <c r="E304" s="351"/>
      <c r="F304" s="351"/>
      <c r="G304" s="351"/>
      <c r="H304" s="351"/>
      <c r="I304" s="351"/>
      <c r="J304" s="351"/>
      <c r="K304" s="351"/>
      <c r="L304" s="351"/>
      <c r="M304" s="351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29"/>
      <c r="Y304" s="129"/>
    </row>
    <row r="305" spans="1:25" ht="15">
      <c r="A305" s="126"/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  <c r="L305" s="351"/>
      <c r="M305" s="351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29"/>
      <c r="Y305" s="129"/>
    </row>
    <row r="306" spans="1:25" ht="15">
      <c r="A306" s="126"/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  <c r="L306" s="351"/>
      <c r="M306" s="351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29"/>
      <c r="Y306" s="129"/>
    </row>
    <row r="307" spans="1:25" ht="15">
      <c r="A307" s="126"/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29"/>
      <c r="Y307" s="129"/>
    </row>
    <row r="308" spans="1:25" ht="15">
      <c r="A308" s="126"/>
      <c r="B308" s="351"/>
      <c r="C308" s="351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29"/>
      <c r="Y308" s="129"/>
    </row>
    <row r="309" spans="1:25" ht="15">
      <c r="A309" s="126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29"/>
      <c r="Y309" s="129"/>
    </row>
    <row r="310" spans="1:25" ht="15">
      <c r="A310" s="126"/>
      <c r="B310" s="351"/>
      <c r="C310" s="351"/>
      <c r="D310" s="351"/>
      <c r="E310" s="351"/>
      <c r="F310" s="351"/>
      <c r="G310" s="351"/>
      <c r="H310" s="351"/>
      <c r="I310" s="351"/>
      <c r="J310" s="351"/>
      <c r="K310" s="351"/>
      <c r="L310" s="351"/>
      <c r="M310" s="351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29"/>
      <c r="Y310" s="129"/>
    </row>
    <row r="311" spans="1:25" ht="15">
      <c r="A311" s="126"/>
      <c r="B311" s="351"/>
      <c r="C311" s="351"/>
      <c r="D311" s="351"/>
      <c r="E311" s="351"/>
      <c r="F311" s="351"/>
      <c r="G311" s="351"/>
      <c r="H311" s="351"/>
      <c r="I311" s="351"/>
      <c r="J311" s="351"/>
      <c r="K311" s="351"/>
      <c r="L311" s="351"/>
      <c r="M311" s="351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29"/>
      <c r="Y311" s="129"/>
    </row>
    <row r="312" spans="1:25" ht="15">
      <c r="A312" s="126"/>
      <c r="B312" s="351"/>
      <c r="C312" s="351"/>
      <c r="D312" s="351"/>
      <c r="E312" s="351"/>
      <c r="F312" s="351"/>
      <c r="G312" s="351"/>
      <c r="H312" s="351"/>
      <c r="I312" s="351"/>
      <c r="J312" s="351"/>
      <c r="K312" s="351"/>
      <c r="L312" s="351"/>
      <c r="M312" s="351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29"/>
      <c r="Y312" s="129"/>
    </row>
    <row r="313" spans="1:25" ht="15">
      <c r="A313" s="126"/>
      <c r="B313" s="351"/>
      <c r="C313" s="351"/>
      <c r="D313" s="351"/>
      <c r="E313" s="351"/>
      <c r="F313" s="351"/>
      <c r="G313" s="351"/>
      <c r="H313" s="351"/>
      <c r="I313" s="351"/>
      <c r="J313" s="351"/>
      <c r="K313" s="351"/>
      <c r="L313" s="351"/>
      <c r="M313" s="351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29"/>
      <c r="Y313" s="129"/>
    </row>
    <row r="314" spans="1:25" ht="15">
      <c r="A314" s="126"/>
      <c r="B314" s="351"/>
      <c r="C314" s="351"/>
      <c r="D314" s="351"/>
      <c r="E314" s="351"/>
      <c r="F314" s="351"/>
      <c r="G314" s="351"/>
      <c r="H314" s="351"/>
      <c r="I314" s="351"/>
      <c r="J314" s="351"/>
      <c r="K314" s="351"/>
      <c r="L314" s="351"/>
      <c r="M314" s="351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29"/>
      <c r="Y314" s="129"/>
    </row>
    <row r="315" spans="1:25" ht="15">
      <c r="A315" s="126"/>
      <c r="B315" s="351"/>
      <c r="C315" s="351"/>
      <c r="D315" s="351"/>
      <c r="E315" s="351"/>
      <c r="F315" s="351"/>
      <c r="G315" s="351"/>
      <c r="H315" s="351"/>
      <c r="I315" s="351"/>
      <c r="J315" s="351"/>
      <c r="K315" s="351"/>
      <c r="L315" s="351"/>
      <c r="M315" s="351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29"/>
      <c r="Y315" s="129" t="s">
        <v>1117</v>
      </c>
    </row>
    <row r="316" spans="1:25" ht="15">
      <c r="A316" s="605"/>
      <c r="B316" s="604"/>
      <c r="C316" s="604"/>
      <c r="D316" s="604"/>
      <c r="E316" s="604"/>
      <c r="F316" s="604"/>
      <c r="G316" s="604"/>
      <c r="H316" s="604"/>
      <c r="I316" s="604"/>
      <c r="J316" s="604"/>
      <c r="K316" s="604"/>
      <c r="L316" s="604"/>
      <c r="M316" s="604"/>
      <c r="N316" s="604"/>
      <c r="O316" s="604"/>
      <c r="P316" s="604"/>
      <c r="Q316" s="604"/>
      <c r="R316" s="604"/>
      <c r="S316" s="604"/>
      <c r="T316" s="604"/>
      <c r="U316" s="604"/>
      <c r="V316" s="604"/>
      <c r="W316" s="604"/>
      <c r="X316" s="129"/>
      <c r="Y316" s="129"/>
    </row>
    <row r="317" spans="1:25" ht="15">
      <c r="A317" s="603"/>
      <c r="B317" s="603"/>
      <c r="C317" s="603"/>
      <c r="D317" s="603"/>
      <c r="E317" s="603"/>
      <c r="F317" s="603"/>
      <c r="G317" s="603"/>
      <c r="H317" s="603"/>
      <c r="I317" s="603"/>
      <c r="J317" s="603"/>
      <c r="K317" s="603"/>
      <c r="L317" s="603"/>
      <c r="M317" s="603"/>
      <c r="N317" s="603"/>
      <c r="O317" s="603"/>
      <c r="P317" s="604"/>
      <c r="Q317" s="604"/>
      <c r="R317" s="604"/>
      <c r="S317" s="604"/>
      <c r="T317" s="604"/>
      <c r="U317" s="604"/>
      <c r="V317" s="604"/>
      <c r="W317" s="604"/>
      <c r="X317" s="129"/>
      <c r="Y317" s="129"/>
    </row>
    <row r="318" spans="1:25" ht="15">
      <c r="A318" s="126"/>
      <c r="B318" s="351"/>
      <c r="C318" s="351"/>
      <c r="D318" s="351"/>
      <c r="E318" s="351"/>
      <c r="F318" s="351"/>
      <c r="G318" s="351"/>
      <c r="H318" s="351"/>
      <c r="I318" s="351"/>
      <c r="J318" s="351"/>
      <c r="K318" s="351"/>
      <c r="L318" s="351"/>
      <c r="M318" s="351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29"/>
      <c r="Y318" s="129"/>
    </row>
    <row r="319" spans="1:25" ht="15">
      <c r="A319" s="126"/>
      <c r="B319" s="351"/>
      <c r="C319" s="351"/>
      <c r="D319" s="351"/>
      <c r="E319" s="351"/>
      <c r="F319" s="351"/>
      <c r="G319" s="351"/>
      <c r="H319" s="351"/>
      <c r="I319" s="351"/>
      <c r="J319" s="351"/>
      <c r="K319" s="351"/>
      <c r="L319" s="351"/>
      <c r="M319" s="351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29"/>
      <c r="Y319" s="129"/>
    </row>
    <row r="320" spans="1:25" ht="15">
      <c r="A320" s="126"/>
      <c r="B320" s="351"/>
      <c r="C320" s="351"/>
      <c r="D320" s="351"/>
      <c r="E320" s="351"/>
      <c r="F320" s="351"/>
      <c r="G320" s="351"/>
      <c r="H320" s="351"/>
      <c r="I320" s="351"/>
      <c r="J320" s="351"/>
      <c r="K320" s="351"/>
      <c r="L320" s="351"/>
      <c r="M320" s="351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29"/>
      <c r="Y320" s="129"/>
    </row>
    <row r="321" spans="1:25" ht="15">
      <c r="A321" s="126"/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29"/>
      <c r="Y321" s="129"/>
    </row>
    <row r="322" spans="1:25" ht="15">
      <c r="A322" s="126"/>
      <c r="B322" s="351"/>
      <c r="C322" s="351"/>
      <c r="D322" s="351"/>
      <c r="E322" s="351"/>
      <c r="F322" s="351"/>
      <c r="G322" s="351"/>
      <c r="H322" s="351"/>
      <c r="I322" s="351"/>
      <c r="J322" s="351"/>
      <c r="K322" s="351"/>
      <c r="L322" s="351"/>
      <c r="M322" s="351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29"/>
      <c r="Y322" s="129"/>
    </row>
    <row r="323" spans="1:25" ht="15">
      <c r="A323" s="126"/>
      <c r="B323" s="351"/>
      <c r="C323" s="351"/>
      <c r="D323" s="351"/>
      <c r="E323" s="351"/>
      <c r="F323" s="351"/>
      <c r="G323" s="351"/>
      <c r="H323" s="351"/>
      <c r="I323" s="351"/>
      <c r="J323" s="351"/>
      <c r="K323" s="351"/>
      <c r="L323" s="351"/>
      <c r="M323" s="351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29"/>
      <c r="Y323" s="129"/>
    </row>
    <row r="324" spans="1:25" ht="15">
      <c r="A324" s="126"/>
      <c r="B324" s="351"/>
      <c r="C324" s="351"/>
      <c r="D324" s="351"/>
      <c r="E324" s="351"/>
      <c r="F324" s="351"/>
      <c r="G324" s="351"/>
      <c r="H324" s="351"/>
      <c r="I324" s="351"/>
      <c r="J324" s="351"/>
      <c r="K324" s="351"/>
      <c r="L324" s="351"/>
      <c r="M324" s="351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29"/>
      <c r="Y324" s="129"/>
    </row>
    <row r="325" spans="1:25" ht="15">
      <c r="A325" s="126"/>
      <c r="B325" s="351"/>
      <c r="C325" s="351"/>
      <c r="D325" s="351"/>
      <c r="E325" s="351"/>
      <c r="F325" s="351"/>
      <c r="G325" s="351"/>
      <c r="H325" s="351"/>
      <c r="I325" s="351"/>
      <c r="J325" s="351"/>
      <c r="K325" s="351"/>
      <c r="L325" s="351"/>
      <c r="M325" s="351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29"/>
      <c r="Y325" s="129" t="s">
        <v>1118</v>
      </c>
    </row>
    <row r="326" spans="1:25" ht="15">
      <c r="A326" s="126"/>
      <c r="B326" s="351"/>
      <c r="C326" s="351"/>
      <c r="D326" s="351"/>
      <c r="E326" s="351"/>
      <c r="F326" s="351"/>
      <c r="G326" s="351"/>
      <c r="H326" s="351"/>
      <c r="I326" s="351"/>
      <c r="J326" s="351"/>
      <c r="K326" s="351"/>
      <c r="L326" s="351"/>
      <c r="M326" s="351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29"/>
      <c r="Y326" s="129"/>
    </row>
    <row r="327" spans="1:25" ht="15">
      <c r="A327" s="126"/>
      <c r="B327" s="351"/>
      <c r="C327" s="351"/>
      <c r="D327" s="351"/>
      <c r="E327" s="351"/>
      <c r="F327" s="351"/>
      <c r="G327" s="351"/>
      <c r="H327" s="351"/>
      <c r="I327" s="351"/>
      <c r="J327" s="351"/>
      <c r="K327" s="351"/>
      <c r="L327" s="351"/>
      <c r="M327" s="351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29"/>
      <c r="Y327" s="129"/>
    </row>
    <row r="328" spans="1:25" ht="15">
      <c r="A328" s="126"/>
      <c r="B328" s="351"/>
      <c r="C328" s="351"/>
      <c r="D328" s="351"/>
      <c r="E328" s="351"/>
      <c r="F328" s="351"/>
      <c r="G328" s="351"/>
      <c r="H328" s="351"/>
      <c r="I328" s="351"/>
      <c r="J328" s="351"/>
      <c r="K328" s="351"/>
      <c r="L328" s="351"/>
      <c r="M328" s="351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29"/>
      <c r="Y328" s="129"/>
    </row>
    <row r="329" spans="1:25" ht="15">
      <c r="A329" s="126"/>
      <c r="B329" s="351"/>
      <c r="C329" s="351"/>
      <c r="D329" s="351"/>
      <c r="E329" s="351"/>
      <c r="F329" s="351"/>
      <c r="G329" s="351"/>
      <c r="H329" s="351"/>
      <c r="I329" s="351"/>
      <c r="J329" s="351"/>
      <c r="K329" s="351"/>
      <c r="L329" s="351"/>
      <c r="M329" s="351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29"/>
      <c r="Y329" s="129"/>
    </row>
    <row r="330" spans="1:25" ht="15">
      <c r="A330" s="126"/>
      <c r="B330" s="351"/>
      <c r="C330" s="351"/>
      <c r="D330" s="351"/>
      <c r="E330" s="351"/>
      <c r="F330" s="351"/>
      <c r="G330" s="351"/>
      <c r="H330" s="351"/>
      <c r="I330" s="351"/>
      <c r="J330" s="351"/>
      <c r="K330" s="351"/>
      <c r="L330" s="351"/>
      <c r="M330" s="351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29"/>
      <c r="Y330" s="129"/>
    </row>
    <row r="331" spans="1:25" ht="15">
      <c r="A331" s="126"/>
      <c r="B331" s="351"/>
      <c r="C331" s="351"/>
      <c r="D331" s="351"/>
      <c r="E331" s="351"/>
      <c r="F331" s="351"/>
      <c r="G331" s="351"/>
      <c r="H331" s="351"/>
      <c r="I331" s="351"/>
      <c r="J331" s="351"/>
      <c r="K331" s="351"/>
      <c r="L331" s="351"/>
      <c r="M331" s="351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29"/>
      <c r="Y331" s="129"/>
    </row>
    <row r="332" spans="1:25" ht="15">
      <c r="A332" s="126"/>
      <c r="B332" s="351"/>
      <c r="C332" s="351"/>
      <c r="D332" s="351"/>
      <c r="E332" s="351"/>
      <c r="F332" s="351"/>
      <c r="G332" s="351"/>
      <c r="H332" s="351"/>
      <c r="I332" s="351"/>
      <c r="J332" s="351"/>
      <c r="K332" s="351"/>
      <c r="L332" s="351"/>
      <c r="M332" s="351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29"/>
      <c r="Y332" s="129"/>
    </row>
    <row r="333" spans="1:25" ht="15">
      <c r="A333" s="126"/>
      <c r="B333" s="351"/>
      <c r="C333" s="351"/>
      <c r="D333" s="351"/>
      <c r="E333" s="351"/>
      <c r="F333" s="351"/>
      <c r="G333" s="351"/>
      <c r="H333" s="351"/>
      <c r="I333" s="351"/>
      <c r="J333" s="351"/>
      <c r="K333" s="351"/>
      <c r="L333" s="351"/>
      <c r="M333" s="351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29"/>
      <c r="Y333" s="129"/>
    </row>
    <row r="334" spans="1:25" ht="15">
      <c r="A334" s="126"/>
      <c r="B334" s="351"/>
      <c r="C334" s="351"/>
      <c r="D334" s="351"/>
      <c r="E334" s="351"/>
      <c r="F334" s="351"/>
      <c r="G334" s="351"/>
      <c r="H334" s="351"/>
      <c r="I334" s="351"/>
      <c r="J334" s="351"/>
      <c r="K334" s="351"/>
      <c r="L334" s="351"/>
      <c r="M334" s="351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29"/>
      <c r="Y334" s="129" t="s">
        <v>1119</v>
      </c>
    </row>
    <row r="335" spans="1:25" ht="15">
      <c r="A335" s="126"/>
      <c r="B335" s="351"/>
      <c r="C335" s="351"/>
      <c r="D335" s="351"/>
      <c r="E335" s="351"/>
      <c r="F335" s="351"/>
      <c r="G335" s="351"/>
      <c r="H335" s="351"/>
      <c r="I335" s="351"/>
      <c r="J335" s="351"/>
      <c r="K335" s="351"/>
      <c r="L335" s="351"/>
      <c r="M335" s="351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29"/>
      <c r="Y335" s="129"/>
    </row>
    <row r="336" spans="1:25" ht="15">
      <c r="A336" s="126"/>
      <c r="B336" s="351"/>
      <c r="C336" s="351"/>
      <c r="D336" s="351"/>
      <c r="E336" s="351"/>
      <c r="F336" s="351"/>
      <c r="G336" s="351"/>
      <c r="H336" s="351"/>
      <c r="I336" s="351"/>
      <c r="J336" s="351"/>
      <c r="K336" s="351"/>
      <c r="L336" s="351"/>
      <c r="M336" s="351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29"/>
      <c r="Y336" s="129"/>
    </row>
    <row r="337" spans="1:25" ht="15">
      <c r="A337" s="126"/>
      <c r="B337" s="351"/>
      <c r="C337" s="351"/>
      <c r="D337" s="351"/>
      <c r="E337" s="351"/>
      <c r="F337" s="351"/>
      <c r="G337" s="351"/>
      <c r="H337" s="351"/>
      <c r="I337" s="351"/>
      <c r="J337" s="351"/>
      <c r="K337" s="351"/>
      <c r="L337" s="351"/>
      <c r="M337" s="351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29"/>
      <c r="Y337" s="129"/>
    </row>
    <row r="338" spans="1:25" ht="15">
      <c r="A338" s="126"/>
      <c r="B338" s="351"/>
      <c r="C338" s="351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29"/>
      <c r="Y338" s="129"/>
    </row>
    <row r="339" spans="1:25" ht="15">
      <c r="A339" s="126"/>
      <c r="B339" s="351"/>
      <c r="C339" s="351"/>
      <c r="D339" s="351"/>
      <c r="E339" s="351"/>
      <c r="F339" s="351"/>
      <c r="G339" s="351"/>
      <c r="H339" s="351"/>
      <c r="I339" s="351"/>
      <c r="J339" s="351"/>
      <c r="K339" s="351"/>
      <c r="L339" s="351"/>
      <c r="M339" s="351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29"/>
      <c r="Y339" s="129"/>
    </row>
    <row r="340" spans="1:25" ht="15">
      <c r="A340" s="126"/>
      <c r="B340" s="351"/>
      <c r="C340" s="351"/>
      <c r="D340" s="351"/>
      <c r="E340" s="351"/>
      <c r="F340" s="351"/>
      <c r="G340" s="351"/>
      <c r="H340" s="351"/>
      <c r="I340" s="351"/>
      <c r="J340" s="351"/>
      <c r="K340" s="351"/>
      <c r="L340" s="351"/>
      <c r="M340" s="351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29"/>
      <c r="Y340" s="129"/>
    </row>
    <row r="341" spans="1:25" ht="15">
      <c r="A341" s="126"/>
      <c r="B341" s="351"/>
      <c r="C341" s="351"/>
      <c r="D341" s="351"/>
      <c r="E341" s="351"/>
      <c r="F341" s="351"/>
      <c r="G341" s="351"/>
      <c r="H341" s="351"/>
      <c r="I341" s="351"/>
      <c r="J341" s="351"/>
      <c r="K341" s="351"/>
      <c r="L341" s="351"/>
      <c r="M341" s="351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29"/>
      <c r="Y341" s="129"/>
    </row>
    <row r="342" spans="1:25" ht="15">
      <c r="A342" s="126"/>
      <c r="B342" s="351"/>
      <c r="C342" s="351"/>
      <c r="D342" s="351"/>
      <c r="E342" s="351"/>
      <c r="F342" s="351"/>
      <c r="G342" s="351"/>
      <c r="H342" s="351"/>
      <c r="I342" s="351"/>
      <c r="J342" s="351"/>
      <c r="K342" s="351"/>
      <c r="L342" s="351"/>
      <c r="M342" s="351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29"/>
      <c r="Y342" s="129"/>
    </row>
    <row r="343" spans="1:25" ht="15">
      <c r="A343" s="126"/>
      <c r="B343" s="351"/>
      <c r="C343" s="351"/>
      <c r="D343" s="351"/>
      <c r="E343" s="351"/>
      <c r="F343" s="351"/>
      <c r="G343" s="351"/>
      <c r="H343" s="351"/>
      <c r="I343" s="351"/>
      <c r="J343" s="351"/>
      <c r="K343" s="351"/>
      <c r="L343" s="351"/>
      <c r="M343" s="351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29"/>
      <c r="Y343" s="129"/>
    </row>
    <row r="344" spans="1:25" ht="15">
      <c r="A344" s="126"/>
      <c r="B344" s="351"/>
      <c r="C344" s="351"/>
      <c r="D344" s="351"/>
      <c r="E344" s="351"/>
      <c r="F344" s="351"/>
      <c r="G344" s="351"/>
      <c r="H344" s="351"/>
      <c r="I344" s="351"/>
      <c r="J344" s="351"/>
      <c r="K344" s="351"/>
      <c r="L344" s="351"/>
      <c r="M344" s="351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29"/>
      <c r="Y344" s="129" t="s">
        <v>1120</v>
      </c>
    </row>
    <row r="345" spans="1:25" ht="15">
      <c r="A345" s="126"/>
      <c r="B345" s="351"/>
      <c r="C345" s="351"/>
      <c r="D345" s="351"/>
      <c r="E345" s="351"/>
      <c r="F345" s="351"/>
      <c r="G345" s="351"/>
      <c r="H345" s="351"/>
      <c r="I345" s="351"/>
      <c r="J345" s="351"/>
      <c r="K345" s="351"/>
      <c r="L345" s="351"/>
      <c r="M345" s="351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29"/>
      <c r="Y345" s="129"/>
    </row>
    <row r="346" spans="1:25" ht="15">
      <c r="A346" s="126"/>
      <c r="B346" s="351"/>
      <c r="C346" s="351"/>
      <c r="D346" s="351"/>
      <c r="E346" s="351"/>
      <c r="F346" s="351"/>
      <c r="G346" s="351"/>
      <c r="H346" s="351"/>
      <c r="I346" s="351"/>
      <c r="J346" s="351"/>
      <c r="K346" s="351"/>
      <c r="L346" s="351"/>
      <c r="M346" s="351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29"/>
      <c r="Y346" s="129"/>
    </row>
    <row r="347" spans="1:25" ht="15">
      <c r="A347" s="126"/>
      <c r="B347" s="351"/>
      <c r="C347" s="351"/>
      <c r="D347" s="351"/>
      <c r="E347" s="351"/>
      <c r="F347" s="351"/>
      <c r="G347" s="351"/>
      <c r="H347" s="351"/>
      <c r="I347" s="351"/>
      <c r="J347" s="351"/>
      <c r="K347" s="351"/>
      <c r="L347" s="351"/>
      <c r="M347" s="351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29"/>
      <c r="Y347" s="129"/>
    </row>
    <row r="348" spans="1:25" ht="15">
      <c r="A348" s="126"/>
      <c r="B348" s="351"/>
      <c r="C348" s="351"/>
      <c r="D348" s="351"/>
      <c r="E348" s="351"/>
      <c r="F348" s="351"/>
      <c r="G348" s="351"/>
      <c r="H348" s="351"/>
      <c r="I348" s="351"/>
      <c r="J348" s="351"/>
      <c r="K348" s="351"/>
      <c r="L348" s="351"/>
      <c r="M348" s="351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29"/>
      <c r="Y348" s="129"/>
    </row>
    <row r="349" spans="1:25" ht="15">
      <c r="A349" s="126"/>
      <c r="B349" s="351"/>
      <c r="C349" s="351"/>
      <c r="D349" s="351"/>
      <c r="E349" s="351"/>
      <c r="F349" s="351"/>
      <c r="G349" s="351"/>
      <c r="H349" s="351"/>
      <c r="I349" s="351"/>
      <c r="J349" s="351"/>
      <c r="K349" s="351"/>
      <c r="L349" s="351"/>
      <c r="M349" s="351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29"/>
      <c r="Y349" s="129"/>
    </row>
    <row r="350" spans="1:25" ht="15">
      <c r="A350" s="126"/>
      <c r="B350" s="351"/>
      <c r="C350" s="351"/>
      <c r="D350" s="351"/>
      <c r="E350" s="351"/>
      <c r="F350" s="351"/>
      <c r="G350" s="351"/>
      <c r="H350" s="351"/>
      <c r="I350" s="351"/>
      <c r="J350" s="351"/>
      <c r="K350" s="351"/>
      <c r="L350" s="351"/>
      <c r="M350" s="351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29"/>
      <c r="Y350" s="129"/>
    </row>
    <row r="351" spans="1:25" ht="15">
      <c r="A351" s="126"/>
      <c r="B351" s="351"/>
      <c r="C351" s="351"/>
      <c r="D351" s="351"/>
      <c r="E351" s="351"/>
      <c r="F351" s="351"/>
      <c r="G351" s="351"/>
      <c r="H351" s="351"/>
      <c r="I351" s="351"/>
      <c r="J351" s="351"/>
      <c r="K351" s="351"/>
      <c r="L351" s="351"/>
      <c r="M351" s="351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29"/>
      <c r="Y351" s="129"/>
    </row>
    <row r="352" spans="1:25" ht="15">
      <c r="A352" s="126"/>
      <c r="B352" s="351"/>
      <c r="C352" s="351"/>
      <c r="D352" s="351"/>
      <c r="E352" s="351"/>
      <c r="F352" s="351"/>
      <c r="G352" s="351"/>
      <c r="H352" s="351"/>
      <c r="I352" s="351"/>
      <c r="J352" s="351"/>
      <c r="K352" s="351"/>
      <c r="L352" s="351"/>
      <c r="M352" s="351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29"/>
      <c r="Y352" s="129"/>
    </row>
    <row r="353" spans="1:25" ht="15">
      <c r="A353" s="126"/>
      <c r="B353" s="351"/>
      <c r="C353" s="351"/>
      <c r="D353" s="351"/>
      <c r="E353" s="351"/>
      <c r="F353" s="351"/>
      <c r="G353" s="351"/>
      <c r="H353" s="351"/>
      <c r="I353" s="351"/>
      <c r="J353" s="351"/>
      <c r="K353" s="351"/>
      <c r="L353" s="351"/>
      <c r="M353" s="351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29"/>
      <c r="Y353" s="129"/>
    </row>
    <row r="354" spans="1:25" ht="15">
      <c r="A354" s="126"/>
      <c r="B354" s="351"/>
      <c r="C354" s="351"/>
      <c r="D354" s="351"/>
      <c r="E354" s="351"/>
      <c r="F354" s="351"/>
      <c r="G354" s="351"/>
      <c r="H354" s="351"/>
      <c r="I354" s="351"/>
      <c r="J354" s="351"/>
      <c r="K354" s="351"/>
      <c r="L354" s="351"/>
      <c r="M354" s="351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29"/>
      <c r="Y354" s="129"/>
    </row>
    <row r="355" spans="1:25" ht="15">
      <c r="A355" s="126"/>
      <c r="B355" s="351"/>
      <c r="C355" s="351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29"/>
      <c r="Y355" s="129"/>
    </row>
    <row r="356" spans="1:25" ht="15">
      <c r="A356" s="126"/>
      <c r="B356" s="351"/>
      <c r="C356" s="351"/>
      <c r="D356" s="351"/>
      <c r="E356" s="351"/>
      <c r="F356" s="351"/>
      <c r="G356" s="351"/>
      <c r="H356" s="351"/>
      <c r="I356" s="351"/>
      <c r="J356" s="351"/>
      <c r="K356" s="351"/>
      <c r="L356" s="351"/>
      <c r="M356" s="351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29"/>
      <c r="Y356" s="129"/>
    </row>
    <row r="357" spans="1:25" ht="15">
      <c r="A357" s="126"/>
      <c r="B357" s="351"/>
      <c r="C357" s="351"/>
      <c r="D357" s="351"/>
      <c r="E357" s="351"/>
      <c r="F357" s="351"/>
      <c r="G357" s="351"/>
      <c r="H357" s="351"/>
      <c r="I357" s="351"/>
      <c r="J357" s="351"/>
      <c r="K357" s="351"/>
      <c r="L357" s="351"/>
      <c r="M357" s="351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29"/>
      <c r="Y357" s="129"/>
    </row>
    <row r="358" spans="1:25" ht="15">
      <c r="A358" s="126"/>
      <c r="B358" s="351"/>
      <c r="C358" s="351"/>
      <c r="D358" s="351"/>
      <c r="E358" s="351"/>
      <c r="F358" s="351"/>
      <c r="G358" s="351"/>
      <c r="H358" s="351"/>
      <c r="I358" s="351"/>
      <c r="J358" s="351"/>
      <c r="K358" s="351"/>
      <c r="L358" s="351"/>
      <c r="M358" s="351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29"/>
      <c r="Y358" s="129"/>
    </row>
    <row r="359" spans="1:25" ht="15">
      <c r="A359" s="126"/>
      <c r="B359" s="351"/>
      <c r="C359" s="351"/>
      <c r="D359" s="351"/>
      <c r="E359" s="351"/>
      <c r="F359" s="351"/>
      <c r="G359" s="351"/>
      <c r="H359" s="351"/>
      <c r="I359" s="351"/>
      <c r="J359" s="351"/>
      <c r="K359" s="351"/>
      <c r="L359" s="351"/>
      <c r="M359" s="351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29"/>
      <c r="Y359" s="129"/>
    </row>
    <row r="360" spans="1:25" ht="15">
      <c r="A360" s="126"/>
      <c r="B360" s="351"/>
      <c r="C360" s="351"/>
      <c r="D360" s="351"/>
      <c r="E360" s="351"/>
      <c r="F360" s="351"/>
      <c r="G360" s="351"/>
      <c r="H360" s="351"/>
      <c r="I360" s="351"/>
      <c r="J360" s="351"/>
      <c r="K360" s="351"/>
      <c r="L360" s="351"/>
      <c r="M360" s="351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29"/>
      <c r="Y360" s="129"/>
    </row>
    <row r="361" spans="1:25" ht="15">
      <c r="A361" s="126"/>
      <c r="B361" s="351"/>
      <c r="C361" s="351"/>
      <c r="D361" s="351"/>
      <c r="E361" s="351"/>
      <c r="F361" s="351"/>
      <c r="G361" s="351"/>
      <c r="H361" s="351"/>
      <c r="I361" s="351"/>
      <c r="J361" s="351"/>
      <c r="K361" s="351"/>
      <c r="L361" s="351"/>
      <c r="M361" s="351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29"/>
      <c r="Y361" s="129"/>
    </row>
    <row r="362" spans="1:25" ht="15">
      <c r="A362" s="126"/>
      <c r="B362" s="351"/>
      <c r="C362" s="351"/>
      <c r="D362" s="351"/>
      <c r="E362" s="351"/>
      <c r="F362" s="351"/>
      <c r="G362" s="351"/>
      <c r="H362" s="351"/>
      <c r="I362" s="351"/>
      <c r="J362" s="351"/>
      <c r="K362" s="351"/>
      <c r="L362" s="351"/>
      <c r="M362" s="351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29"/>
      <c r="Y362" s="129"/>
    </row>
    <row r="363" spans="1:25" ht="15">
      <c r="A363" s="126"/>
      <c r="B363" s="351"/>
      <c r="C363" s="351"/>
      <c r="D363" s="351"/>
      <c r="E363" s="351"/>
      <c r="F363" s="351"/>
      <c r="G363" s="351"/>
      <c r="H363" s="351"/>
      <c r="I363" s="351"/>
      <c r="J363" s="351"/>
      <c r="K363" s="351"/>
      <c r="L363" s="351"/>
      <c r="M363" s="351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29"/>
      <c r="Y363" s="129"/>
    </row>
    <row r="364" spans="1:25" ht="15">
      <c r="A364" s="605"/>
      <c r="B364" s="608"/>
      <c r="C364" s="608"/>
      <c r="D364" s="608"/>
      <c r="E364" s="608"/>
      <c r="F364" s="608"/>
      <c r="G364" s="608"/>
      <c r="H364" s="608"/>
      <c r="I364" s="608"/>
      <c r="J364" s="608"/>
      <c r="K364" s="608"/>
      <c r="L364" s="608"/>
      <c r="M364" s="608"/>
      <c r="N364" s="608"/>
      <c r="O364" s="608"/>
      <c r="P364" s="604"/>
      <c r="Q364" s="604"/>
      <c r="R364" s="604"/>
      <c r="S364" s="604"/>
      <c r="T364" s="604"/>
      <c r="U364" s="604"/>
      <c r="V364" s="604"/>
      <c r="W364" s="604"/>
      <c r="X364" s="129"/>
      <c r="Y364" s="129"/>
    </row>
    <row r="365" spans="1:25" ht="15">
      <c r="A365" s="603"/>
      <c r="B365" s="603"/>
      <c r="C365" s="603"/>
      <c r="D365" s="603"/>
      <c r="E365" s="603"/>
      <c r="F365" s="603"/>
      <c r="G365" s="603"/>
      <c r="H365" s="603"/>
      <c r="I365" s="603"/>
      <c r="J365" s="603"/>
      <c r="K365" s="603"/>
      <c r="L365" s="603"/>
      <c r="M365" s="603"/>
      <c r="N365" s="603"/>
      <c r="O365" s="603"/>
      <c r="P365" s="604"/>
      <c r="Q365" s="604"/>
      <c r="R365" s="604"/>
      <c r="S365" s="604"/>
      <c r="T365" s="604"/>
      <c r="U365" s="604"/>
      <c r="V365" s="604"/>
      <c r="W365" s="604"/>
      <c r="X365" s="129"/>
      <c r="Y365" s="129"/>
    </row>
    <row r="366" spans="1:25" ht="15">
      <c r="A366" s="126"/>
      <c r="B366" s="351"/>
      <c r="C366" s="351"/>
      <c r="D366" s="351"/>
      <c r="E366" s="351"/>
      <c r="F366" s="351"/>
      <c r="G366" s="351"/>
      <c r="H366" s="351"/>
      <c r="I366" s="351"/>
      <c r="J366" s="351"/>
      <c r="K366" s="351"/>
      <c r="L366" s="351"/>
      <c r="M366" s="351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29"/>
      <c r="Y366" s="129"/>
    </row>
    <row r="367" spans="1:25" ht="15">
      <c r="A367" s="126"/>
      <c r="B367" s="351"/>
      <c r="C367" s="351"/>
      <c r="D367" s="351"/>
      <c r="E367" s="351"/>
      <c r="F367" s="351"/>
      <c r="G367" s="351"/>
      <c r="H367" s="351"/>
      <c r="I367" s="351"/>
      <c r="J367" s="351"/>
      <c r="K367" s="351"/>
      <c r="L367" s="351"/>
      <c r="M367" s="351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29"/>
      <c r="Y367" s="129"/>
    </row>
    <row r="368" spans="1:25" ht="15">
      <c r="A368" s="126"/>
      <c r="B368" s="351"/>
      <c r="C368" s="351"/>
      <c r="D368" s="351"/>
      <c r="E368" s="351"/>
      <c r="F368" s="351"/>
      <c r="G368" s="351"/>
      <c r="H368" s="351"/>
      <c r="I368" s="351"/>
      <c r="J368" s="351"/>
      <c r="K368" s="351"/>
      <c r="L368" s="351"/>
      <c r="M368" s="351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29"/>
      <c r="Y368" s="129"/>
    </row>
    <row r="369" spans="1:25" ht="15">
      <c r="A369" s="126"/>
      <c r="B369" s="351"/>
      <c r="C369" s="351"/>
      <c r="D369" s="351"/>
      <c r="E369" s="351"/>
      <c r="F369" s="351"/>
      <c r="G369" s="351"/>
      <c r="H369" s="351"/>
      <c r="I369" s="351"/>
      <c r="J369" s="351"/>
      <c r="K369" s="351"/>
      <c r="L369" s="351"/>
      <c r="M369" s="351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29"/>
      <c r="Y369" s="129"/>
    </row>
    <row r="370" spans="1:25" ht="15">
      <c r="A370" s="126"/>
      <c r="B370" s="351"/>
      <c r="C370" s="351"/>
      <c r="D370" s="351"/>
      <c r="E370" s="351"/>
      <c r="F370" s="351"/>
      <c r="G370" s="351"/>
      <c r="H370" s="351"/>
      <c r="I370" s="351"/>
      <c r="J370" s="351"/>
      <c r="K370" s="351"/>
      <c r="L370" s="351"/>
      <c r="M370" s="351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29"/>
      <c r="Y370" s="129"/>
    </row>
    <row r="371" spans="1:25" ht="15">
      <c r="A371" s="126"/>
      <c r="B371" s="351"/>
      <c r="C371" s="351"/>
      <c r="D371" s="351"/>
      <c r="E371" s="351"/>
      <c r="F371" s="351"/>
      <c r="G371" s="351"/>
      <c r="H371" s="351"/>
      <c r="I371" s="351"/>
      <c r="J371" s="351"/>
      <c r="K371" s="351"/>
      <c r="L371" s="351"/>
      <c r="M371" s="351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29"/>
      <c r="Y371" s="129"/>
    </row>
    <row r="372" spans="1:25" ht="15">
      <c r="A372" s="126"/>
      <c r="B372" s="351"/>
      <c r="C372" s="351"/>
      <c r="D372" s="351"/>
      <c r="E372" s="351"/>
      <c r="F372" s="351"/>
      <c r="G372" s="351"/>
      <c r="H372" s="351"/>
      <c r="I372" s="351"/>
      <c r="J372" s="351"/>
      <c r="K372" s="351"/>
      <c r="L372" s="351"/>
      <c r="M372" s="351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29"/>
      <c r="Y372" s="129"/>
    </row>
    <row r="373" spans="1:25" ht="15">
      <c r="A373" s="126"/>
      <c r="B373" s="351"/>
      <c r="C373" s="351"/>
      <c r="D373" s="351"/>
      <c r="E373" s="351"/>
      <c r="F373" s="351"/>
      <c r="G373" s="351"/>
      <c r="H373" s="351"/>
      <c r="I373" s="351"/>
      <c r="J373" s="351"/>
      <c r="K373" s="351"/>
      <c r="L373" s="351"/>
      <c r="M373" s="351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29"/>
      <c r="Y373" s="129"/>
    </row>
    <row r="374" spans="1:25" ht="15">
      <c r="A374" s="126"/>
      <c r="B374" s="351"/>
      <c r="C374" s="351"/>
      <c r="D374" s="351"/>
      <c r="E374" s="351"/>
      <c r="F374" s="351"/>
      <c r="G374" s="351"/>
      <c r="H374" s="351"/>
      <c r="I374" s="351"/>
      <c r="J374" s="351"/>
      <c r="K374" s="351"/>
      <c r="L374" s="351"/>
      <c r="M374" s="351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29"/>
      <c r="Y374" s="129"/>
    </row>
    <row r="375" spans="1:25" ht="15">
      <c r="A375" s="126"/>
      <c r="B375" s="351"/>
      <c r="C375" s="351"/>
      <c r="D375" s="351"/>
      <c r="E375" s="351"/>
      <c r="F375" s="351"/>
      <c r="G375" s="351"/>
      <c r="H375" s="351"/>
      <c r="I375" s="351"/>
      <c r="J375" s="351"/>
      <c r="K375" s="351"/>
      <c r="L375" s="351"/>
      <c r="M375" s="351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29"/>
      <c r="Y375" s="129"/>
    </row>
    <row r="376" spans="1:25" ht="15">
      <c r="A376" s="126"/>
      <c r="B376" s="351"/>
      <c r="C376" s="351"/>
      <c r="D376" s="351"/>
      <c r="E376" s="351"/>
      <c r="F376" s="351"/>
      <c r="G376" s="351"/>
      <c r="H376" s="351"/>
      <c r="I376" s="351"/>
      <c r="J376" s="351"/>
      <c r="K376" s="351"/>
      <c r="L376" s="351"/>
      <c r="M376" s="351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29"/>
      <c r="Y376" s="129"/>
    </row>
    <row r="377" spans="1:25" ht="15">
      <c r="A377" s="126"/>
      <c r="B377" s="351"/>
      <c r="C377" s="351"/>
      <c r="D377" s="351"/>
      <c r="E377" s="351"/>
      <c r="F377" s="351"/>
      <c r="G377" s="351"/>
      <c r="H377" s="351"/>
      <c r="I377" s="351"/>
      <c r="J377" s="351"/>
      <c r="K377" s="351"/>
      <c r="L377" s="351"/>
      <c r="M377" s="351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29"/>
      <c r="Y377" s="129"/>
    </row>
    <row r="378" spans="1:25" ht="15">
      <c r="A378" s="126"/>
      <c r="B378" s="351"/>
      <c r="C378" s="351"/>
      <c r="D378" s="351"/>
      <c r="E378" s="351"/>
      <c r="F378" s="351"/>
      <c r="G378" s="351"/>
      <c r="H378" s="351"/>
      <c r="I378" s="351"/>
      <c r="J378" s="351"/>
      <c r="K378" s="351"/>
      <c r="L378" s="351"/>
      <c r="M378" s="351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29"/>
      <c r="Y378" s="129"/>
    </row>
    <row r="379" spans="1:25" ht="15">
      <c r="A379" s="126"/>
      <c r="B379" s="351"/>
      <c r="C379" s="351"/>
      <c r="D379" s="351"/>
      <c r="E379" s="351"/>
      <c r="F379" s="351"/>
      <c r="G379" s="351"/>
      <c r="H379" s="351"/>
      <c r="I379" s="351"/>
      <c r="J379" s="351"/>
      <c r="K379" s="351"/>
      <c r="L379" s="351"/>
      <c r="M379" s="351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29"/>
      <c r="Y379" s="129"/>
    </row>
    <row r="380" spans="1:24" ht="15">
      <c r="A380" s="126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22"/>
    </row>
    <row r="381" spans="1:23" ht="15">
      <c r="A381" s="126"/>
      <c r="B381" s="351"/>
      <c r="C381" s="351"/>
      <c r="D381" s="351"/>
      <c r="E381" s="351"/>
      <c r="F381" s="351"/>
      <c r="G381" s="351"/>
      <c r="H381" s="351"/>
      <c r="I381" s="351"/>
      <c r="J381" s="351"/>
      <c r="K381" s="351"/>
      <c r="L381" s="351"/>
      <c r="M381" s="351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1:23" ht="15">
      <c r="A382" s="126"/>
      <c r="B382" s="351"/>
      <c r="C382" s="351"/>
      <c r="D382" s="351"/>
      <c r="E382" s="351"/>
      <c r="F382" s="351"/>
      <c r="G382" s="351"/>
      <c r="H382" s="351"/>
      <c r="I382" s="351"/>
      <c r="J382" s="351"/>
      <c r="K382" s="351"/>
      <c r="L382" s="351"/>
      <c r="M382" s="351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1:23" ht="15">
      <c r="A383" s="126"/>
      <c r="B383" s="351"/>
      <c r="C383" s="351"/>
      <c r="D383" s="351"/>
      <c r="E383" s="351"/>
      <c r="F383" s="351"/>
      <c r="G383" s="351"/>
      <c r="H383" s="351"/>
      <c r="I383" s="351"/>
      <c r="J383" s="351"/>
      <c r="K383" s="351"/>
      <c r="L383" s="351"/>
      <c r="M383" s="351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1:23" ht="15">
      <c r="A384" s="126"/>
      <c r="B384" s="351"/>
      <c r="C384" s="351"/>
      <c r="D384" s="351"/>
      <c r="E384" s="351"/>
      <c r="F384" s="351"/>
      <c r="G384" s="351"/>
      <c r="H384" s="351"/>
      <c r="I384" s="351"/>
      <c r="J384" s="351"/>
      <c r="K384" s="351"/>
      <c r="L384" s="351"/>
      <c r="M384" s="351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1:23" ht="15">
      <c r="A385" s="126"/>
      <c r="B385" s="351"/>
      <c r="C385" s="351"/>
      <c r="D385" s="351"/>
      <c r="E385" s="351"/>
      <c r="F385" s="351"/>
      <c r="G385" s="351"/>
      <c r="H385" s="351"/>
      <c r="I385" s="351"/>
      <c r="J385" s="351"/>
      <c r="K385" s="351"/>
      <c r="L385" s="351"/>
      <c r="M385" s="351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1:23" ht="15">
      <c r="A386" s="126"/>
      <c r="B386" s="351"/>
      <c r="C386" s="351"/>
      <c r="D386" s="351"/>
      <c r="E386" s="351"/>
      <c r="F386" s="351"/>
      <c r="G386" s="351"/>
      <c r="H386" s="351"/>
      <c r="I386" s="351"/>
      <c r="J386" s="351"/>
      <c r="K386" s="351"/>
      <c r="L386" s="351"/>
      <c r="M386" s="351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1:23" ht="15">
      <c r="A387" s="126"/>
      <c r="B387" s="351"/>
      <c r="C387" s="351"/>
      <c r="D387" s="351"/>
      <c r="E387" s="351"/>
      <c r="F387" s="351"/>
      <c r="G387" s="351"/>
      <c r="H387" s="351"/>
      <c r="I387" s="351"/>
      <c r="J387" s="351"/>
      <c r="K387" s="351"/>
      <c r="L387" s="351"/>
      <c r="M387" s="351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1:23" ht="15">
      <c r="A388" s="126"/>
      <c r="B388" s="351"/>
      <c r="C388" s="351"/>
      <c r="D388" s="351"/>
      <c r="E388" s="351"/>
      <c r="F388" s="351"/>
      <c r="G388" s="351"/>
      <c r="H388" s="351"/>
      <c r="I388" s="351"/>
      <c r="J388" s="351"/>
      <c r="K388" s="351"/>
      <c r="L388" s="351"/>
      <c r="M388" s="351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1:23" ht="15">
      <c r="A389" s="126"/>
      <c r="B389" s="351"/>
      <c r="C389" s="351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1:23" ht="15">
      <c r="A390" s="126"/>
      <c r="B390" s="351"/>
      <c r="C390" s="351"/>
      <c r="D390" s="351"/>
      <c r="E390" s="351"/>
      <c r="F390" s="351"/>
      <c r="G390" s="351"/>
      <c r="H390" s="351"/>
      <c r="I390" s="351"/>
      <c r="J390" s="351"/>
      <c r="K390" s="351"/>
      <c r="L390" s="351"/>
      <c r="M390" s="351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1:23" ht="15">
      <c r="A391" s="126"/>
      <c r="B391" s="351"/>
      <c r="C391" s="351"/>
      <c r="D391" s="351"/>
      <c r="E391" s="351"/>
      <c r="F391" s="351"/>
      <c r="G391" s="351"/>
      <c r="H391" s="351"/>
      <c r="I391" s="351"/>
      <c r="J391" s="351"/>
      <c r="K391" s="351"/>
      <c r="L391" s="351"/>
      <c r="M391" s="351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1:23" ht="15">
      <c r="A392" s="126"/>
      <c r="B392" s="351"/>
      <c r="C392" s="351"/>
      <c r="D392" s="351"/>
      <c r="E392" s="351"/>
      <c r="F392" s="351"/>
      <c r="G392" s="351"/>
      <c r="H392" s="351"/>
      <c r="I392" s="351"/>
      <c r="J392" s="351"/>
      <c r="K392" s="351"/>
      <c r="L392" s="351"/>
      <c r="M392" s="351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1:23" ht="15">
      <c r="A393" s="126"/>
      <c r="B393" s="351"/>
      <c r="C393" s="351"/>
      <c r="D393" s="351"/>
      <c r="E393" s="351"/>
      <c r="F393" s="351"/>
      <c r="G393" s="351"/>
      <c r="H393" s="351"/>
      <c r="I393" s="351"/>
      <c r="J393" s="351"/>
      <c r="K393" s="351"/>
      <c r="L393" s="351"/>
      <c r="M393" s="351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1:23" ht="15">
      <c r="A394" s="126"/>
      <c r="B394" s="351"/>
      <c r="C394" s="351"/>
      <c r="D394" s="351"/>
      <c r="E394" s="351"/>
      <c r="F394" s="351"/>
      <c r="G394" s="351"/>
      <c r="H394" s="351"/>
      <c r="I394" s="351"/>
      <c r="J394" s="351"/>
      <c r="K394" s="351"/>
      <c r="L394" s="351"/>
      <c r="M394" s="351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1:23" ht="15">
      <c r="A395" s="126"/>
      <c r="B395" s="351"/>
      <c r="C395" s="351"/>
      <c r="D395" s="351"/>
      <c r="E395" s="351"/>
      <c r="F395" s="351"/>
      <c r="G395" s="351"/>
      <c r="H395" s="351"/>
      <c r="I395" s="351"/>
      <c r="J395" s="351"/>
      <c r="K395" s="351"/>
      <c r="L395" s="351"/>
      <c r="M395" s="351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1:23" ht="15">
      <c r="A396" s="126"/>
      <c r="B396" s="351"/>
      <c r="C396" s="351"/>
      <c r="D396" s="351"/>
      <c r="E396" s="351"/>
      <c r="F396" s="351"/>
      <c r="G396" s="351"/>
      <c r="H396" s="351"/>
      <c r="I396" s="351"/>
      <c r="J396" s="351"/>
      <c r="K396" s="351"/>
      <c r="L396" s="351"/>
      <c r="M396" s="351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1:23" ht="15">
      <c r="A397" s="126"/>
      <c r="B397" s="351"/>
      <c r="C397" s="351"/>
      <c r="D397" s="351"/>
      <c r="E397" s="351"/>
      <c r="F397" s="351"/>
      <c r="G397" s="351"/>
      <c r="H397" s="351"/>
      <c r="I397" s="351"/>
      <c r="J397" s="351"/>
      <c r="K397" s="351"/>
      <c r="L397" s="351"/>
      <c r="M397" s="351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1:23" ht="15">
      <c r="A398" s="126"/>
      <c r="B398" s="351"/>
      <c r="C398" s="351"/>
      <c r="D398" s="351"/>
      <c r="E398" s="351"/>
      <c r="F398" s="351"/>
      <c r="G398" s="351"/>
      <c r="H398" s="351"/>
      <c r="I398" s="351"/>
      <c r="J398" s="351"/>
      <c r="K398" s="351"/>
      <c r="L398" s="351"/>
      <c r="M398" s="351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1:23" ht="15">
      <c r="A399" s="126"/>
      <c r="B399" s="351"/>
      <c r="C399" s="351"/>
      <c r="D399" s="351"/>
      <c r="E399" s="351"/>
      <c r="F399" s="351"/>
      <c r="G399" s="351"/>
      <c r="H399" s="351"/>
      <c r="I399" s="351"/>
      <c r="J399" s="351"/>
      <c r="K399" s="351"/>
      <c r="L399" s="351"/>
      <c r="M399" s="351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1:23" ht="15">
      <c r="A400" s="126"/>
      <c r="B400" s="351"/>
      <c r="C400" s="351"/>
      <c r="D400" s="351"/>
      <c r="E400" s="351"/>
      <c r="F400" s="351"/>
      <c r="G400" s="351"/>
      <c r="H400" s="351"/>
      <c r="I400" s="351"/>
      <c r="J400" s="351"/>
      <c r="K400" s="351"/>
      <c r="L400" s="351"/>
      <c r="M400" s="351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1:23" ht="15">
      <c r="A401" s="126"/>
      <c r="B401" s="351"/>
      <c r="C401" s="351"/>
      <c r="D401" s="351"/>
      <c r="E401" s="351"/>
      <c r="F401" s="351"/>
      <c r="G401" s="351"/>
      <c r="H401" s="351"/>
      <c r="I401" s="351"/>
      <c r="J401" s="351"/>
      <c r="K401" s="351"/>
      <c r="L401" s="351"/>
      <c r="M401" s="351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1:23" ht="15">
      <c r="A402" s="126"/>
      <c r="B402" s="351"/>
      <c r="C402" s="351"/>
      <c r="D402" s="351"/>
      <c r="E402" s="351"/>
      <c r="F402" s="351"/>
      <c r="G402" s="351"/>
      <c r="H402" s="351"/>
      <c r="I402" s="351"/>
      <c r="J402" s="351"/>
      <c r="K402" s="351"/>
      <c r="L402" s="351"/>
      <c r="M402" s="351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1:23" ht="15">
      <c r="A403" s="126"/>
      <c r="B403" s="351"/>
      <c r="C403" s="351"/>
      <c r="D403" s="351"/>
      <c r="E403" s="351"/>
      <c r="F403" s="351"/>
      <c r="G403" s="351"/>
      <c r="H403" s="351"/>
      <c r="I403" s="351"/>
      <c r="J403" s="351"/>
      <c r="K403" s="351"/>
      <c r="L403" s="351"/>
      <c r="M403" s="351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1:23" ht="15">
      <c r="A404" s="126"/>
      <c r="B404" s="351"/>
      <c r="C404" s="351"/>
      <c r="D404" s="351"/>
      <c r="E404" s="351"/>
      <c r="F404" s="351"/>
      <c r="G404" s="351"/>
      <c r="H404" s="351"/>
      <c r="I404" s="351"/>
      <c r="J404" s="351"/>
      <c r="K404" s="351"/>
      <c r="L404" s="351"/>
      <c r="M404" s="351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1:23" ht="15">
      <c r="A405" s="126"/>
      <c r="B405" s="351"/>
      <c r="C405" s="351"/>
      <c r="D405" s="351"/>
      <c r="E405" s="351"/>
      <c r="F405" s="351"/>
      <c r="G405" s="351"/>
      <c r="H405" s="351"/>
      <c r="I405" s="351"/>
      <c r="J405" s="351"/>
      <c r="K405" s="351"/>
      <c r="L405" s="351"/>
      <c r="M405" s="351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1:23" ht="15">
      <c r="A406" s="126"/>
      <c r="B406" s="351"/>
      <c r="C406" s="351"/>
      <c r="D406" s="351"/>
      <c r="E406" s="351"/>
      <c r="F406" s="351"/>
      <c r="G406" s="351"/>
      <c r="H406" s="351"/>
      <c r="I406" s="351"/>
      <c r="J406" s="351"/>
      <c r="K406" s="351"/>
      <c r="L406" s="351"/>
      <c r="M406" s="351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1:23" ht="15">
      <c r="A407" s="126"/>
      <c r="B407" s="351"/>
      <c r="C407" s="351"/>
      <c r="D407" s="351"/>
      <c r="E407" s="351"/>
      <c r="F407" s="351"/>
      <c r="G407" s="351"/>
      <c r="H407" s="351"/>
      <c r="I407" s="351"/>
      <c r="J407" s="351"/>
      <c r="K407" s="351"/>
      <c r="L407" s="351"/>
      <c r="M407" s="351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1:23" ht="15">
      <c r="A408" s="126"/>
      <c r="B408" s="351"/>
      <c r="C408" s="351"/>
      <c r="D408" s="351"/>
      <c r="E408" s="351"/>
      <c r="F408" s="351"/>
      <c r="G408" s="351"/>
      <c r="H408" s="351"/>
      <c r="I408" s="351"/>
      <c r="J408" s="351"/>
      <c r="K408" s="351"/>
      <c r="L408" s="351"/>
      <c r="M408" s="351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1:23" ht="15">
      <c r="A409" s="126"/>
      <c r="B409" s="351"/>
      <c r="C409" s="351"/>
      <c r="D409" s="351"/>
      <c r="E409" s="351"/>
      <c r="F409" s="351"/>
      <c r="G409" s="351"/>
      <c r="H409" s="351"/>
      <c r="I409" s="351"/>
      <c r="J409" s="351"/>
      <c r="K409" s="351"/>
      <c r="L409" s="351"/>
      <c r="M409" s="351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1:23" ht="15">
      <c r="A410" s="126"/>
      <c r="B410" s="351"/>
      <c r="C410" s="351"/>
      <c r="D410" s="351"/>
      <c r="E410" s="351"/>
      <c r="F410" s="351"/>
      <c r="G410" s="351"/>
      <c r="H410" s="351"/>
      <c r="I410" s="351"/>
      <c r="J410" s="351"/>
      <c r="K410" s="351"/>
      <c r="L410" s="351"/>
      <c r="M410" s="351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1:23" ht="15">
      <c r="A411" s="126"/>
      <c r="B411" s="351"/>
      <c r="C411" s="351"/>
      <c r="D411" s="351"/>
      <c r="E411" s="351"/>
      <c r="F411" s="351"/>
      <c r="G411" s="351"/>
      <c r="H411" s="351"/>
      <c r="I411" s="351"/>
      <c r="J411" s="351"/>
      <c r="K411" s="351"/>
      <c r="L411" s="351"/>
      <c r="M411" s="351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1:23" ht="15">
      <c r="A412" s="126"/>
      <c r="B412" s="351"/>
      <c r="C412" s="351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1:23" ht="15">
      <c r="A413" s="126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1:23" ht="15">
      <c r="A414" s="126"/>
      <c r="B414" s="351"/>
      <c r="C414" s="351"/>
      <c r="D414" s="351"/>
      <c r="E414" s="351"/>
      <c r="F414" s="351"/>
      <c r="G414" s="351"/>
      <c r="H414" s="351"/>
      <c r="I414" s="351"/>
      <c r="J414" s="351"/>
      <c r="K414" s="351"/>
      <c r="L414" s="351"/>
      <c r="M414" s="351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1:23" ht="15">
      <c r="A415" s="126"/>
      <c r="B415" s="351"/>
      <c r="C415" s="351"/>
      <c r="D415" s="351"/>
      <c r="E415" s="351"/>
      <c r="F415" s="351"/>
      <c r="G415" s="351"/>
      <c r="H415" s="351"/>
      <c r="I415" s="351"/>
      <c r="J415" s="351"/>
      <c r="K415" s="351"/>
      <c r="L415" s="351"/>
      <c r="M415" s="351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1:23" ht="15">
      <c r="A416" s="126"/>
      <c r="B416" s="351"/>
      <c r="C416" s="351"/>
      <c r="D416" s="351"/>
      <c r="E416" s="351"/>
      <c r="F416" s="351"/>
      <c r="G416" s="351"/>
      <c r="H416" s="351"/>
      <c r="I416" s="351"/>
      <c r="J416" s="351"/>
      <c r="K416" s="351"/>
      <c r="L416" s="351"/>
      <c r="M416" s="351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1:23" ht="15">
      <c r="A417" s="126"/>
      <c r="B417" s="351"/>
      <c r="C417" s="351"/>
      <c r="D417" s="351"/>
      <c r="E417" s="351"/>
      <c r="F417" s="351"/>
      <c r="G417" s="351"/>
      <c r="H417" s="351"/>
      <c r="I417" s="351"/>
      <c r="J417" s="351"/>
      <c r="K417" s="351"/>
      <c r="L417" s="351"/>
      <c r="M417" s="351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1:23" ht="15">
      <c r="A418" s="126"/>
      <c r="B418" s="351"/>
      <c r="C418" s="351"/>
      <c r="D418" s="351"/>
      <c r="E418" s="351"/>
      <c r="F418" s="351"/>
      <c r="G418" s="351"/>
      <c r="H418" s="351"/>
      <c r="I418" s="351"/>
      <c r="J418" s="351"/>
      <c r="K418" s="351"/>
      <c r="L418" s="351"/>
      <c r="M418" s="351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1:23" ht="15">
      <c r="A419" s="126"/>
      <c r="B419" s="351"/>
      <c r="C419" s="351"/>
      <c r="D419" s="351"/>
      <c r="E419" s="351"/>
      <c r="F419" s="351"/>
      <c r="G419" s="351"/>
      <c r="H419" s="351"/>
      <c r="I419" s="351"/>
      <c r="J419" s="351"/>
      <c r="K419" s="351"/>
      <c r="L419" s="351"/>
      <c r="M419" s="351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1:23" ht="15">
      <c r="A420" s="126"/>
      <c r="B420" s="351"/>
      <c r="C420" s="351"/>
      <c r="D420" s="351"/>
      <c r="E420" s="351"/>
      <c r="F420" s="351"/>
      <c r="G420" s="351"/>
      <c r="H420" s="351"/>
      <c r="I420" s="351"/>
      <c r="J420" s="351"/>
      <c r="K420" s="351"/>
      <c r="L420" s="351"/>
      <c r="M420" s="351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1:23" ht="15">
      <c r="A421" s="126"/>
      <c r="B421" s="351"/>
      <c r="C421" s="351"/>
      <c r="D421" s="351"/>
      <c r="E421" s="351"/>
      <c r="F421" s="351"/>
      <c r="G421" s="351"/>
      <c r="H421" s="351"/>
      <c r="I421" s="351"/>
      <c r="J421" s="351"/>
      <c r="K421" s="351"/>
      <c r="L421" s="351"/>
      <c r="M421" s="351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1:23" ht="15">
      <c r="A422" s="126"/>
      <c r="B422" s="351"/>
      <c r="C422" s="351"/>
      <c r="D422" s="351"/>
      <c r="E422" s="351"/>
      <c r="F422" s="351"/>
      <c r="G422" s="351"/>
      <c r="H422" s="351"/>
      <c r="I422" s="351"/>
      <c r="J422" s="351"/>
      <c r="K422" s="351"/>
      <c r="L422" s="351"/>
      <c r="M422" s="351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1:23" ht="15">
      <c r="A423" s="126"/>
      <c r="B423" s="351"/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1:23" ht="15">
      <c r="A424" s="126"/>
      <c r="B424" s="351"/>
      <c r="C424" s="351"/>
      <c r="D424" s="351"/>
      <c r="E424" s="351"/>
      <c r="F424" s="351"/>
      <c r="G424" s="351"/>
      <c r="H424" s="351"/>
      <c r="I424" s="351"/>
      <c r="J424" s="351"/>
      <c r="K424" s="351"/>
      <c r="L424" s="351"/>
      <c r="M424" s="351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1:23" ht="15">
      <c r="A425" s="126"/>
      <c r="B425" s="351"/>
      <c r="C425" s="351"/>
      <c r="D425" s="351"/>
      <c r="E425" s="351"/>
      <c r="F425" s="351"/>
      <c r="G425" s="351"/>
      <c r="H425" s="351"/>
      <c r="I425" s="351"/>
      <c r="J425" s="351"/>
      <c r="K425" s="351"/>
      <c r="L425" s="351"/>
      <c r="M425" s="351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1:23" ht="15">
      <c r="A426" s="126"/>
      <c r="B426" s="351"/>
      <c r="C426" s="351"/>
      <c r="D426" s="351"/>
      <c r="E426" s="351"/>
      <c r="F426" s="351"/>
      <c r="G426" s="351"/>
      <c r="H426" s="351"/>
      <c r="I426" s="351"/>
      <c r="J426" s="351"/>
      <c r="K426" s="351"/>
      <c r="L426" s="351"/>
      <c r="M426" s="351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1:23" ht="15">
      <c r="A427" s="126"/>
      <c r="B427" s="351"/>
      <c r="C427" s="351"/>
      <c r="D427" s="351"/>
      <c r="E427" s="351"/>
      <c r="F427" s="351"/>
      <c r="G427" s="351"/>
      <c r="H427" s="351"/>
      <c r="I427" s="351"/>
      <c r="J427" s="351"/>
      <c r="K427" s="351"/>
      <c r="L427" s="351"/>
      <c r="M427" s="351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1:23" ht="15">
      <c r="A428" s="126"/>
      <c r="B428" s="351"/>
      <c r="C428" s="351"/>
      <c r="D428" s="351"/>
      <c r="E428" s="351"/>
      <c r="F428" s="351"/>
      <c r="G428" s="351"/>
      <c r="H428" s="351"/>
      <c r="I428" s="351"/>
      <c r="J428" s="351"/>
      <c r="K428" s="351"/>
      <c r="L428" s="351"/>
      <c r="M428" s="351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1:23" ht="15">
      <c r="A429" s="126"/>
      <c r="B429" s="351"/>
      <c r="C429" s="351"/>
      <c r="D429" s="351"/>
      <c r="E429" s="351"/>
      <c r="F429" s="351"/>
      <c r="G429" s="351"/>
      <c r="H429" s="351"/>
      <c r="I429" s="351"/>
      <c r="J429" s="351"/>
      <c r="K429" s="351"/>
      <c r="L429" s="351"/>
      <c r="M429" s="351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1:23" ht="15">
      <c r="A430" s="126"/>
      <c r="B430" s="351"/>
      <c r="C430" s="351"/>
      <c r="D430" s="351"/>
      <c r="E430" s="351"/>
      <c r="F430" s="351"/>
      <c r="G430" s="351"/>
      <c r="H430" s="351"/>
      <c r="I430" s="351"/>
      <c r="J430" s="351"/>
      <c r="K430" s="351"/>
      <c r="L430" s="351"/>
      <c r="M430" s="351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1:23" ht="15">
      <c r="A431" s="126"/>
      <c r="B431" s="351"/>
      <c r="C431" s="351"/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1:23" ht="15">
      <c r="A432" s="126"/>
      <c r="B432" s="351"/>
      <c r="C432" s="351"/>
      <c r="D432" s="351"/>
      <c r="E432" s="351"/>
      <c r="F432" s="351"/>
      <c r="G432" s="351"/>
      <c r="H432" s="351"/>
      <c r="I432" s="351"/>
      <c r="J432" s="351"/>
      <c r="K432" s="351"/>
      <c r="L432" s="351"/>
      <c r="M432" s="351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1:23" ht="15">
      <c r="A433" s="126"/>
      <c r="B433" s="351"/>
      <c r="C433" s="351"/>
      <c r="D433" s="351"/>
      <c r="E433" s="351"/>
      <c r="F433" s="351"/>
      <c r="G433" s="351"/>
      <c r="H433" s="351"/>
      <c r="I433" s="351"/>
      <c r="J433" s="351"/>
      <c r="K433" s="351"/>
      <c r="L433" s="351"/>
      <c r="M433" s="351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  <row r="434" spans="1:23" ht="15">
      <c r="A434" s="126"/>
      <c r="B434" s="351"/>
      <c r="C434" s="351"/>
      <c r="D434" s="351"/>
      <c r="E434" s="351"/>
      <c r="F434" s="351"/>
      <c r="G434" s="351"/>
      <c r="H434" s="351"/>
      <c r="I434" s="351"/>
      <c r="J434" s="351"/>
      <c r="K434" s="351"/>
      <c r="L434" s="351"/>
      <c r="M434" s="351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</row>
    <row r="435" spans="1:23" ht="15">
      <c r="A435" s="126"/>
      <c r="B435" s="351"/>
      <c r="C435" s="351"/>
      <c r="D435" s="351"/>
      <c r="E435" s="351"/>
      <c r="F435" s="351"/>
      <c r="G435" s="351"/>
      <c r="H435" s="351"/>
      <c r="I435" s="351"/>
      <c r="J435" s="351"/>
      <c r="K435" s="351"/>
      <c r="L435" s="351"/>
      <c r="M435" s="351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</row>
    <row r="436" spans="1:23" ht="15">
      <c r="A436" s="126"/>
      <c r="B436" s="351"/>
      <c r="C436" s="351"/>
      <c r="D436" s="351"/>
      <c r="E436" s="351"/>
      <c r="F436" s="351"/>
      <c r="G436" s="351"/>
      <c r="H436" s="351"/>
      <c r="I436" s="351"/>
      <c r="J436" s="351"/>
      <c r="K436" s="351"/>
      <c r="L436" s="351"/>
      <c r="M436" s="351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</row>
    <row r="437" spans="1:23" ht="15">
      <c r="A437" s="126"/>
      <c r="B437" s="351"/>
      <c r="C437" s="351"/>
      <c r="D437" s="351"/>
      <c r="E437" s="351"/>
      <c r="F437" s="351"/>
      <c r="G437" s="351"/>
      <c r="H437" s="351"/>
      <c r="I437" s="351"/>
      <c r="J437" s="351"/>
      <c r="K437" s="351"/>
      <c r="L437" s="351"/>
      <c r="M437" s="351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</row>
    <row r="438" spans="1:23" ht="15">
      <c r="A438" s="126"/>
      <c r="B438" s="351"/>
      <c r="C438" s="351"/>
      <c r="D438" s="351"/>
      <c r="E438" s="351"/>
      <c r="F438" s="351"/>
      <c r="G438" s="351"/>
      <c r="H438" s="351"/>
      <c r="I438" s="351"/>
      <c r="J438" s="351"/>
      <c r="K438" s="351"/>
      <c r="L438" s="351"/>
      <c r="M438" s="351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</row>
    <row r="439" spans="1:23" ht="15">
      <c r="A439" s="126"/>
      <c r="B439" s="351"/>
      <c r="C439" s="351"/>
      <c r="D439" s="351"/>
      <c r="E439" s="351"/>
      <c r="F439" s="351"/>
      <c r="G439" s="351"/>
      <c r="H439" s="351"/>
      <c r="I439" s="351"/>
      <c r="J439" s="351"/>
      <c r="K439" s="351"/>
      <c r="L439" s="351"/>
      <c r="M439" s="351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</row>
    <row r="440" spans="1:23" ht="15">
      <c r="A440" s="126"/>
      <c r="B440" s="351"/>
      <c r="C440" s="351"/>
      <c r="D440" s="351"/>
      <c r="E440" s="351"/>
      <c r="F440" s="351"/>
      <c r="G440" s="351"/>
      <c r="H440" s="351"/>
      <c r="I440" s="351"/>
      <c r="J440" s="351"/>
      <c r="K440" s="351"/>
      <c r="L440" s="351"/>
      <c r="M440" s="351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</row>
    <row r="441" spans="1:23" ht="15">
      <c r="A441" s="126"/>
      <c r="B441" s="351"/>
      <c r="C441" s="351"/>
      <c r="D441" s="351"/>
      <c r="E441" s="351"/>
      <c r="F441" s="351"/>
      <c r="G441" s="351"/>
      <c r="H441" s="351"/>
      <c r="I441" s="351"/>
      <c r="J441" s="351"/>
      <c r="K441" s="351"/>
      <c r="L441" s="351"/>
      <c r="M441" s="351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</row>
    <row r="442" spans="1:23" ht="15">
      <c r="A442" s="126"/>
      <c r="B442" s="351"/>
      <c r="C442" s="351"/>
      <c r="D442" s="351"/>
      <c r="E442" s="351"/>
      <c r="F442" s="351"/>
      <c r="G442" s="351"/>
      <c r="H442" s="351"/>
      <c r="I442" s="351"/>
      <c r="J442" s="351"/>
      <c r="K442" s="351"/>
      <c r="L442" s="351"/>
      <c r="M442" s="351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</row>
    <row r="443" spans="1:23" ht="15">
      <c r="A443" s="126"/>
      <c r="B443" s="351"/>
      <c r="C443" s="351"/>
      <c r="D443" s="351"/>
      <c r="E443" s="351"/>
      <c r="F443" s="351"/>
      <c r="G443" s="351"/>
      <c r="H443" s="351"/>
      <c r="I443" s="351"/>
      <c r="J443" s="351"/>
      <c r="K443" s="351"/>
      <c r="L443" s="351"/>
      <c r="M443" s="351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</row>
    <row r="444" spans="1:23" ht="15">
      <c r="A444" s="126"/>
      <c r="B444" s="351"/>
      <c r="C444" s="351"/>
      <c r="D444" s="351"/>
      <c r="E444" s="351"/>
      <c r="F444" s="351"/>
      <c r="G444" s="351"/>
      <c r="H444" s="351"/>
      <c r="I444" s="351"/>
      <c r="J444" s="351"/>
      <c r="K444" s="351"/>
      <c r="L444" s="351"/>
      <c r="M444" s="351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</row>
    <row r="445" spans="1:23" ht="15">
      <c r="A445" s="126"/>
      <c r="B445" s="351"/>
      <c r="C445" s="351"/>
      <c r="D445" s="351"/>
      <c r="E445" s="351"/>
      <c r="F445" s="351"/>
      <c r="G445" s="351"/>
      <c r="H445" s="351"/>
      <c r="I445" s="351"/>
      <c r="J445" s="351"/>
      <c r="K445" s="351"/>
      <c r="L445" s="351"/>
      <c r="M445" s="351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</row>
    <row r="446" spans="1:23" ht="15">
      <c r="A446" s="126"/>
      <c r="B446" s="351"/>
      <c r="C446" s="351"/>
      <c r="D446" s="351"/>
      <c r="E446" s="351"/>
      <c r="F446" s="351"/>
      <c r="G446" s="351"/>
      <c r="H446" s="351"/>
      <c r="I446" s="351"/>
      <c r="J446" s="351"/>
      <c r="K446" s="351"/>
      <c r="L446" s="351"/>
      <c r="M446" s="351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</row>
    <row r="447" spans="1:23" ht="15">
      <c r="A447" s="126"/>
      <c r="B447" s="351"/>
      <c r="C447" s="351"/>
      <c r="D447" s="351"/>
      <c r="E447" s="351"/>
      <c r="F447" s="351"/>
      <c r="G447" s="351"/>
      <c r="H447" s="351"/>
      <c r="I447" s="351"/>
      <c r="J447" s="351"/>
      <c r="K447" s="351"/>
      <c r="L447" s="351"/>
      <c r="M447" s="351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</row>
    <row r="448" spans="1:23" ht="15">
      <c r="A448" s="126"/>
      <c r="B448" s="351"/>
      <c r="C448" s="351"/>
      <c r="D448" s="351"/>
      <c r="E448" s="351"/>
      <c r="F448" s="351"/>
      <c r="G448" s="351"/>
      <c r="H448" s="351"/>
      <c r="I448" s="351"/>
      <c r="J448" s="351"/>
      <c r="K448" s="351"/>
      <c r="L448" s="351"/>
      <c r="M448" s="351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</row>
    <row r="449" spans="1:23" ht="15">
      <c r="A449" s="126"/>
      <c r="B449" s="351"/>
      <c r="C449" s="351"/>
      <c r="D449" s="351"/>
      <c r="E449" s="351"/>
      <c r="F449" s="351"/>
      <c r="G449" s="351"/>
      <c r="H449" s="351"/>
      <c r="I449" s="351"/>
      <c r="J449" s="351"/>
      <c r="K449" s="351"/>
      <c r="L449" s="351"/>
      <c r="M449" s="351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</row>
    <row r="450" spans="1:23" ht="15">
      <c r="A450" s="126"/>
      <c r="B450" s="351"/>
      <c r="C450" s="351"/>
      <c r="D450" s="351"/>
      <c r="E450" s="351"/>
      <c r="F450" s="351"/>
      <c r="G450" s="351"/>
      <c r="H450" s="351"/>
      <c r="I450" s="351"/>
      <c r="J450" s="351"/>
      <c r="K450" s="351"/>
      <c r="L450" s="351"/>
      <c r="M450" s="351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</row>
    <row r="451" spans="1:23" ht="15">
      <c r="A451" s="126"/>
      <c r="B451" s="351"/>
      <c r="C451" s="351"/>
      <c r="D451" s="351"/>
      <c r="E451" s="351"/>
      <c r="F451" s="351"/>
      <c r="G451" s="351"/>
      <c r="H451" s="351"/>
      <c r="I451" s="351"/>
      <c r="J451" s="351"/>
      <c r="K451" s="351"/>
      <c r="L451" s="351"/>
      <c r="M451" s="351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</row>
    <row r="452" spans="1:23" ht="15">
      <c r="A452" s="126"/>
      <c r="B452" s="351"/>
      <c r="C452" s="351"/>
      <c r="D452" s="351"/>
      <c r="E452" s="351"/>
      <c r="F452" s="351"/>
      <c r="G452" s="351"/>
      <c r="H452" s="351"/>
      <c r="I452" s="351"/>
      <c r="J452" s="351"/>
      <c r="K452" s="351"/>
      <c r="L452" s="351"/>
      <c r="M452" s="351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</row>
    <row r="453" spans="1:23" ht="15">
      <c r="A453" s="126"/>
      <c r="B453" s="351"/>
      <c r="C453" s="351"/>
      <c r="D453" s="351"/>
      <c r="E453" s="351"/>
      <c r="F453" s="351"/>
      <c r="G453" s="351"/>
      <c r="H453" s="351"/>
      <c r="I453" s="351"/>
      <c r="J453" s="351"/>
      <c r="K453" s="351"/>
      <c r="L453" s="351"/>
      <c r="M453" s="351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</row>
    <row r="454" spans="1:23" ht="15">
      <c r="A454" s="126"/>
      <c r="B454" s="351"/>
      <c r="C454" s="351"/>
      <c r="D454" s="351"/>
      <c r="E454" s="351"/>
      <c r="F454" s="351"/>
      <c r="G454" s="351"/>
      <c r="H454" s="351"/>
      <c r="I454" s="351"/>
      <c r="J454" s="351"/>
      <c r="K454" s="351"/>
      <c r="L454" s="351"/>
      <c r="M454" s="351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</row>
    <row r="455" spans="1:23" ht="15">
      <c r="A455" s="126"/>
      <c r="B455" s="351"/>
      <c r="C455" s="351"/>
      <c r="D455" s="351"/>
      <c r="E455" s="351"/>
      <c r="F455" s="351"/>
      <c r="G455" s="351"/>
      <c r="H455" s="351"/>
      <c r="I455" s="351"/>
      <c r="J455" s="351"/>
      <c r="K455" s="351"/>
      <c r="L455" s="351"/>
      <c r="M455" s="351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</row>
    <row r="456" spans="1:23" ht="15">
      <c r="A456" s="126"/>
      <c r="B456" s="351"/>
      <c r="C456" s="351"/>
      <c r="D456" s="351"/>
      <c r="E456" s="351"/>
      <c r="F456" s="351"/>
      <c r="G456" s="351"/>
      <c r="H456" s="351"/>
      <c r="I456" s="351"/>
      <c r="J456" s="351"/>
      <c r="K456" s="351"/>
      <c r="L456" s="351"/>
      <c r="M456" s="351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</row>
    <row r="457" spans="1:23" ht="15">
      <c r="A457" s="126"/>
      <c r="B457" s="351"/>
      <c r="C457" s="351"/>
      <c r="D457" s="351"/>
      <c r="E457" s="351"/>
      <c r="F457" s="351"/>
      <c r="G457" s="351"/>
      <c r="H457" s="351"/>
      <c r="I457" s="351"/>
      <c r="J457" s="351"/>
      <c r="K457" s="351"/>
      <c r="L457" s="351"/>
      <c r="M457" s="351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</row>
    <row r="458" spans="1:23" ht="15">
      <c r="A458" s="126"/>
      <c r="B458" s="351"/>
      <c r="C458" s="351"/>
      <c r="D458" s="351"/>
      <c r="E458" s="351"/>
      <c r="F458" s="351"/>
      <c r="G458" s="351"/>
      <c r="H458" s="351"/>
      <c r="I458" s="351"/>
      <c r="J458" s="351"/>
      <c r="K458" s="351"/>
      <c r="L458" s="351"/>
      <c r="M458" s="351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</row>
    <row r="459" spans="1:23" ht="15">
      <c r="A459" s="126"/>
      <c r="B459" s="351"/>
      <c r="C459" s="351"/>
      <c r="D459" s="351"/>
      <c r="E459" s="351"/>
      <c r="F459" s="351"/>
      <c r="G459" s="351"/>
      <c r="H459" s="351"/>
      <c r="I459" s="351"/>
      <c r="J459" s="351"/>
      <c r="K459" s="351"/>
      <c r="L459" s="351"/>
      <c r="M459" s="351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</row>
    <row r="460" spans="1:23" ht="15">
      <c r="A460" s="126"/>
      <c r="B460" s="351"/>
      <c r="C460" s="351"/>
      <c r="D460" s="351"/>
      <c r="E460" s="351"/>
      <c r="F460" s="351"/>
      <c r="G460" s="351"/>
      <c r="H460" s="351"/>
      <c r="I460" s="351"/>
      <c r="J460" s="351"/>
      <c r="K460" s="351"/>
      <c r="L460" s="351"/>
      <c r="M460" s="351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</row>
    <row r="461" spans="1:23" ht="15">
      <c r="A461" s="126"/>
      <c r="B461" s="351"/>
      <c r="C461" s="351"/>
      <c r="D461" s="351"/>
      <c r="E461" s="351"/>
      <c r="F461" s="351"/>
      <c r="G461" s="351"/>
      <c r="H461" s="351"/>
      <c r="I461" s="351"/>
      <c r="J461" s="351"/>
      <c r="K461" s="351"/>
      <c r="L461" s="351"/>
      <c r="M461" s="351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</row>
    <row r="462" spans="1:23" ht="15">
      <c r="A462" s="126"/>
      <c r="B462" s="351"/>
      <c r="C462" s="351"/>
      <c r="D462" s="351"/>
      <c r="E462" s="351"/>
      <c r="F462" s="351"/>
      <c r="G462" s="351"/>
      <c r="H462" s="351"/>
      <c r="I462" s="351"/>
      <c r="J462" s="351"/>
      <c r="K462" s="351"/>
      <c r="L462" s="351"/>
      <c r="M462" s="351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</row>
    <row r="463" spans="1:23" ht="15">
      <c r="A463" s="126"/>
      <c r="B463" s="351"/>
      <c r="C463" s="351"/>
      <c r="D463" s="351"/>
      <c r="E463" s="351"/>
      <c r="F463" s="351"/>
      <c r="G463" s="351"/>
      <c r="H463" s="351"/>
      <c r="I463" s="351"/>
      <c r="J463" s="351"/>
      <c r="K463" s="351"/>
      <c r="L463" s="351"/>
      <c r="M463" s="351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</row>
    <row r="464" spans="1:23" ht="15">
      <c r="A464" s="126"/>
      <c r="B464" s="351"/>
      <c r="C464" s="351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</row>
    <row r="465" spans="1:23" ht="15">
      <c r="A465" s="126"/>
      <c r="B465" s="351"/>
      <c r="C465" s="351"/>
      <c r="D465" s="351"/>
      <c r="E465" s="351"/>
      <c r="F465" s="351"/>
      <c r="G465" s="351"/>
      <c r="H465" s="351"/>
      <c r="I465" s="351"/>
      <c r="J465" s="351"/>
      <c r="K465" s="351"/>
      <c r="L465" s="351"/>
      <c r="M465" s="351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</row>
    <row r="466" spans="1:23" ht="15">
      <c r="A466" s="126"/>
      <c r="B466" s="351"/>
      <c r="C466" s="351"/>
      <c r="D466" s="351"/>
      <c r="E466" s="351"/>
      <c r="F466" s="351"/>
      <c r="G466" s="351"/>
      <c r="H466" s="351"/>
      <c r="I466" s="351"/>
      <c r="J466" s="351"/>
      <c r="K466" s="351"/>
      <c r="L466" s="351"/>
      <c r="M466" s="351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</row>
    <row r="467" spans="1:23" ht="15">
      <c r="A467" s="126"/>
      <c r="B467" s="351"/>
      <c r="C467" s="351"/>
      <c r="D467" s="351"/>
      <c r="E467" s="351"/>
      <c r="F467" s="351"/>
      <c r="G467" s="351"/>
      <c r="H467" s="351"/>
      <c r="I467" s="351"/>
      <c r="J467" s="351"/>
      <c r="K467" s="351"/>
      <c r="L467" s="351"/>
      <c r="M467" s="351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</row>
    <row r="468" spans="1:23" ht="15">
      <c r="A468" s="126"/>
      <c r="B468" s="351"/>
      <c r="C468" s="351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</row>
    <row r="469" spans="1:23" ht="15">
      <c r="A469" s="126"/>
      <c r="B469" s="351"/>
      <c r="C469" s="351"/>
      <c r="D469" s="351"/>
      <c r="E469" s="351"/>
      <c r="F469" s="351"/>
      <c r="G469" s="351"/>
      <c r="H469" s="351"/>
      <c r="I469" s="351"/>
      <c r="J469" s="351"/>
      <c r="K469" s="351"/>
      <c r="L469" s="351"/>
      <c r="M469" s="351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</row>
    <row r="470" spans="1:23" ht="15">
      <c r="A470" s="126"/>
      <c r="B470" s="351"/>
      <c r="C470" s="351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</row>
    <row r="471" spans="1:23" ht="15">
      <c r="A471" s="126"/>
      <c r="B471" s="351"/>
      <c r="C471" s="351"/>
      <c r="D471" s="351"/>
      <c r="E471" s="351"/>
      <c r="F471" s="351"/>
      <c r="G471" s="351"/>
      <c r="H471" s="351"/>
      <c r="I471" s="351"/>
      <c r="J471" s="351"/>
      <c r="K471" s="351"/>
      <c r="L471" s="351"/>
      <c r="M471" s="351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</row>
    <row r="472" spans="1:23" ht="15">
      <c r="A472" s="126"/>
      <c r="B472" s="351"/>
      <c r="C472" s="351"/>
      <c r="D472" s="351"/>
      <c r="E472" s="351"/>
      <c r="F472" s="351"/>
      <c r="G472" s="351"/>
      <c r="H472" s="351"/>
      <c r="I472" s="351"/>
      <c r="J472" s="351"/>
      <c r="K472" s="351"/>
      <c r="L472" s="351"/>
      <c r="M472" s="351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</row>
  </sheetData>
  <sheetProtection/>
  <mergeCells count="188">
    <mergeCell ref="A21:A22"/>
    <mergeCell ref="A364:W364"/>
    <mergeCell ref="C97:E97"/>
    <mergeCell ref="C101:E101"/>
    <mergeCell ref="C110:E110"/>
    <mergeCell ref="C106:E106"/>
    <mergeCell ref="C95:E95"/>
    <mergeCell ref="N73:O73"/>
    <mergeCell ref="C85:H85"/>
    <mergeCell ref="N95:O95"/>
    <mergeCell ref="N84:O84"/>
    <mergeCell ref="S73:T73"/>
    <mergeCell ref="S80:T80"/>
    <mergeCell ref="N101:O101"/>
    <mergeCell ref="C99:E99"/>
    <mergeCell ref="N97:O97"/>
    <mergeCell ref="I99:J99"/>
    <mergeCell ref="N99:O99"/>
    <mergeCell ref="C78:H78"/>
    <mergeCell ref="C74:H74"/>
    <mergeCell ref="I73:J73"/>
    <mergeCell ref="C77:E77"/>
    <mergeCell ref="A365:W365"/>
    <mergeCell ref="C124:E124"/>
    <mergeCell ref="C140:E140"/>
    <mergeCell ref="C194:E194"/>
    <mergeCell ref="I140:J140"/>
    <mergeCell ref="C146:H146"/>
    <mergeCell ref="C154:H154"/>
    <mergeCell ref="C133:E133"/>
    <mergeCell ref="C122:E122"/>
    <mergeCell ref="C120:E120"/>
    <mergeCell ref="C118:E118"/>
    <mergeCell ref="N118:O118"/>
    <mergeCell ref="A316:W316"/>
    <mergeCell ref="C162:E162"/>
    <mergeCell ref="A205:W205"/>
    <mergeCell ref="C108:E108"/>
    <mergeCell ref="N184:O184"/>
    <mergeCell ref="S184:T184"/>
    <mergeCell ref="N140:O140"/>
    <mergeCell ref="C163:H163"/>
    <mergeCell ref="S126:T126"/>
    <mergeCell ref="C111:H111"/>
    <mergeCell ref="I60:J60"/>
    <mergeCell ref="N60:O60"/>
    <mergeCell ref="N58:O58"/>
    <mergeCell ref="A317:W317"/>
    <mergeCell ref="N194:O194"/>
    <mergeCell ref="S194:T194"/>
    <mergeCell ref="C153:E153"/>
    <mergeCell ref="I153:J153"/>
    <mergeCell ref="N153:O153"/>
    <mergeCell ref="S153:T153"/>
    <mergeCell ref="C81:H81"/>
    <mergeCell ref="C84:E84"/>
    <mergeCell ref="C83:E83"/>
    <mergeCell ref="C63:H63"/>
    <mergeCell ref="C69:H69"/>
    <mergeCell ref="C66:E66"/>
    <mergeCell ref="C80:E80"/>
    <mergeCell ref="C67:H67"/>
    <mergeCell ref="C71:E71"/>
    <mergeCell ref="C73:E73"/>
    <mergeCell ref="N71:O71"/>
    <mergeCell ref="C61:H61"/>
    <mergeCell ref="S77:T77"/>
    <mergeCell ref="N77:O77"/>
    <mergeCell ref="S66:T66"/>
    <mergeCell ref="S71:T71"/>
    <mergeCell ref="I66:J66"/>
    <mergeCell ref="I71:J71"/>
    <mergeCell ref="N66:O66"/>
    <mergeCell ref="S140:T140"/>
    <mergeCell ref="I80:J80"/>
    <mergeCell ref="S84:T84"/>
    <mergeCell ref="S106:T106"/>
    <mergeCell ref="I95:J95"/>
    <mergeCell ref="S99:T99"/>
    <mergeCell ref="N80:O80"/>
    <mergeCell ref="S97:T97"/>
    <mergeCell ref="I106:J106"/>
    <mergeCell ref="N106:O106"/>
    <mergeCell ref="C160:H160"/>
    <mergeCell ref="A195:B195"/>
    <mergeCell ref="I162:J162"/>
    <mergeCell ref="S138:T138"/>
    <mergeCell ref="C185:H185"/>
    <mergeCell ref="C156:H156"/>
    <mergeCell ref="C138:E138"/>
    <mergeCell ref="C187:H187"/>
    <mergeCell ref="S162:T162"/>
    <mergeCell ref="I194:J194"/>
    <mergeCell ref="I184:J184"/>
    <mergeCell ref="N162:O162"/>
    <mergeCell ref="C184:E184"/>
    <mergeCell ref="C166:H166"/>
    <mergeCell ref="C127:H127"/>
    <mergeCell ref="C134:H134"/>
    <mergeCell ref="N124:O124"/>
    <mergeCell ref="C143:H143"/>
    <mergeCell ref="N126:O126"/>
    <mergeCell ref="I138:J138"/>
    <mergeCell ref="C141:H141"/>
    <mergeCell ref="S58:T58"/>
    <mergeCell ref="I56:J56"/>
    <mergeCell ref="C58:E58"/>
    <mergeCell ref="N56:O56"/>
    <mergeCell ref="S19:T19"/>
    <mergeCell ref="N44:O44"/>
    <mergeCell ref="S56:T56"/>
    <mergeCell ref="S38:T38"/>
    <mergeCell ref="N38:O38"/>
    <mergeCell ref="S26:T26"/>
    <mergeCell ref="S44:T44"/>
    <mergeCell ref="N40:O40"/>
    <mergeCell ref="C56:E56"/>
    <mergeCell ref="S40:T40"/>
    <mergeCell ref="C27:H27"/>
    <mergeCell ref="C29:H29"/>
    <mergeCell ref="I58:J58"/>
    <mergeCell ref="C20:H20"/>
    <mergeCell ref="C23:H23"/>
    <mergeCell ref="C40:E40"/>
    <mergeCell ref="I40:J40"/>
    <mergeCell ref="C41:H41"/>
    <mergeCell ref="C45:H45"/>
    <mergeCell ref="C47:H47"/>
    <mergeCell ref="N108:O108"/>
    <mergeCell ref="I77:J77"/>
    <mergeCell ref="N138:O138"/>
    <mergeCell ref="N133:O133"/>
    <mergeCell ref="I124:J124"/>
    <mergeCell ref="I118:J118"/>
    <mergeCell ref="N120:O120"/>
    <mergeCell ref="I120:J120"/>
    <mergeCell ref="I122:J122"/>
    <mergeCell ref="I101:J101"/>
    <mergeCell ref="C113:H113"/>
    <mergeCell ref="C126:E126"/>
    <mergeCell ref="C38:E38"/>
    <mergeCell ref="I38:J38"/>
    <mergeCell ref="I97:J97"/>
    <mergeCell ref="I44:J44"/>
    <mergeCell ref="I108:J108"/>
    <mergeCell ref="C44:E44"/>
    <mergeCell ref="C60:E60"/>
    <mergeCell ref="I84:J84"/>
    <mergeCell ref="C26:E26"/>
    <mergeCell ref="I26:J26"/>
    <mergeCell ref="N26:O26"/>
    <mergeCell ref="N8:O8"/>
    <mergeCell ref="C8:E8"/>
    <mergeCell ref="I8:J8"/>
    <mergeCell ref="C9:H9"/>
    <mergeCell ref="C13:H13"/>
    <mergeCell ref="N19:O19"/>
    <mergeCell ref="S133:T133"/>
    <mergeCell ref="I110:J110"/>
    <mergeCell ref="N110:O110"/>
    <mergeCell ref="S120:T120"/>
    <mergeCell ref="N122:O122"/>
    <mergeCell ref="I133:J133"/>
    <mergeCell ref="I126:J126"/>
    <mergeCell ref="S122:T122"/>
    <mergeCell ref="S60:T60"/>
    <mergeCell ref="S118:T118"/>
    <mergeCell ref="S124:T124"/>
    <mergeCell ref="S110:T110"/>
    <mergeCell ref="S108:T108"/>
    <mergeCell ref="S101:T101"/>
    <mergeCell ref="S95:T95"/>
    <mergeCell ref="S8:T8"/>
    <mergeCell ref="A28:A37"/>
    <mergeCell ref="B28:B37"/>
    <mergeCell ref="A1:M1"/>
    <mergeCell ref="A2:A5"/>
    <mergeCell ref="B2:B5"/>
    <mergeCell ref="C2:H2"/>
    <mergeCell ref="I2:M2"/>
    <mergeCell ref="C19:E19"/>
    <mergeCell ref="I19:J19"/>
    <mergeCell ref="N2:R2"/>
    <mergeCell ref="S2:W2"/>
    <mergeCell ref="C3:H4"/>
    <mergeCell ref="I3:M4"/>
    <mergeCell ref="N3:R4"/>
    <mergeCell ref="S3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7"/>
  <sheetViews>
    <sheetView zoomScale="70" zoomScaleNormal="70" zoomScalePageLayoutView="0" workbookViewId="0" topLeftCell="A1">
      <pane xSplit="2" ySplit="6" topLeftCell="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6" sqref="I36:M36"/>
    </sheetView>
  </sheetViews>
  <sheetFormatPr defaultColWidth="9.140625" defaultRowHeight="15"/>
  <cols>
    <col min="1" max="1" width="15.7109375" style="217" customWidth="1"/>
    <col min="2" max="2" width="15.7109375" style="30" customWidth="1"/>
    <col min="3" max="3" width="21.8515625" style="30" customWidth="1"/>
    <col min="4" max="4" width="25.7109375" style="30" customWidth="1"/>
    <col min="5" max="7" width="15.7109375" style="30" customWidth="1"/>
    <col min="8" max="8" width="15.7109375" style="162" customWidth="1"/>
    <col min="9" max="9" width="16.8515625" style="30" customWidth="1"/>
    <col min="10" max="10" width="25.421875" style="30" customWidth="1"/>
    <col min="11" max="13" width="15.7109375" style="30" customWidth="1"/>
    <col min="14" max="23" width="9.140625" style="81" hidden="1" customWidth="1"/>
    <col min="24" max="24" width="9.140625" style="107" customWidth="1"/>
    <col min="25" max="16384" width="9.140625" style="81" customWidth="1"/>
  </cols>
  <sheetData>
    <row r="1" spans="1:23" ht="15.75">
      <c r="A1" s="611" t="s">
        <v>2399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">
      <c r="A2" s="483" t="s">
        <v>1961</v>
      </c>
      <c r="B2" s="483" t="s">
        <v>1584</v>
      </c>
      <c r="C2" s="488"/>
      <c r="D2" s="488"/>
      <c r="E2" s="488"/>
      <c r="F2" s="488"/>
      <c r="G2" s="488"/>
      <c r="H2" s="488"/>
      <c r="I2" s="488" t="s">
        <v>71</v>
      </c>
      <c r="J2" s="488"/>
      <c r="K2" s="488"/>
      <c r="L2" s="488"/>
      <c r="M2" s="488"/>
      <c r="N2" s="488" t="s">
        <v>72</v>
      </c>
      <c r="O2" s="488"/>
      <c r="P2" s="488"/>
      <c r="Q2" s="488"/>
      <c r="R2" s="488"/>
      <c r="S2" s="488" t="s">
        <v>73</v>
      </c>
      <c r="T2" s="488"/>
      <c r="U2" s="488"/>
      <c r="V2" s="488"/>
      <c r="W2" s="488"/>
    </row>
    <row r="3" spans="1:23" ht="15" customHeight="1">
      <c r="A3" s="484"/>
      <c r="B3" s="486"/>
      <c r="C3" s="489"/>
      <c r="D3" s="489"/>
      <c r="E3" s="489"/>
      <c r="F3" s="489"/>
      <c r="G3" s="489"/>
      <c r="H3" s="489"/>
      <c r="I3" s="489" t="s">
        <v>75</v>
      </c>
      <c r="J3" s="488"/>
      <c r="K3" s="488"/>
      <c r="L3" s="488"/>
      <c r="M3" s="488"/>
      <c r="N3" s="489" t="s">
        <v>76</v>
      </c>
      <c r="O3" s="488"/>
      <c r="P3" s="488"/>
      <c r="Q3" s="488"/>
      <c r="R3" s="488"/>
      <c r="S3" s="489" t="s">
        <v>77</v>
      </c>
      <c r="T3" s="488"/>
      <c r="U3" s="488"/>
      <c r="V3" s="488"/>
      <c r="W3" s="488"/>
    </row>
    <row r="4" spans="1:23" ht="15">
      <c r="A4" s="484"/>
      <c r="B4" s="486"/>
      <c r="C4" s="489"/>
      <c r="D4" s="489"/>
      <c r="E4" s="489"/>
      <c r="F4" s="489"/>
      <c r="G4" s="489"/>
      <c r="H4" s="489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</row>
    <row r="5" spans="1:23" ht="105">
      <c r="A5" s="485"/>
      <c r="B5" s="487"/>
      <c r="C5" s="1" t="s">
        <v>78</v>
      </c>
      <c r="D5" s="1" t="s">
        <v>84</v>
      </c>
      <c r="E5" s="1" t="s">
        <v>80</v>
      </c>
      <c r="F5" s="1" t="s">
        <v>81</v>
      </c>
      <c r="G5" s="1" t="s">
        <v>82</v>
      </c>
      <c r="H5" s="34" t="s">
        <v>83</v>
      </c>
      <c r="I5" s="1" t="s">
        <v>78</v>
      </c>
      <c r="J5" s="1" t="s">
        <v>84</v>
      </c>
      <c r="K5" s="1" t="s">
        <v>81</v>
      </c>
      <c r="L5" s="1" t="s">
        <v>82</v>
      </c>
      <c r="M5" s="1" t="s">
        <v>83</v>
      </c>
      <c r="N5" s="1" t="s">
        <v>78</v>
      </c>
      <c r="O5" s="1" t="s">
        <v>84</v>
      </c>
      <c r="P5" s="1" t="s">
        <v>81</v>
      </c>
      <c r="Q5" s="1" t="s">
        <v>82</v>
      </c>
      <c r="R5" s="1" t="s">
        <v>83</v>
      </c>
      <c r="S5" s="1" t="s">
        <v>78</v>
      </c>
      <c r="T5" s="1" t="s">
        <v>84</v>
      </c>
      <c r="U5" s="1" t="s">
        <v>81</v>
      </c>
      <c r="V5" s="1" t="s">
        <v>82</v>
      </c>
      <c r="W5" s="1" t="s">
        <v>83</v>
      </c>
    </row>
    <row r="6" spans="1:23" ht="15.75" thickBot="1">
      <c r="A6" s="242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101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20</v>
      </c>
      <c r="T6" s="37">
        <v>21</v>
      </c>
      <c r="U6" s="37">
        <v>22</v>
      </c>
      <c r="V6" s="37">
        <v>23</v>
      </c>
      <c r="W6" s="37">
        <v>24</v>
      </c>
    </row>
    <row r="7" spans="1:23" ht="56.25" customHeight="1">
      <c r="A7" s="308" t="s">
        <v>1761</v>
      </c>
      <c r="B7" s="253">
        <v>2.5</v>
      </c>
      <c r="C7" s="25"/>
      <c r="D7" s="25"/>
      <c r="E7" s="25"/>
      <c r="F7" s="25"/>
      <c r="G7" s="25"/>
      <c r="H7" s="113"/>
      <c r="I7" s="25" t="s">
        <v>2419</v>
      </c>
      <c r="J7" s="25" t="s">
        <v>2420</v>
      </c>
      <c r="K7" s="25">
        <v>0.035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</row>
    <row r="8" spans="1:23" ht="15.75" thickBot="1">
      <c r="A8" s="28"/>
      <c r="B8" s="18"/>
      <c r="C8" s="516" t="s">
        <v>89</v>
      </c>
      <c r="D8" s="517"/>
      <c r="E8" s="518"/>
      <c r="F8" s="21">
        <f>SUM(F7:F7)</f>
        <v>0</v>
      </c>
      <c r="G8" s="22">
        <v>0.8</v>
      </c>
      <c r="H8" s="21">
        <f>F8/G8</f>
        <v>0</v>
      </c>
      <c r="I8" s="516" t="s">
        <v>90</v>
      </c>
      <c r="J8" s="518"/>
      <c r="K8" s="21">
        <f>SUM(K7:K7)</f>
        <v>0.035</v>
      </c>
      <c r="L8" s="22">
        <v>0.8</v>
      </c>
      <c r="M8" s="21">
        <f>K8/L8</f>
        <v>0.043750000000000004</v>
      </c>
      <c r="N8" s="516" t="s">
        <v>91</v>
      </c>
      <c r="O8" s="518"/>
      <c r="P8" s="21">
        <f>SUM(P7:P7)</f>
        <v>0</v>
      </c>
      <c r="Q8" s="22">
        <v>0.8</v>
      </c>
      <c r="R8" s="21">
        <f>P8/Q8</f>
        <v>0</v>
      </c>
      <c r="S8" s="516" t="s">
        <v>92</v>
      </c>
      <c r="T8" s="518"/>
      <c r="U8" s="21">
        <f>SUM(U7:U7)</f>
        <v>0</v>
      </c>
      <c r="V8" s="22">
        <v>0.8</v>
      </c>
      <c r="W8" s="23">
        <f>U8/V8</f>
        <v>0</v>
      </c>
    </row>
    <row r="9" spans="1:23" ht="30">
      <c r="A9" s="308" t="s">
        <v>1762</v>
      </c>
      <c r="B9" s="253">
        <v>1.6</v>
      </c>
      <c r="C9" s="228"/>
      <c r="D9" s="228"/>
      <c r="E9" s="1"/>
      <c r="F9" s="25"/>
      <c r="G9" s="25"/>
      <c r="H9" s="113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</row>
    <row r="10" spans="1:23" ht="15.75" thickBot="1">
      <c r="A10" s="28"/>
      <c r="B10" s="18"/>
      <c r="C10" s="516" t="s">
        <v>89</v>
      </c>
      <c r="D10" s="517"/>
      <c r="E10" s="518"/>
      <c r="F10" s="21">
        <f>SUM(F9:F9)</f>
        <v>0</v>
      </c>
      <c r="G10" s="22">
        <v>0.8</v>
      </c>
      <c r="H10" s="21">
        <f>F10/G10</f>
        <v>0</v>
      </c>
      <c r="I10" s="516" t="s">
        <v>90</v>
      </c>
      <c r="J10" s="518"/>
      <c r="K10" s="21">
        <f>SUM(K9:K9)</f>
        <v>0</v>
      </c>
      <c r="L10" s="22">
        <v>0.8</v>
      </c>
      <c r="M10" s="21">
        <f>K10/L10</f>
        <v>0</v>
      </c>
      <c r="N10" s="516" t="s">
        <v>91</v>
      </c>
      <c r="O10" s="518"/>
      <c r="P10" s="21">
        <f>SUM(P9:P9)</f>
        <v>0</v>
      </c>
      <c r="Q10" s="22">
        <v>0.8</v>
      </c>
      <c r="R10" s="21">
        <f>P10/Q10</f>
        <v>0</v>
      </c>
      <c r="S10" s="516" t="s">
        <v>92</v>
      </c>
      <c r="T10" s="518"/>
      <c r="U10" s="21">
        <f>SUM(U9:U9)</f>
        <v>0</v>
      </c>
      <c r="V10" s="22">
        <v>0.8</v>
      </c>
      <c r="W10" s="23">
        <f>U10/V10</f>
        <v>0</v>
      </c>
    </row>
    <row r="11" spans="1:23" ht="30">
      <c r="A11" s="29" t="s">
        <v>1763</v>
      </c>
      <c r="B11" s="242">
        <v>2.5</v>
      </c>
      <c r="C11" s="228"/>
      <c r="D11" s="228"/>
      <c r="E11" s="1"/>
      <c r="F11" s="1"/>
      <c r="G11" s="25"/>
      <c r="H11" s="1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</row>
    <row r="12" spans="1:23" ht="15.75" thickBot="1">
      <c r="A12" s="28"/>
      <c r="B12" s="18"/>
      <c r="C12" s="516" t="s">
        <v>89</v>
      </c>
      <c r="D12" s="517"/>
      <c r="E12" s="518"/>
      <c r="F12" s="21">
        <f>SUM(F11:F11)</f>
        <v>0</v>
      </c>
      <c r="G12" s="22">
        <v>0.8</v>
      </c>
      <c r="H12" s="21">
        <f>F12/G12</f>
        <v>0</v>
      </c>
      <c r="I12" s="516" t="s">
        <v>90</v>
      </c>
      <c r="J12" s="518"/>
      <c r="K12" s="21">
        <f>SUM(K11:K11)</f>
        <v>0</v>
      </c>
      <c r="L12" s="22">
        <v>0.8</v>
      </c>
      <c r="M12" s="21">
        <f>K12/L12</f>
        <v>0</v>
      </c>
      <c r="N12" s="516" t="s">
        <v>91</v>
      </c>
      <c r="O12" s="518"/>
      <c r="P12" s="21">
        <f>SUM(P11:P11)</f>
        <v>0</v>
      </c>
      <c r="Q12" s="22">
        <v>0.8</v>
      </c>
      <c r="R12" s="21">
        <f>P12/Q12</f>
        <v>0</v>
      </c>
      <c r="S12" s="516" t="s">
        <v>92</v>
      </c>
      <c r="T12" s="518"/>
      <c r="U12" s="21">
        <f>SUM(U11:U11)</f>
        <v>0</v>
      </c>
      <c r="V12" s="22">
        <v>0.8</v>
      </c>
      <c r="W12" s="23">
        <f>U12/V12</f>
        <v>0</v>
      </c>
    </row>
    <row r="13" spans="1:23" ht="30">
      <c r="A13" s="29" t="s">
        <v>1764</v>
      </c>
      <c r="B13" s="242">
        <v>2.5</v>
      </c>
      <c r="C13" s="25"/>
      <c r="D13" s="25"/>
      <c r="E13" s="25"/>
      <c r="F13" s="25"/>
      <c r="G13" s="25"/>
      <c r="H13" s="11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</row>
    <row r="14" spans="1:23" ht="15.75" thickBot="1">
      <c r="A14" s="28"/>
      <c r="B14" s="18"/>
      <c r="C14" s="516" t="s">
        <v>89</v>
      </c>
      <c r="D14" s="517"/>
      <c r="E14" s="518"/>
      <c r="F14" s="21">
        <f>SUM(F13:F13)</f>
        <v>0</v>
      </c>
      <c r="G14" s="22">
        <v>0.8</v>
      </c>
      <c r="H14" s="21">
        <f>F14/G14</f>
        <v>0</v>
      </c>
      <c r="I14" s="516" t="s">
        <v>90</v>
      </c>
      <c r="J14" s="518"/>
      <c r="K14" s="21">
        <f>SUM(K13:K13)</f>
        <v>0</v>
      </c>
      <c r="L14" s="22">
        <v>0.8</v>
      </c>
      <c r="M14" s="21">
        <f>K14/L14</f>
        <v>0</v>
      </c>
      <c r="N14" s="516" t="s">
        <v>91</v>
      </c>
      <c r="O14" s="518"/>
      <c r="P14" s="21">
        <f>SUM(P13:P13)</f>
        <v>0</v>
      </c>
      <c r="Q14" s="22">
        <v>0.8</v>
      </c>
      <c r="R14" s="21">
        <f>P14/Q14</f>
        <v>0</v>
      </c>
      <c r="S14" s="516" t="s">
        <v>92</v>
      </c>
      <c r="T14" s="518"/>
      <c r="U14" s="21">
        <f>SUM(U13:U13)</f>
        <v>0</v>
      </c>
      <c r="V14" s="22">
        <v>0.8</v>
      </c>
      <c r="W14" s="23">
        <f>U14/V14</f>
        <v>0</v>
      </c>
    </row>
    <row r="15" spans="1:23" ht="60">
      <c r="A15" s="308" t="s">
        <v>1765</v>
      </c>
      <c r="B15" s="253">
        <v>10</v>
      </c>
      <c r="C15" s="25" t="s">
        <v>121</v>
      </c>
      <c r="D15" s="25" t="s">
        <v>374</v>
      </c>
      <c r="E15" s="25" t="s">
        <v>375</v>
      </c>
      <c r="F15" s="25">
        <v>0.052</v>
      </c>
      <c r="G15" s="25"/>
      <c r="H15" s="113"/>
      <c r="I15" s="1" t="s">
        <v>376</v>
      </c>
      <c r="J15" s="1" t="s">
        <v>377</v>
      </c>
      <c r="K15" s="25">
        <v>0.028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</row>
    <row r="16" spans="1:23" ht="120">
      <c r="A16" s="27"/>
      <c r="B16" s="254"/>
      <c r="C16" s="1"/>
      <c r="D16" s="1"/>
      <c r="E16" s="1"/>
      <c r="F16" s="1"/>
      <c r="G16" s="1"/>
      <c r="H16" s="34"/>
      <c r="I16" s="1" t="s">
        <v>319</v>
      </c>
      <c r="J16" s="1" t="s">
        <v>320</v>
      </c>
      <c r="K16" s="1">
        <v>0.03</v>
      </c>
      <c r="L16" s="1"/>
      <c r="M16" s="1"/>
      <c r="N16" s="255"/>
      <c r="O16" s="78"/>
      <c r="P16" s="197"/>
      <c r="Q16" s="197"/>
      <c r="R16" s="197"/>
      <c r="S16" s="255"/>
      <c r="T16" s="78"/>
      <c r="U16" s="197"/>
      <c r="V16" s="197"/>
      <c r="W16" s="334"/>
    </row>
    <row r="17" spans="1:23" ht="15.75" thickBot="1">
      <c r="A17" s="28"/>
      <c r="B17" s="18"/>
      <c r="C17" s="516" t="s">
        <v>89</v>
      </c>
      <c r="D17" s="517"/>
      <c r="E17" s="518"/>
      <c r="F17" s="21">
        <f>SUM(F15:F15)</f>
        <v>0.052</v>
      </c>
      <c r="G17" s="22">
        <v>0.8</v>
      </c>
      <c r="H17" s="21">
        <f>F17/G17</f>
        <v>0.06499999999999999</v>
      </c>
      <c r="I17" s="516" t="s">
        <v>90</v>
      </c>
      <c r="J17" s="518"/>
      <c r="K17" s="21">
        <f>SUM(K15:K16)</f>
        <v>0.057999999999999996</v>
      </c>
      <c r="L17" s="22">
        <v>0.8</v>
      </c>
      <c r="M17" s="21">
        <f>K17/L17</f>
        <v>0.0725</v>
      </c>
      <c r="N17" s="516" t="s">
        <v>91</v>
      </c>
      <c r="O17" s="518"/>
      <c r="P17" s="21">
        <f>SUM(P15:P15)</f>
        <v>0</v>
      </c>
      <c r="Q17" s="22">
        <v>0.8</v>
      </c>
      <c r="R17" s="21">
        <f>P17/Q17</f>
        <v>0</v>
      </c>
      <c r="S17" s="516" t="s">
        <v>92</v>
      </c>
      <c r="T17" s="518"/>
      <c r="U17" s="21">
        <f>SUM(U15:U15)</f>
        <v>0</v>
      </c>
      <c r="V17" s="22">
        <v>0.8</v>
      </c>
      <c r="W17" s="23">
        <f>U17/V17</f>
        <v>0</v>
      </c>
    </row>
    <row r="18" spans="1:23" ht="63.75">
      <c r="A18" s="29" t="s">
        <v>1766</v>
      </c>
      <c r="B18" s="242">
        <v>2.5</v>
      </c>
      <c r="C18" s="13" t="s">
        <v>1252</v>
      </c>
      <c r="D18" s="13" t="s">
        <v>1253</v>
      </c>
      <c r="E18" s="383">
        <v>40190</v>
      </c>
      <c r="F18" s="1">
        <v>0.099</v>
      </c>
      <c r="G18" s="25"/>
      <c r="H18" s="113"/>
      <c r="I18" s="25" t="s">
        <v>1129</v>
      </c>
      <c r="J18" s="25" t="s">
        <v>1130</v>
      </c>
      <c r="K18" s="25">
        <v>0.022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</row>
    <row r="19" spans="1:23" ht="15">
      <c r="A19" s="27"/>
      <c r="B19" s="254"/>
      <c r="C19" s="228"/>
      <c r="D19" s="1"/>
      <c r="E19" s="228"/>
      <c r="F19" s="228"/>
      <c r="G19" s="11"/>
      <c r="H19" s="8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4"/>
    </row>
    <row r="20" spans="1:23" ht="15.75" thickBot="1">
      <c r="A20" s="28"/>
      <c r="B20" s="18"/>
      <c r="C20" s="516" t="s">
        <v>89</v>
      </c>
      <c r="D20" s="517"/>
      <c r="E20" s="518"/>
      <c r="F20" s="21">
        <f>SUM(F18:F19)</f>
        <v>0.099</v>
      </c>
      <c r="G20" s="22">
        <v>0.8</v>
      </c>
      <c r="H20" s="21">
        <f>F20/G20</f>
        <v>0.12375</v>
      </c>
      <c r="I20" s="516" t="s">
        <v>90</v>
      </c>
      <c r="J20" s="518"/>
      <c r="K20" s="21">
        <f>SUM(K18:K19)</f>
        <v>0.022</v>
      </c>
      <c r="L20" s="22">
        <v>0.8</v>
      </c>
      <c r="M20" s="21">
        <f>K20/L20</f>
        <v>0.027499999999999997</v>
      </c>
      <c r="N20" s="516" t="s">
        <v>91</v>
      </c>
      <c r="O20" s="518"/>
      <c r="P20" s="21">
        <f>SUM(P18:P19)</f>
        <v>0</v>
      </c>
      <c r="Q20" s="22">
        <v>0.8</v>
      </c>
      <c r="R20" s="21">
        <f>P20/Q20</f>
        <v>0</v>
      </c>
      <c r="S20" s="516" t="s">
        <v>92</v>
      </c>
      <c r="T20" s="518"/>
      <c r="U20" s="21">
        <f>SUM(U18:U19)</f>
        <v>0</v>
      </c>
      <c r="V20" s="22">
        <v>0.8</v>
      </c>
      <c r="W20" s="23">
        <f>U20/V20</f>
        <v>0</v>
      </c>
    </row>
    <row r="21" spans="1:23" ht="30">
      <c r="A21" s="29" t="s">
        <v>1767</v>
      </c>
      <c r="B21" s="242">
        <v>2.5</v>
      </c>
      <c r="C21" s="229"/>
      <c r="D21" s="229"/>
      <c r="E21" s="229"/>
      <c r="F21" s="25"/>
      <c r="G21" s="25"/>
      <c r="H21" s="11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</row>
    <row r="22" spans="1:23" ht="15.75" thickBot="1">
      <c r="A22" s="28"/>
      <c r="B22" s="18"/>
      <c r="C22" s="516" t="s">
        <v>89</v>
      </c>
      <c r="D22" s="517"/>
      <c r="E22" s="518"/>
      <c r="F22" s="21">
        <f>SUM(F21:F21)</f>
        <v>0</v>
      </c>
      <c r="G22" s="22">
        <v>0.8</v>
      </c>
      <c r="H22" s="21">
        <f>F22/G22</f>
        <v>0</v>
      </c>
      <c r="I22" s="516" t="s">
        <v>90</v>
      </c>
      <c r="J22" s="518"/>
      <c r="K22" s="21">
        <f>SUM(K21:K21)</f>
        <v>0</v>
      </c>
      <c r="L22" s="22">
        <v>0.8</v>
      </c>
      <c r="M22" s="21">
        <f>K22/L22</f>
        <v>0</v>
      </c>
      <c r="N22" s="516" t="s">
        <v>91</v>
      </c>
      <c r="O22" s="518"/>
      <c r="P22" s="21">
        <f>SUM(P21:P21)</f>
        <v>0</v>
      </c>
      <c r="Q22" s="22">
        <v>0.8</v>
      </c>
      <c r="R22" s="21">
        <f>P22/Q22</f>
        <v>0</v>
      </c>
      <c r="S22" s="516" t="s">
        <v>92</v>
      </c>
      <c r="T22" s="518"/>
      <c r="U22" s="21">
        <f>SUM(U21:U21)</f>
        <v>0</v>
      </c>
      <c r="V22" s="22">
        <v>0.8</v>
      </c>
      <c r="W22" s="23">
        <f>U22/V22</f>
        <v>0</v>
      </c>
    </row>
    <row r="23" spans="1:23" ht="30">
      <c r="A23" s="29" t="s">
        <v>1768</v>
      </c>
      <c r="B23" s="242">
        <v>1.6</v>
      </c>
      <c r="C23" s="25"/>
      <c r="D23" s="25"/>
      <c r="E23" s="25"/>
      <c r="F23" s="25"/>
      <c r="G23" s="25"/>
      <c r="H23" s="11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</row>
    <row r="24" spans="1:23" ht="15.75" thickBot="1">
      <c r="A24" s="28"/>
      <c r="B24" s="18"/>
      <c r="C24" s="516" t="s">
        <v>89</v>
      </c>
      <c r="D24" s="517"/>
      <c r="E24" s="518"/>
      <c r="F24" s="21">
        <f>SUM(F23:F23)</f>
        <v>0</v>
      </c>
      <c r="G24" s="22">
        <v>0.8</v>
      </c>
      <c r="H24" s="21">
        <f>F24/G24</f>
        <v>0</v>
      </c>
      <c r="I24" s="516" t="s">
        <v>90</v>
      </c>
      <c r="J24" s="518"/>
      <c r="K24" s="21">
        <f>SUM(K23:K23)</f>
        <v>0</v>
      </c>
      <c r="L24" s="22">
        <v>0.8</v>
      </c>
      <c r="M24" s="21">
        <f>K24/L24</f>
        <v>0</v>
      </c>
      <c r="N24" s="516" t="s">
        <v>91</v>
      </c>
      <c r="O24" s="518"/>
      <c r="P24" s="21">
        <f>SUM(P23:P23)</f>
        <v>0</v>
      </c>
      <c r="Q24" s="22">
        <v>0.8</v>
      </c>
      <c r="R24" s="21">
        <f>P24/Q24</f>
        <v>0</v>
      </c>
      <c r="S24" s="516" t="s">
        <v>92</v>
      </c>
      <c r="T24" s="518"/>
      <c r="U24" s="21">
        <f>SUM(U23:U23)</f>
        <v>0</v>
      </c>
      <c r="V24" s="22">
        <v>0.8</v>
      </c>
      <c r="W24" s="23">
        <f>U24/V24</f>
        <v>0</v>
      </c>
    </row>
    <row r="25" spans="1:23" ht="45">
      <c r="A25" s="308" t="s">
        <v>1769</v>
      </c>
      <c r="B25" s="253">
        <v>6.3</v>
      </c>
      <c r="C25" s="25" t="s">
        <v>1121</v>
      </c>
      <c r="D25" s="25" t="s">
        <v>1122</v>
      </c>
      <c r="E25" s="25" t="s">
        <v>1123</v>
      </c>
      <c r="F25" s="25">
        <v>0.032</v>
      </c>
      <c r="G25" s="25"/>
      <c r="H25" s="113"/>
      <c r="I25" s="1" t="s">
        <v>1124</v>
      </c>
      <c r="J25" s="1" t="s">
        <v>1125</v>
      </c>
      <c r="K25" s="25">
        <v>0.1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26" spans="1:23" ht="39" customHeight="1">
      <c r="A26" s="27"/>
      <c r="B26" s="254"/>
      <c r="C26" s="11" t="s">
        <v>1126</v>
      </c>
      <c r="D26" s="11" t="s">
        <v>1127</v>
      </c>
      <c r="E26" s="11" t="s">
        <v>1128</v>
      </c>
      <c r="F26" s="11">
        <v>0.1</v>
      </c>
      <c r="G26" s="11"/>
      <c r="H26" s="8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4"/>
    </row>
    <row r="27" spans="1:23" ht="15.75" thickBot="1">
      <c r="A27" s="28"/>
      <c r="B27" s="18"/>
      <c r="C27" s="516" t="s">
        <v>89</v>
      </c>
      <c r="D27" s="517"/>
      <c r="E27" s="518"/>
      <c r="F27" s="21">
        <f>SUM(F25:F26)</f>
        <v>0.132</v>
      </c>
      <c r="G27" s="22">
        <v>0.8</v>
      </c>
      <c r="H27" s="21">
        <f>F27/G27</f>
        <v>0.165</v>
      </c>
      <c r="I27" s="516" t="s">
        <v>90</v>
      </c>
      <c r="J27" s="518"/>
      <c r="K27" s="21">
        <f>SUM(K25:K26)</f>
        <v>0.1</v>
      </c>
      <c r="L27" s="22">
        <v>0.8</v>
      </c>
      <c r="M27" s="21">
        <f>K27/L27</f>
        <v>0.125</v>
      </c>
      <c r="N27" s="516" t="s">
        <v>91</v>
      </c>
      <c r="O27" s="518"/>
      <c r="P27" s="21">
        <f>SUM(P25:P26)</f>
        <v>0</v>
      </c>
      <c r="Q27" s="22">
        <v>0.8</v>
      </c>
      <c r="R27" s="21">
        <f>P27/Q27</f>
        <v>0</v>
      </c>
      <c r="S27" s="516" t="s">
        <v>92</v>
      </c>
      <c r="T27" s="518"/>
      <c r="U27" s="21">
        <f>SUM(U25:U26)</f>
        <v>0</v>
      </c>
      <c r="V27" s="22">
        <v>0.8</v>
      </c>
      <c r="W27" s="23">
        <f>U27/V27</f>
        <v>0</v>
      </c>
    </row>
    <row r="28" spans="1:23" ht="30">
      <c r="A28" s="29" t="s">
        <v>1770</v>
      </c>
      <c r="B28" s="242">
        <v>1.6</v>
      </c>
      <c r="C28" s="25"/>
      <c r="D28" s="25"/>
      <c r="E28" s="25"/>
      <c r="F28" s="25"/>
      <c r="G28" s="25"/>
      <c r="H28" s="11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</row>
    <row r="29" spans="1:23" ht="15.75" thickBot="1">
      <c r="A29" s="28"/>
      <c r="B29" s="18"/>
      <c r="C29" s="516" t="s">
        <v>89</v>
      </c>
      <c r="D29" s="517"/>
      <c r="E29" s="518"/>
      <c r="F29" s="21">
        <f>SUM(F28:F28)</f>
        <v>0</v>
      </c>
      <c r="G29" s="22">
        <v>0.8</v>
      </c>
      <c r="H29" s="21">
        <f>F29/G29</f>
        <v>0</v>
      </c>
      <c r="I29" s="496" t="s">
        <v>90</v>
      </c>
      <c r="J29" s="497"/>
      <c r="K29" s="33">
        <f>SUM(K28:K28)</f>
        <v>0</v>
      </c>
      <c r="L29" s="22">
        <v>0.8</v>
      </c>
      <c r="M29" s="21">
        <f>K29/L29</f>
        <v>0</v>
      </c>
      <c r="N29" s="516" t="s">
        <v>91</v>
      </c>
      <c r="O29" s="518"/>
      <c r="P29" s="21">
        <f>SUM(P28:P28)</f>
        <v>0</v>
      </c>
      <c r="Q29" s="22">
        <v>0.8</v>
      </c>
      <c r="R29" s="21">
        <f>P29/Q29</f>
        <v>0</v>
      </c>
      <c r="S29" s="516" t="s">
        <v>92</v>
      </c>
      <c r="T29" s="518"/>
      <c r="U29" s="21">
        <f>SUM(U28:U28)</f>
        <v>0</v>
      </c>
      <c r="V29" s="22">
        <v>0.8</v>
      </c>
      <c r="W29" s="23">
        <f>U29/V29</f>
        <v>0</v>
      </c>
    </row>
    <row r="30" spans="1:23" ht="45">
      <c r="A30" s="29" t="s">
        <v>1771</v>
      </c>
      <c r="B30" s="242">
        <v>1.6</v>
      </c>
      <c r="C30" s="34"/>
      <c r="D30" s="229"/>
      <c r="E30" s="229"/>
      <c r="F30" s="11"/>
      <c r="H30" s="113"/>
      <c r="I30" s="1"/>
      <c r="J30" s="1"/>
      <c r="K30" s="1"/>
      <c r="L30" s="25"/>
      <c r="M30" s="25"/>
      <c r="N30" s="25" t="s">
        <v>2435</v>
      </c>
      <c r="O30" s="25" t="s">
        <v>2436</v>
      </c>
      <c r="P30" s="25">
        <v>0.009</v>
      </c>
      <c r="Q30" s="25"/>
      <c r="R30" s="25"/>
      <c r="S30" s="25"/>
      <c r="T30" s="25"/>
      <c r="U30" s="25"/>
      <c r="V30" s="25"/>
      <c r="W30" s="26"/>
    </row>
    <row r="31" spans="1:23" ht="15.75" thickBot="1">
      <c r="A31" s="28"/>
      <c r="B31" s="18"/>
      <c r="C31" s="516" t="s">
        <v>89</v>
      </c>
      <c r="D31" s="517"/>
      <c r="E31" s="518"/>
      <c r="F31" s="21">
        <f>SUM(F30:F30)</f>
        <v>0</v>
      </c>
      <c r="G31" s="22">
        <v>0.8</v>
      </c>
      <c r="H31" s="21">
        <f>F31/G31</f>
        <v>0</v>
      </c>
      <c r="I31" s="516" t="s">
        <v>90</v>
      </c>
      <c r="J31" s="518"/>
      <c r="K31" s="21">
        <f>SUM(K30:K30)</f>
        <v>0</v>
      </c>
      <c r="L31" s="22">
        <v>0.8</v>
      </c>
      <c r="M31" s="21">
        <f>K31/L31</f>
        <v>0</v>
      </c>
      <c r="N31" s="516" t="s">
        <v>91</v>
      </c>
      <c r="O31" s="518"/>
      <c r="P31" s="21">
        <f>SUM(P30:P30)</f>
        <v>0.009</v>
      </c>
      <c r="Q31" s="22">
        <v>0.8</v>
      </c>
      <c r="R31" s="21">
        <f>P31/Q31</f>
        <v>0.011249999999999998</v>
      </c>
      <c r="S31" s="516" t="s">
        <v>92</v>
      </c>
      <c r="T31" s="518"/>
      <c r="U31" s="21">
        <f>SUM(U30:U30)</f>
        <v>0</v>
      </c>
      <c r="V31" s="22">
        <v>0.8</v>
      </c>
      <c r="W31" s="23">
        <f>U31/V31</f>
        <v>0</v>
      </c>
    </row>
    <row r="32" spans="1:23" ht="30">
      <c r="A32" s="29" t="s">
        <v>1772</v>
      </c>
      <c r="B32" s="242">
        <v>1.6</v>
      </c>
      <c r="C32" s="34"/>
      <c r="D32" s="228"/>
      <c r="E32" s="229"/>
      <c r="F32" s="1"/>
      <c r="G32" s="25"/>
      <c r="H32" s="113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</row>
    <row r="33" spans="1:23" ht="15.75" thickBot="1">
      <c r="A33" s="28"/>
      <c r="B33" s="18"/>
      <c r="C33" s="516" t="s">
        <v>89</v>
      </c>
      <c r="D33" s="517"/>
      <c r="E33" s="518"/>
      <c r="F33" s="21">
        <f>SUM(F32:F32)</f>
        <v>0</v>
      </c>
      <c r="G33" s="22">
        <v>0.8</v>
      </c>
      <c r="H33" s="21">
        <f>F33/G33</f>
        <v>0</v>
      </c>
      <c r="I33" s="516" t="s">
        <v>90</v>
      </c>
      <c r="J33" s="518"/>
      <c r="K33" s="21">
        <f>SUM(K32:K32)</f>
        <v>0</v>
      </c>
      <c r="L33" s="22">
        <v>0.8</v>
      </c>
      <c r="M33" s="21">
        <f>K33/L33</f>
        <v>0</v>
      </c>
      <c r="N33" s="516" t="s">
        <v>91</v>
      </c>
      <c r="O33" s="518"/>
      <c r="P33" s="21">
        <f>SUM(P32:P32)</f>
        <v>0</v>
      </c>
      <c r="Q33" s="22">
        <v>0.8</v>
      </c>
      <c r="R33" s="21">
        <f>P33/Q33</f>
        <v>0</v>
      </c>
      <c r="S33" s="516" t="s">
        <v>92</v>
      </c>
      <c r="T33" s="518"/>
      <c r="U33" s="21">
        <f>SUM(U32:U32)</f>
        <v>0</v>
      </c>
      <c r="V33" s="22">
        <v>0.8</v>
      </c>
      <c r="W33" s="23">
        <f>U33/V33</f>
        <v>0</v>
      </c>
    </row>
    <row r="34" spans="1:23" ht="30">
      <c r="A34" s="29" t="s">
        <v>1773</v>
      </c>
      <c r="B34" s="242">
        <v>2.5</v>
      </c>
      <c r="C34" s="229"/>
      <c r="D34" s="229"/>
      <c r="E34" s="11"/>
      <c r="F34" s="11"/>
      <c r="G34" s="25"/>
      <c r="H34" s="11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</row>
    <row r="35" spans="1:23" ht="15.75" thickBot="1">
      <c r="A35" s="28"/>
      <c r="B35" s="18"/>
      <c r="C35" s="516" t="s">
        <v>89</v>
      </c>
      <c r="D35" s="517"/>
      <c r="E35" s="518"/>
      <c r="F35" s="21">
        <f>SUM(F34:F34)</f>
        <v>0</v>
      </c>
      <c r="G35" s="22">
        <v>0.8</v>
      </c>
      <c r="H35" s="21">
        <f>F35/G35</f>
        <v>0</v>
      </c>
      <c r="I35" s="496" t="s">
        <v>90</v>
      </c>
      <c r="J35" s="497"/>
      <c r="K35" s="33">
        <f>SUM(K34:K34)</f>
        <v>0</v>
      </c>
      <c r="L35" s="37">
        <v>0.8</v>
      </c>
      <c r="M35" s="33">
        <f>K35/L35</f>
        <v>0</v>
      </c>
      <c r="N35" s="516" t="s">
        <v>91</v>
      </c>
      <c r="O35" s="518"/>
      <c r="P35" s="21">
        <f>SUM(P34:P34)</f>
        <v>0</v>
      </c>
      <c r="Q35" s="22">
        <v>0.8</v>
      </c>
      <c r="R35" s="21">
        <f>P35/Q35</f>
        <v>0</v>
      </c>
      <c r="S35" s="516" t="s">
        <v>92</v>
      </c>
      <c r="T35" s="518"/>
      <c r="U35" s="21">
        <f>SUM(U34:U34)</f>
        <v>0</v>
      </c>
      <c r="V35" s="22">
        <v>0.8</v>
      </c>
      <c r="W35" s="23">
        <f>U35/V35</f>
        <v>0</v>
      </c>
    </row>
    <row r="36" spans="1:23" ht="120">
      <c r="A36" s="308" t="s">
        <v>1774</v>
      </c>
      <c r="B36" s="253">
        <v>1</v>
      </c>
      <c r="C36" s="25" t="s">
        <v>294</v>
      </c>
      <c r="D36" s="25" t="s">
        <v>295</v>
      </c>
      <c r="E36" s="25">
        <v>40092258</v>
      </c>
      <c r="F36" s="229">
        <v>0.08</v>
      </c>
      <c r="G36" s="96"/>
      <c r="H36" s="163"/>
      <c r="I36" s="1" t="s">
        <v>2452</v>
      </c>
      <c r="J36" s="1" t="s">
        <v>2453</v>
      </c>
      <c r="K36" s="1">
        <v>0.03</v>
      </c>
      <c r="L36" s="1"/>
      <c r="M36" s="1"/>
      <c r="N36" s="25"/>
      <c r="O36" s="25"/>
      <c r="P36" s="25"/>
      <c r="Q36" s="25"/>
      <c r="R36" s="25"/>
      <c r="S36" s="25"/>
      <c r="T36" s="25"/>
      <c r="U36" s="25"/>
      <c r="V36" s="25"/>
      <c r="W36" s="26"/>
    </row>
    <row r="37" spans="1:23" ht="15.75" thickBot="1">
      <c r="A37" s="28"/>
      <c r="B37" s="18"/>
      <c r="C37" s="516" t="s">
        <v>89</v>
      </c>
      <c r="D37" s="517"/>
      <c r="E37" s="518"/>
      <c r="F37" s="21">
        <f>SUM(F36:F36)</f>
        <v>0.08</v>
      </c>
      <c r="G37" s="22">
        <v>0.8</v>
      </c>
      <c r="H37" s="21">
        <f>F37/G37</f>
        <v>0.09999999999999999</v>
      </c>
      <c r="I37" s="516" t="s">
        <v>90</v>
      </c>
      <c r="J37" s="518"/>
      <c r="K37" s="21">
        <f>SUM(K36)</f>
        <v>0.03</v>
      </c>
      <c r="L37" s="22">
        <v>0.8</v>
      </c>
      <c r="M37" s="21">
        <f>K37/L37</f>
        <v>0.0375</v>
      </c>
      <c r="N37" s="516" t="s">
        <v>91</v>
      </c>
      <c r="O37" s="518"/>
      <c r="P37" s="21">
        <f>SUM(P36:P36)</f>
        <v>0</v>
      </c>
      <c r="Q37" s="22">
        <v>0.8</v>
      </c>
      <c r="R37" s="21">
        <f>P37/Q37</f>
        <v>0</v>
      </c>
      <c r="S37" s="516" t="s">
        <v>92</v>
      </c>
      <c r="T37" s="518"/>
      <c r="U37" s="21">
        <f>SUM(U36:U36)</f>
        <v>0</v>
      </c>
      <c r="V37" s="22">
        <v>0.8</v>
      </c>
      <c r="W37" s="23">
        <f>U37/V37</f>
        <v>0</v>
      </c>
    </row>
    <row r="38" spans="1:23" ht="30">
      <c r="A38" s="308" t="s">
        <v>1775</v>
      </c>
      <c r="B38" s="253">
        <v>1.6</v>
      </c>
      <c r="C38" s="25"/>
      <c r="D38" s="25"/>
      <c r="E38" s="25"/>
      <c r="F38" s="25"/>
      <c r="G38" s="25"/>
      <c r="H38" s="11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</row>
    <row r="39" spans="1:23" ht="15">
      <c r="A39" s="27"/>
      <c r="B39" s="254"/>
      <c r="C39" s="1"/>
      <c r="D39" s="1"/>
      <c r="E39" s="1"/>
      <c r="F39" s="1"/>
      <c r="G39" s="1"/>
      <c r="H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6"/>
    </row>
    <row r="40" spans="1:23" ht="15.75" thickBot="1">
      <c r="A40" s="28"/>
      <c r="B40" s="18"/>
      <c r="C40" s="516" t="s">
        <v>89</v>
      </c>
      <c r="D40" s="517"/>
      <c r="E40" s="518"/>
      <c r="F40" s="21">
        <f>SUM(F38:F39)</f>
        <v>0</v>
      </c>
      <c r="G40" s="22">
        <v>0.8</v>
      </c>
      <c r="H40" s="21">
        <f>F40/G40</f>
        <v>0</v>
      </c>
      <c r="I40" s="516" t="s">
        <v>90</v>
      </c>
      <c r="J40" s="518"/>
      <c r="K40" s="21">
        <f>SUM(K38:K39)</f>
        <v>0</v>
      </c>
      <c r="L40" s="22">
        <v>0.8</v>
      </c>
      <c r="M40" s="21">
        <f>K40/L40</f>
        <v>0</v>
      </c>
      <c r="N40" s="516" t="s">
        <v>91</v>
      </c>
      <c r="O40" s="518"/>
      <c r="P40" s="21">
        <f>SUM(P38:P39)</f>
        <v>0</v>
      </c>
      <c r="Q40" s="22">
        <v>0.8</v>
      </c>
      <c r="R40" s="21">
        <f>P40/Q40</f>
        <v>0</v>
      </c>
      <c r="S40" s="516" t="s">
        <v>92</v>
      </c>
      <c r="T40" s="518"/>
      <c r="U40" s="21">
        <f>SUM(U38:U39)</f>
        <v>0</v>
      </c>
      <c r="V40" s="22">
        <v>0.8</v>
      </c>
      <c r="W40" s="23">
        <f>U40/V40</f>
        <v>0</v>
      </c>
    </row>
    <row r="41" spans="1:23" ht="30">
      <c r="A41" s="308" t="s">
        <v>64</v>
      </c>
      <c r="B41" s="253">
        <v>2.5</v>
      </c>
      <c r="C41" s="229"/>
      <c r="D41" s="229"/>
      <c r="E41" s="1"/>
      <c r="F41" s="25"/>
      <c r="G41" s="25"/>
      <c r="H41" s="11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</row>
    <row r="42" spans="1:23" ht="15.75" thickBot="1">
      <c r="A42" s="28"/>
      <c r="B42" s="18"/>
      <c r="C42" s="516" t="s">
        <v>89</v>
      </c>
      <c r="D42" s="517"/>
      <c r="E42" s="518"/>
      <c r="F42" s="21">
        <f>SUM(F41:F41)</f>
        <v>0</v>
      </c>
      <c r="G42" s="22">
        <v>0.8</v>
      </c>
      <c r="H42" s="21">
        <f>F42/G42</f>
        <v>0</v>
      </c>
      <c r="I42" s="516" t="s">
        <v>90</v>
      </c>
      <c r="J42" s="518"/>
      <c r="K42" s="21">
        <f>SUM(K41:K41)</f>
        <v>0</v>
      </c>
      <c r="L42" s="22">
        <v>0.8</v>
      </c>
      <c r="M42" s="21">
        <f>K42/L42</f>
        <v>0</v>
      </c>
      <c r="N42" s="516" t="s">
        <v>91</v>
      </c>
      <c r="O42" s="518"/>
      <c r="P42" s="21">
        <f>SUM(P41:P41)</f>
        <v>0</v>
      </c>
      <c r="Q42" s="22">
        <v>0.8</v>
      </c>
      <c r="R42" s="21">
        <f>P42/Q42</f>
        <v>0</v>
      </c>
      <c r="S42" s="516" t="s">
        <v>92</v>
      </c>
      <c r="T42" s="518"/>
      <c r="U42" s="21">
        <f>SUM(U41:U41)</f>
        <v>0</v>
      </c>
      <c r="V42" s="22">
        <v>0.8</v>
      </c>
      <c r="W42" s="23">
        <f>U42/V42</f>
        <v>0</v>
      </c>
    </row>
    <row r="43" spans="1:23" ht="15.75" thickBot="1">
      <c r="A43" s="208"/>
      <c r="B43" s="117"/>
      <c r="C43" s="507">
        <v>2007</v>
      </c>
      <c r="D43" s="507"/>
      <c r="E43" s="507"/>
      <c r="F43" s="507"/>
      <c r="G43" s="507"/>
      <c r="H43" s="508"/>
      <c r="I43" s="205"/>
      <c r="J43" s="206"/>
      <c r="K43" s="113"/>
      <c r="L43" s="113"/>
      <c r="M43" s="113"/>
      <c r="N43" s="255"/>
      <c r="O43" s="78"/>
      <c r="P43" s="256"/>
      <c r="Q43" s="197"/>
      <c r="R43" s="256"/>
      <c r="S43" s="255"/>
      <c r="T43" s="78"/>
      <c r="U43" s="256"/>
      <c r="V43" s="197"/>
      <c r="W43" s="257"/>
    </row>
    <row r="44" spans="1:23" ht="48" customHeight="1">
      <c r="A44" s="27" t="s">
        <v>1776</v>
      </c>
      <c r="B44" s="254" t="s">
        <v>1601</v>
      </c>
      <c r="C44" s="11" t="s">
        <v>1143</v>
      </c>
      <c r="D44" s="11" t="s">
        <v>1144</v>
      </c>
      <c r="E44" s="11" t="s">
        <v>1145</v>
      </c>
      <c r="F44" s="11">
        <v>0.099</v>
      </c>
      <c r="G44" s="11"/>
      <c r="H44" s="89"/>
      <c r="I44" s="11"/>
      <c r="J44" s="11"/>
      <c r="K44" s="11"/>
      <c r="L44" s="11"/>
      <c r="M44" s="11"/>
      <c r="N44" s="25" t="s">
        <v>2409</v>
      </c>
      <c r="O44" s="25" t="s">
        <v>2410</v>
      </c>
      <c r="P44" s="25">
        <v>0.3</v>
      </c>
      <c r="Q44" s="25"/>
      <c r="R44" s="25"/>
      <c r="S44" s="25"/>
      <c r="T44" s="25"/>
      <c r="U44" s="25"/>
      <c r="V44" s="25"/>
      <c r="W44" s="26"/>
    </row>
    <row r="45" spans="1:23" ht="21.75" customHeight="1">
      <c r="A45" s="27"/>
      <c r="B45" s="254"/>
      <c r="C45" s="1" t="s">
        <v>2411</v>
      </c>
      <c r="D45" s="11" t="s">
        <v>2412</v>
      </c>
      <c r="E45" s="11" t="s">
        <v>2413</v>
      </c>
      <c r="F45" s="1">
        <v>0.095</v>
      </c>
      <c r="G45" s="11"/>
      <c r="H45" s="8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4"/>
    </row>
    <row r="46" spans="1:23" ht="21.75" customHeight="1">
      <c r="A46" s="27"/>
      <c r="B46" s="254"/>
      <c r="C46" s="31"/>
      <c r="D46" s="77"/>
      <c r="E46" s="78"/>
      <c r="F46" s="37"/>
      <c r="G46" s="197"/>
      <c r="H46" s="108"/>
      <c r="I46" s="255"/>
      <c r="J46" s="78"/>
      <c r="K46" s="197"/>
      <c r="L46" s="197"/>
      <c r="M46" s="197"/>
      <c r="N46" s="255"/>
      <c r="O46" s="78"/>
      <c r="P46" s="197"/>
      <c r="Q46" s="197"/>
      <c r="R46" s="197"/>
      <c r="S46" s="255"/>
      <c r="T46" s="78"/>
      <c r="U46" s="197"/>
      <c r="V46" s="197"/>
      <c r="W46" s="334"/>
    </row>
    <row r="47" spans="1:23" ht="21.75" customHeight="1">
      <c r="A47" s="27"/>
      <c r="B47" s="254"/>
      <c r="C47" s="31"/>
      <c r="D47" s="77"/>
      <c r="E47" s="78"/>
      <c r="F47" s="37"/>
      <c r="G47" s="197"/>
      <c r="H47" s="108"/>
      <c r="I47" s="255"/>
      <c r="J47" s="78"/>
      <c r="K47" s="197"/>
      <c r="L47" s="197"/>
      <c r="M47" s="197"/>
      <c r="N47" s="255"/>
      <c r="O47" s="78"/>
      <c r="P47" s="197"/>
      <c r="Q47" s="197"/>
      <c r="R47" s="197"/>
      <c r="S47" s="255"/>
      <c r="T47" s="78"/>
      <c r="U47" s="197"/>
      <c r="V47" s="197"/>
      <c r="W47" s="334"/>
    </row>
    <row r="48" spans="1:23" ht="15.75" thickBot="1">
      <c r="A48" s="28"/>
      <c r="B48" s="18"/>
      <c r="C48" s="516" t="s">
        <v>89</v>
      </c>
      <c r="D48" s="517"/>
      <c r="E48" s="518"/>
      <c r="F48" s="21">
        <f>SUM(F46:F47)</f>
        <v>0</v>
      </c>
      <c r="G48" s="22">
        <v>0.8</v>
      </c>
      <c r="H48" s="21">
        <f>F48/G48</f>
        <v>0</v>
      </c>
      <c r="I48" s="516" t="s">
        <v>90</v>
      </c>
      <c r="J48" s="518"/>
      <c r="K48" s="21">
        <f>SUM(K44:K45)</f>
        <v>0</v>
      </c>
      <c r="L48" s="22">
        <v>0.8</v>
      </c>
      <c r="M48" s="21">
        <f>K48/L48</f>
        <v>0</v>
      </c>
      <c r="N48" s="516" t="s">
        <v>91</v>
      </c>
      <c r="O48" s="518"/>
      <c r="P48" s="21">
        <f>SUM(P44:P45)</f>
        <v>0.3</v>
      </c>
      <c r="Q48" s="22">
        <v>0.8</v>
      </c>
      <c r="R48" s="21">
        <f>P48/Q48</f>
        <v>0.37499999999999994</v>
      </c>
      <c r="S48" s="516" t="s">
        <v>92</v>
      </c>
      <c r="T48" s="518"/>
      <c r="U48" s="21">
        <f>SUM(U44:U45)</f>
        <v>0</v>
      </c>
      <c r="V48" s="22">
        <v>0.8</v>
      </c>
      <c r="W48" s="23">
        <f>U48/V48</f>
        <v>0</v>
      </c>
    </row>
    <row r="49" spans="1:23" ht="30">
      <c r="A49" s="29" t="s">
        <v>1777</v>
      </c>
      <c r="B49" s="242" t="s">
        <v>1778</v>
      </c>
      <c r="C49" s="25"/>
      <c r="D49" s="25"/>
      <c r="E49" s="25"/>
      <c r="F49" s="25"/>
      <c r="G49" s="25"/>
      <c r="H49" s="11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</row>
    <row r="50" spans="1:23" ht="15.75" thickBot="1">
      <c r="A50" s="28"/>
      <c r="B50" s="18"/>
      <c r="C50" s="516" t="s">
        <v>89</v>
      </c>
      <c r="D50" s="517"/>
      <c r="E50" s="518"/>
      <c r="F50" s="21">
        <f>SUM(F49:F49)</f>
        <v>0</v>
      </c>
      <c r="G50" s="22">
        <v>0.8</v>
      </c>
      <c r="H50" s="21">
        <f>F50/G50</f>
        <v>0</v>
      </c>
      <c r="I50" s="516" t="s">
        <v>90</v>
      </c>
      <c r="J50" s="518"/>
      <c r="K50" s="21">
        <f>SUM(K49:K49)</f>
        <v>0</v>
      </c>
      <c r="L50" s="22">
        <v>0.8</v>
      </c>
      <c r="M50" s="21">
        <f>K50/L50</f>
        <v>0</v>
      </c>
      <c r="N50" s="516" t="s">
        <v>91</v>
      </c>
      <c r="O50" s="518"/>
      <c r="P50" s="21">
        <f>SUM(P49:P49)</f>
        <v>0</v>
      </c>
      <c r="Q50" s="22">
        <v>0.8</v>
      </c>
      <c r="R50" s="21">
        <f>P50/Q50</f>
        <v>0</v>
      </c>
      <c r="S50" s="516" t="s">
        <v>92</v>
      </c>
      <c r="T50" s="518"/>
      <c r="U50" s="21">
        <f>SUM(U49:U49)</f>
        <v>0</v>
      </c>
      <c r="V50" s="22">
        <v>0.8</v>
      </c>
      <c r="W50" s="23">
        <f>U50/V50</f>
        <v>0</v>
      </c>
    </row>
    <row r="51" spans="1:23" ht="30">
      <c r="A51" s="29" t="s">
        <v>1779</v>
      </c>
      <c r="B51" s="242" t="s">
        <v>1780</v>
      </c>
      <c r="C51" s="228"/>
      <c r="D51" s="228"/>
      <c r="E51" s="11"/>
      <c r="F51" s="11"/>
      <c r="G51" s="25"/>
      <c r="H51" s="11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</row>
    <row r="52" spans="1:23" ht="15.75" thickBot="1">
      <c r="A52" s="28"/>
      <c r="B52" s="18"/>
      <c r="C52" s="516" t="s">
        <v>89</v>
      </c>
      <c r="D52" s="517"/>
      <c r="E52" s="518"/>
      <c r="F52" s="21">
        <f>SUM(F51:F51)</f>
        <v>0</v>
      </c>
      <c r="G52" s="22">
        <v>0.8</v>
      </c>
      <c r="H52" s="21">
        <f>F52/G52</f>
        <v>0</v>
      </c>
      <c r="I52" s="516" t="s">
        <v>90</v>
      </c>
      <c r="J52" s="518"/>
      <c r="K52" s="21">
        <f>SUM(K51:K51)</f>
        <v>0</v>
      </c>
      <c r="L52" s="22">
        <v>0.8</v>
      </c>
      <c r="M52" s="21">
        <f>K52/L52</f>
        <v>0</v>
      </c>
      <c r="N52" s="516" t="s">
        <v>91</v>
      </c>
      <c r="O52" s="518"/>
      <c r="P52" s="21">
        <f>SUM(P51:P51)</f>
        <v>0</v>
      </c>
      <c r="Q52" s="22">
        <v>0.8</v>
      </c>
      <c r="R52" s="21">
        <f>P52/Q52</f>
        <v>0</v>
      </c>
      <c r="S52" s="516" t="s">
        <v>92</v>
      </c>
      <c r="T52" s="518"/>
      <c r="U52" s="21">
        <f>SUM(U51:U51)</f>
        <v>0</v>
      </c>
      <c r="V52" s="22">
        <v>0.8</v>
      </c>
      <c r="W52" s="23">
        <f>U52/V52</f>
        <v>0</v>
      </c>
    </row>
    <row r="53" spans="1:23" ht="30">
      <c r="A53" s="29" t="s">
        <v>1781</v>
      </c>
      <c r="B53" s="242" t="s">
        <v>1619</v>
      </c>
      <c r="C53" s="25"/>
      <c r="D53" s="25"/>
      <c r="E53" s="25"/>
      <c r="F53" s="25"/>
      <c r="G53" s="25"/>
      <c r="H53" s="11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</row>
    <row r="54" spans="1:23" ht="15.75" thickBot="1">
      <c r="A54" s="28"/>
      <c r="B54" s="18"/>
      <c r="C54" s="516" t="s">
        <v>89</v>
      </c>
      <c r="D54" s="517"/>
      <c r="E54" s="518"/>
      <c r="F54" s="21">
        <f>SUM(F53:F53)</f>
        <v>0</v>
      </c>
      <c r="G54" s="22">
        <v>0.8</v>
      </c>
      <c r="H54" s="21">
        <f>F54/G54</f>
        <v>0</v>
      </c>
      <c r="I54" s="516" t="s">
        <v>90</v>
      </c>
      <c r="J54" s="518"/>
      <c r="K54" s="21">
        <f>SUM(K53:K53)</f>
        <v>0</v>
      </c>
      <c r="L54" s="22">
        <v>0.8</v>
      </c>
      <c r="M54" s="21">
        <f>K54/L54</f>
        <v>0</v>
      </c>
      <c r="N54" s="516" t="s">
        <v>91</v>
      </c>
      <c r="O54" s="518"/>
      <c r="P54" s="21">
        <f>SUM(P53:P53)</f>
        <v>0</v>
      </c>
      <c r="Q54" s="22">
        <v>0.8</v>
      </c>
      <c r="R54" s="21">
        <f>P54/Q54</f>
        <v>0</v>
      </c>
      <c r="S54" s="516" t="s">
        <v>92</v>
      </c>
      <c r="T54" s="518"/>
      <c r="U54" s="21">
        <f>SUM(U53:U53)</f>
        <v>0</v>
      </c>
      <c r="V54" s="22">
        <v>0.8</v>
      </c>
      <c r="W54" s="23">
        <f>U54/V54</f>
        <v>0</v>
      </c>
    </row>
    <row r="55" spans="1:23" ht="30">
      <c r="A55" s="29" t="s">
        <v>1782</v>
      </c>
      <c r="B55" s="242" t="s">
        <v>1780</v>
      </c>
      <c r="C55" s="228"/>
      <c r="D55" s="228"/>
      <c r="E55" s="228"/>
      <c r="F55" s="25"/>
      <c r="G55" s="25"/>
      <c r="H55" s="11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</row>
    <row r="56" spans="1:23" ht="15.75" thickBot="1">
      <c r="A56" s="28"/>
      <c r="B56" s="18"/>
      <c r="C56" s="516" t="s">
        <v>89</v>
      </c>
      <c r="D56" s="517"/>
      <c r="E56" s="518"/>
      <c r="F56" s="21">
        <f>SUM(F55:F55)</f>
        <v>0</v>
      </c>
      <c r="G56" s="22">
        <v>0.8</v>
      </c>
      <c r="H56" s="21">
        <f>F56/G56</f>
        <v>0</v>
      </c>
      <c r="I56" s="516" t="s">
        <v>90</v>
      </c>
      <c r="J56" s="518"/>
      <c r="K56" s="21">
        <f>SUM(K55:K55)</f>
        <v>0</v>
      </c>
      <c r="L56" s="22">
        <v>0.8</v>
      </c>
      <c r="M56" s="21">
        <f>K56/L56</f>
        <v>0</v>
      </c>
      <c r="N56" s="516" t="s">
        <v>91</v>
      </c>
      <c r="O56" s="518"/>
      <c r="P56" s="21">
        <f>SUM(P55:P55)</f>
        <v>0</v>
      </c>
      <c r="Q56" s="22">
        <v>0.8</v>
      </c>
      <c r="R56" s="21">
        <f>P56/Q56</f>
        <v>0</v>
      </c>
      <c r="S56" s="516" t="s">
        <v>92</v>
      </c>
      <c r="T56" s="518"/>
      <c r="U56" s="21">
        <f>SUM(U55:U55)</f>
        <v>0</v>
      </c>
      <c r="V56" s="22">
        <v>0.8</v>
      </c>
      <c r="W56" s="23">
        <f>U56/V56</f>
        <v>0</v>
      </c>
    </row>
    <row r="57" spans="1:23" ht="30" customHeight="1">
      <c r="A57" s="29" t="s">
        <v>1783</v>
      </c>
      <c r="B57" s="242" t="s">
        <v>1780</v>
      </c>
      <c r="C57" s="228"/>
      <c r="D57" s="228"/>
      <c r="E57" s="1"/>
      <c r="F57" s="1"/>
      <c r="G57" s="25"/>
      <c r="H57" s="113"/>
      <c r="I57" s="1" t="s">
        <v>321</v>
      </c>
      <c r="J57" s="1" t="s">
        <v>322</v>
      </c>
      <c r="K57" s="1">
        <v>0.17</v>
      </c>
      <c r="L57" s="25"/>
      <c r="M57" s="25"/>
      <c r="N57" s="25"/>
      <c r="O57" s="25"/>
      <c r="P57" s="25"/>
      <c r="Q57" s="25"/>
      <c r="R57" s="25"/>
      <c r="S57" s="25" t="s">
        <v>372</v>
      </c>
      <c r="T57" s="25" t="s">
        <v>373</v>
      </c>
      <c r="U57" s="25">
        <v>0.138</v>
      </c>
      <c r="V57" s="25"/>
      <c r="W57" s="26"/>
    </row>
    <row r="58" spans="1:23" ht="15.75" thickBot="1">
      <c r="A58" s="28"/>
      <c r="B58" s="18"/>
      <c r="C58" s="516" t="s">
        <v>89</v>
      </c>
      <c r="D58" s="517"/>
      <c r="E58" s="518"/>
      <c r="F58" s="21">
        <f>SUM(F57:F57)</f>
        <v>0</v>
      </c>
      <c r="G58" s="22">
        <v>0.8</v>
      </c>
      <c r="H58" s="21">
        <f>F58/G58</f>
        <v>0</v>
      </c>
      <c r="I58" s="516" t="s">
        <v>90</v>
      </c>
      <c r="J58" s="518"/>
      <c r="K58" s="21">
        <f>SUM(K57:K57)</f>
        <v>0.17</v>
      </c>
      <c r="L58" s="22">
        <v>0.8</v>
      </c>
      <c r="M58" s="21">
        <f>K58/L58</f>
        <v>0.2125</v>
      </c>
      <c r="N58" s="516" t="s">
        <v>91</v>
      </c>
      <c r="O58" s="518"/>
      <c r="P58" s="21">
        <f>SUM(P57:P57)</f>
        <v>0</v>
      </c>
      <c r="Q58" s="22">
        <v>0.8</v>
      </c>
      <c r="R58" s="21">
        <f>P58/Q58</f>
        <v>0</v>
      </c>
      <c r="S58" s="516" t="s">
        <v>92</v>
      </c>
      <c r="T58" s="518"/>
      <c r="U58" s="21">
        <f>SUM(U57:U57)</f>
        <v>0.138</v>
      </c>
      <c r="V58" s="22">
        <v>0.8</v>
      </c>
      <c r="W58" s="23">
        <f>U58/V58</f>
        <v>0.17250000000000001</v>
      </c>
    </row>
    <row r="59" spans="1:23" ht="30">
      <c r="A59" s="308" t="s">
        <v>1784</v>
      </c>
      <c r="B59" s="253" t="s">
        <v>1785</v>
      </c>
      <c r="C59" s="25"/>
      <c r="D59" s="25"/>
      <c r="E59" s="25"/>
      <c r="F59" s="25"/>
      <c r="G59" s="25"/>
      <c r="H59" s="11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</row>
    <row r="60" spans="1:23" ht="15">
      <c r="A60" s="27"/>
      <c r="B60" s="254"/>
      <c r="C60" s="1"/>
      <c r="D60" s="1"/>
      <c r="E60" s="1"/>
      <c r="F60" s="1"/>
      <c r="G60" s="1"/>
      <c r="H60" s="3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6"/>
    </row>
    <row r="61" spans="1:23" ht="15.75" thickBot="1">
      <c r="A61" s="28"/>
      <c r="B61" s="18"/>
      <c r="C61" s="516" t="s">
        <v>89</v>
      </c>
      <c r="D61" s="517"/>
      <c r="E61" s="518"/>
      <c r="F61" s="21">
        <f>SUM(F59:F60)</f>
        <v>0</v>
      </c>
      <c r="G61" s="22">
        <v>0.8</v>
      </c>
      <c r="H61" s="21">
        <f>F61/G61</f>
        <v>0</v>
      </c>
      <c r="I61" s="516" t="s">
        <v>90</v>
      </c>
      <c r="J61" s="518"/>
      <c r="K61" s="21">
        <f>SUM(K59:K60)</f>
        <v>0</v>
      </c>
      <c r="L61" s="22">
        <v>0.8</v>
      </c>
      <c r="M61" s="21">
        <f>K61/L61</f>
        <v>0</v>
      </c>
      <c r="N61" s="516" t="s">
        <v>91</v>
      </c>
      <c r="O61" s="518"/>
      <c r="P61" s="21">
        <f>SUM(P59:P60)</f>
        <v>0</v>
      </c>
      <c r="Q61" s="22">
        <v>0.8</v>
      </c>
      <c r="R61" s="21">
        <f>P61/Q61</f>
        <v>0</v>
      </c>
      <c r="S61" s="516" t="s">
        <v>92</v>
      </c>
      <c r="T61" s="518"/>
      <c r="U61" s="21">
        <f>SUM(U59:U60)</f>
        <v>0</v>
      </c>
      <c r="V61" s="22">
        <v>0.8</v>
      </c>
      <c r="W61" s="23">
        <f>U61/V61</f>
        <v>0</v>
      </c>
    </row>
    <row r="62" spans="1:23" ht="45">
      <c r="A62" s="29" t="s">
        <v>1786</v>
      </c>
      <c r="B62" s="242" t="s">
        <v>1668</v>
      </c>
      <c r="C62" s="229"/>
      <c r="D62" s="229"/>
      <c r="E62" s="161"/>
      <c r="F62" s="11"/>
      <c r="G62" s="25"/>
      <c r="H62" s="113"/>
      <c r="I62" s="25" t="s">
        <v>2433</v>
      </c>
      <c r="J62" s="25" t="s">
        <v>2434</v>
      </c>
      <c r="K62" s="25">
        <v>1.5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</row>
    <row r="63" spans="1:23" ht="105">
      <c r="A63" s="27"/>
      <c r="B63" s="254"/>
      <c r="C63" s="232"/>
      <c r="D63" s="292"/>
      <c r="E63" s="404"/>
      <c r="F63" s="197"/>
      <c r="G63" s="197"/>
      <c r="H63" s="108"/>
      <c r="I63" s="1" t="s">
        <v>323</v>
      </c>
      <c r="J63" s="1" t="s">
        <v>324</v>
      </c>
      <c r="K63" s="1" t="s">
        <v>325</v>
      </c>
      <c r="L63" s="197"/>
      <c r="M63" s="197"/>
      <c r="N63" s="255"/>
      <c r="O63" s="78"/>
      <c r="P63" s="197"/>
      <c r="Q63" s="197"/>
      <c r="R63" s="197"/>
      <c r="S63" s="255"/>
      <c r="T63" s="78"/>
      <c r="U63" s="197"/>
      <c r="V63" s="197"/>
      <c r="W63" s="334"/>
    </row>
    <row r="64" spans="1:23" ht="15.75" thickBot="1">
      <c r="A64" s="28"/>
      <c r="B64" s="18"/>
      <c r="C64" s="516" t="s">
        <v>89</v>
      </c>
      <c r="D64" s="517"/>
      <c r="E64" s="518"/>
      <c r="F64" s="21">
        <f>SUM(F62:F62)</f>
        <v>0</v>
      </c>
      <c r="G64" s="22">
        <v>0.8</v>
      </c>
      <c r="H64" s="21">
        <f>F64/G64</f>
        <v>0</v>
      </c>
      <c r="I64" s="516" t="s">
        <v>90</v>
      </c>
      <c r="J64" s="518"/>
      <c r="K64" s="21">
        <f>SUM(K62:K62)</f>
        <v>1.5</v>
      </c>
      <c r="L64" s="22">
        <v>0.8</v>
      </c>
      <c r="M64" s="21">
        <f>K64/L64</f>
        <v>1.875</v>
      </c>
      <c r="N64" s="516" t="s">
        <v>91</v>
      </c>
      <c r="O64" s="518"/>
      <c r="P64" s="21">
        <f>SUM(P62:P62)</f>
        <v>0</v>
      </c>
      <c r="Q64" s="22">
        <v>0.8</v>
      </c>
      <c r="R64" s="21">
        <f>P64/Q64</f>
        <v>0</v>
      </c>
      <c r="S64" s="516" t="s">
        <v>92</v>
      </c>
      <c r="T64" s="518"/>
      <c r="U64" s="21">
        <f>SUM(U62:U62)</f>
        <v>0</v>
      </c>
      <c r="V64" s="22">
        <v>0.8</v>
      </c>
      <c r="W64" s="23">
        <f>U64/V64</f>
        <v>0</v>
      </c>
    </row>
    <row r="65" spans="1:23" ht="15">
      <c r="A65" s="208"/>
      <c r="B65" s="117"/>
      <c r="C65" s="507">
        <v>2007</v>
      </c>
      <c r="D65" s="507"/>
      <c r="E65" s="507"/>
      <c r="F65" s="507"/>
      <c r="G65" s="507"/>
      <c r="H65" s="508"/>
      <c r="I65" s="205"/>
      <c r="J65" s="206"/>
      <c r="K65" s="113"/>
      <c r="L65" s="113"/>
      <c r="M65" s="113"/>
      <c r="N65" s="255"/>
      <c r="O65" s="78"/>
      <c r="P65" s="256"/>
      <c r="Q65" s="197"/>
      <c r="R65" s="256"/>
      <c r="S65" s="255"/>
      <c r="T65" s="78"/>
      <c r="U65" s="256"/>
      <c r="V65" s="197"/>
      <c r="W65" s="257"/>
    </row>
    <row r="66" spans="1:23" ht="45.75" thickBot="1">
      <c r="A66" s="27" t="s">
        <v>1787</v>
      </c>
      <c r="B66" s="254" t="s">
        <v>1680</v>
      </c>
      <c r="C66" s="11" t="s">
        <v>1135</v>
      </c>
      <c r="D66" s="11" t="s">
        <v>1136</v>
      </c>
      <c r="E66" s="11" t="s">
        <v>1137</v>
      </c>
      <c r="F66" s="1">
        <v>0.741</v>
      </c>
      <c r="G66" s="228"/>
      <c r="H66" s="228"/>
      <c r="I66" s="34"/>
      <c r="J66" s="34"/>
      <c r="K66" s="89"/>
      <c r="L66" s="89"/>
      <c r="M66" s="89"/>
      <c r="N66" s="255"/>
      <c r="O66" s="78"/>
      <c r="P66" s="256"/>
      <c r="Q66" s="197"/>
      <c r="R66" s="256"/>
      <c r="S66" s="255"/>
      <c r="T66" s="78"/>
      <c r="U66" s="256"/>
      <c r="V66" s="197"/>
      <c r="W66" s="257"/>
    </row>
    <row r="67" spans="1:23" ht="57.75" customHeight="1">
      <c r="A67" s="27"/>
      <c r="B67" s="254"/>
      <c r="C67" s="229" t="s">
        <v>1138</v>
      </c>
      <c r="D67" s="229" t="s">
        <v>1139</v>
      </c>
      <c r="E67" s="1" t="s">
        <v>1140</v>
      </c>
      <c r="F67" s="11">
        <v>0.1</v>
      </c>
      <c r="G67" s="1"/>
      <c r="H67" s="34"/>
      <c r="I67" s="11" t="s">
        <v>1034</v>
      </c>
      <c r="J67" s="11" t="s">
        <v>1134</v>
      </c>
      <c r="K67" s="11">
        <v>0.054</v>
      </c>
      <c r="L67" s="11"/>
      <c r="M67" s="11"/>
      <c r="N67" s="25"/>
      <c r="O67" s="25"/>
      <c r="P67" s="25"/>
      <c r="Q67" s="25"/>
      <c r="R67" s="25"/>
      <c r="S67" s="25"/>
      <c r="T67" s="25"/>
      <c r="U67" s="25"/>
      <c r="V67" s="25"/>
      <c r="W67" s="26"/>
    </row>
    <row r="68" spans="1:23" ht="15">
      <c r="A68" s="27"/>
      <c r="B68" s="254"/>
      <c r="C68" s="494">
        <v>2008</v>
      </c>
      <c r="D68" s="494"/>
      <c r="E68" s="494"/>
      <c r="F68" s="494"/>
      <c r="G68" s="494"/>
      <c r="H68" s="495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4"/>
    </row>
    <row r="69" spans="1:23" ht="15">
      <c r="A69" s="27"/>
      <c r="B69" s="254"/>
      <c r="C69" s="197" t="s">
        <v>1131</v>
      </c>
      <c r="D69" s="197" t="s">
        <v>1132</v>
      </c>
      <c r="E69" s="197" t="s">
        <v>1133</v>
      </c>
      <c r="F69" s="37">
        <v>3</v>
      </c>
      <c r="G69" s="197"/>
      <c r="H69" s="108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4"/>
    </row>
    <row r="70" spans="1:23" ht="15">
      <c r="A70" s="27"/>
      <c r="B70" s="254"/>
      <c r="C70" s="612">
        <v>2009</v>
      </c>
      <c r="D70" s="612"/>
      <c r="E70" s="612"/>
      <c r="F70" s="612"/>
      <c r="G70" s="612"/>
      <c r="H70" s="6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4"/>
    </row>
    <row r="71" spans="1:23" ht="60">
      <c r="A71" s="27"/>
      <c r="B71" s="254"/>
      <c r="C71" s="11" t="s">
        <v>1141</v>
      </c>
      <c r="D71" s="11" t="s">
        <v>1141</v>
      </c>
      <c r="E71" s="11" t="s">
        <v>1142</v>
      </c>
      <c r="F71" s="11">
        <v>0.03</v>
      </c>
      <c r="G71" s="11"/>
      <c r="H71" s="89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4"/>
    </row>
    <row r="72" spans="1:23" ht="15.75" customHeight="1" thickBot="1">
      <c r="A72" s="27"/>
      <c r="B72" s="252"/>
      <c r="C72" s="496" t="s">
        <v>89</v>
      </c>
      <c r="D72" s="499"/>
      <c r="E72" s="497"/>
      <c r="F72" s="33">
        <f>SUM(F69:F71)</f>
        <v>3.03</v>
      </c>
      <c r="G72" s="37">
        <v>0.8</v>
      </c>
      <c r="H72" s="33">
        <f>F72/G72</f>
        <v>3.7874999999999996</v>
      </c>
      <c r="I72" s="496" t="s">
        <v>90</v>
      </c>
      <c r="J72" s="497"/>
      <c r="K72" s="33">
        <f>SUM(K67:K71)</f>
        <v>0.054</v>
      </c>
      <c r="L72" s="37">
        <v>0.8</v>
      </c>
      <c r="M72" s="33">
        <f>K72/L72</f>
        <v>0.06749999999999999</v>
      </c>
      <c r="N72" s="516" t="s">
        <v>91</v>
      </c>
      <c r="O72" s="518"/>
      <c r="P72" s="21">
        <f>SUM(P67:P71)</f>
        <v>0</v>
      </c>
      <c r="Q72" s="22">
        <v>0.8</v>
      </c>
      <c r="R72" s="21">
        <f>P72/Q72</f>
        <v>0</v>
      </c>
      <c r="S72" s="516" t="s">
        <v>92</v>
      </c>
      <c r="T72" s="518"/>
      <c r="U72" s="21">
        <f>SUM(U67:U71)</f>
        <v>0</v>
      </c>
      <c r="V72" s="22">
        <v>0.8</v>
      </c>
      <c r="W72" s="23">
        <f>U72/V72</f>
        <v>0</v>
      </c>
    </row>
    <row r="73" spans="1:23" ht="15.75" customHeight="1" thickBot="1">
      <c r="A73" s="208"/>
      <c r="B73" s="117"/>
      <c r="C73" s="507">
        <v>2007</v>
      </c>
      <c r="D73" s="507"/>
      <c r="E73" s="507"/>
      <c r="F73" s="507"/>
      <c r="G73" s="507"/>
      <c r="H73" s="508"/>
      <c r="I73" s="205"/>
      <c r="J73" s="206"/>
      <c r="K73" s="113"/>
      <c r="L73" s="113"/>
      <c r="M73" s="113"/>
      <c r="N73" s="255"/>
      <c r="O73" s="78"/>
      <c r="P73" s="256"/>
      <c r="Q73" s="197"/>
      <c r="R73" s="256"/>
      <c r="S73" s="255"/>
      <c r="T73" s="78"/>
      <c r="U73" s="256"/>
      <c r="V73" s="197"/>
      <c r="W73" s="257"/>
    </row>
    <row r="74" spans="1:23" ht="51">
      <c r="A74" s="27" t="s">
        <v>1788</v>
      </c>
      <c r="B74" s="254" t="s">
        <v>1789</v>
      </c>
      <c r="C74" s="11" t="s">
        <v>2414</v>
      </c>
      <c r="D74" s="11" t="s">
        <v>2415</v>
      </c>
      <c r="E74" s="11" t="s">
        <v>2416</v>
      </c>
      <c r="F74" s="11">
        <v>0.025</v>
      </c>
      <c r="G74" s="11"/>
      <c r="H74" s="89"/>
      <c r="I74" s="12" t="s">
        <v>1346</v>
      </c>
      <c r="J74" s="12" t="s">
        <v>1250</v>
      </c>
      <c r="K74" s="12">
        <v>0.0945</v>
      </c>
      <c r="L74" s="11"/>
      <c r="M74" s="11"/>
      <c r="N74" s="11" t="s">
        <v>2417</v>
      </c>
      <c r="O74" s="11" t="s">
        <v>2418</v>
      </c>
      <c r="P74" s="11">
        <v>0.03</v>
      </c>
      <c r="Q74" s="25"/>
      <c r="R74" s="25"/>
      <c r="S74" s="25"/>
      <c r="T74" s="25"/>
      <c r="U74" s="25"/>
      <c r="V74" s="25"/>
      <c r="W74" s="26"/>
    </row>
    <row r="75" spans="1:23" ht="15">
      <c r="A75" s="27"/>
      <c r="B75" s="254"/>
      <c r="C75" s="255"/>
      <c r="D75" s="77"/>
      <c r="E75" s="78"/>
      <c r="F75" s="197"/>
      <c r="G75" s="197"/>
      <c r="H75" s="108"/>
      <c r="I75" s="167"/>
      <c r="J75" s="168"/>
      <c r="K75" s="76"/>
      <c r="L75" s="197"/>
      <c r="M75" s="197"/>
      <c r="N75" s="255"/>
      <c r="O75" s="78"/>
      <c r="P75" s="197"/>
      <c r="Q75" s="197"/>
      <c r="R75" s="197"/>
      <c r="S75" s="255"/>
      <c r="T75" s="78"/>
      <c r="U75" s="197"/>
      <c r="V75" s="197"/>
      <c r="W75" s="334"/>
    </row>
    <row r="76" spans="1:23" ht="15">
      <c r="A76" s="27"/>
      <c r="B76" s="254"/>
      <c r="C76" s="255"/>
      <c r="D76" s="77"/>
      <c r="E76" s="78"/>
      <c r="F76" s="197"/>
      <c r="G76" s="197"/>
      <c r="H76" s="108"/>
      <c r="I76" s="167"/>
      <c r="J76" s="168"/>
      <c r="K76" s="76"/>
      <c r="L76" s="197"/>
      <c r="M76" s="197"/>
      <c r="N76" s="255"/>
      <c r="O76" s="78"/>
      <c r="P76" s="197"/>
      <c r="Q76" s="197"/>
      <c r="R76" s="197"/>
      <c r="S76" s="255"/>
      <c r="T76" s="78"/>
      <c r="U76" s="197"/>
      <c r="V76" s="197"/>
      <c r="W76" s="334"/>
    </row>
    <row r="77" spans="1:23" ht="15.75" thickBot="1">
      <c r="A77" s="28"/>
      <c r="B77" s="18"/>
      <c r="C77" s="516" t="s">
        <v>89</v>
      </c>
      <c r="D77" s="517"/>
      <c r="E77" s="518"/>
      <c r="F77" s="33">
        <f>SUM(F75:F76)</f>
        <v>0</v>
      </c>
      <c r="G77" s="22">
        <v>0.8</v>
      </c>
      <c r="H77" s="21">
        <f>F77/G77</f>
        <v>0</v>
      </c>
      <c r="I77" s="516" t="s">
        <v>90</v>
      </c>
      <c r="J77" s="518"/>
      <c r="K77" s="21">
        <f>SUM(K74:K74)</f>
        <v>0.0945</v>
      </c>
      <c r="L77" s="22">
        <v>0.8</v>
      </c>
      <c r="M77" s="21">
        <f>K77/L77</f>
        <v>0.118125</v>
      </c>
      <c r="N77" s="516" t="s">
        <v>91</v>
      </c>
      <c r="O77" s="518"/>
      <c r="P77" s="21">
        <f>SUM(P74:P74)</f>
        <v>0.03</v>
      </c>
      <c r="Q77" s="22">
        <v>0.8</v>
      </c>
      <c r="R77" s="21">
        <f>P77/Q77</f>
        <v>0.0375</v>
      </c>
      <c r="S77" s="516" t="s">
        <v>92</v>
      </c>
      <c r="T77" s="518"/>
      <c r="U77" s="21">
        <f>SUM(U74:U74)</f>
        <v>0</v>
      </c>
      <c r="V77" s="22">
        <v>0.8</v>
      </c>
      <c r="W77" s="23">
        <f>U77/V77</f>
        <v>0</v>
      </c>
    </row>
    <row r="78" spans="1:23" ht="15.75" thickBot="1">
      <c r="A78" s="208"/>
      <c r="B78" s="117"/>
      <c r="C78" s="507">
        <v>2008</v>
      </c>
      <c r="D78" s="507"/>
      <c r="E78" s="507"/>
      <c r="F78" s="507"/>
      <c r="G78" s="507"/>
      <c r="H78" s="508"/>
      <c r="I78" s="205"/>
      <c r="J78" s="206"/>
      <c r="K78" s="113"/>
      <c r="L78" s="113"/>
      <c r="M78" s="113"/>
      <c r="N78" s="255"/>
      <c r="O78" s="78"/>
      <c r="P78" s="256"/>
      <c r="Q78" s="197"/>
      <c r="R78" s="256"/>
      <c r="S78" s="255"/>
      <c r="T78" s="78"/>
      <c r="U78" s="256"/>
      <c r="V78" s="197"/>
      <c r="W78" s="257"/>
    </row>
    <row r="79" spans="1:23" ht="30">
      <c r="A79" s="27" t="s">
        <v>2421</v>
      </c>
      <c r="B79" s="254" t="s">
        <v>1680</v>
      </c>
      <c r="C79" s="11" t="s">
        <v>2422</v>
      </c>
      <c r="D79" s="11" t="s">
        <v>2423</v>
      </c>
      <c r="E79" s="11" t="s">
        <v>2424</v>
      </c>
      <c r="F79" s="11">
        <v>0.075</v>
      </c>
      <c r="G79" s="11"/>
      <c r="H79" s="89"/>
      <c r="I79" s="1"/>
      <c r="J79" s="1"/>
      <c r="K79" s="1"/>
      <c r="L79" s="1"/>
      <c r="M79" s="1"/>
      <c r="N79" s="25"/>
      <c r="O79" s="25"/>
      <c r="P79" s="25"/>
      <c r="Q79" s="25"/>
      <c r="R79" s="25"/>
      <c r="S79" s="25"/>
      <c r="T79" s="25"/>
      <c r="U79" s="25"/>
      <c r="V79" s="25"/>
      <c r="W79" s="26"/>
    </row>
    <row r="80" spans="1:23" ht="30">
      <c r="A80" s="27"/>
      <c r="B80" s="254"/>
      <c r="C80" s="11" t="s">
        <v>2425</v>
      </c>
      <c r="D80" s="11" t="s">
        <v>2426</v>
      </c>
      <c r="E80" s="381">
        <v>40137</v>
      </c>
      <c r="F80" s="30">
        <v>0.099</v>
      </c>
      <c r="G80" s="11"/>
      <c r="H80" s="89"/>
      <c r="I80" s="1" t="s">
        <v>2427</v>
      </c>
      <c r="J80" s="1" t="s">
        <v>2428</v>
      </c>
      <c r="K80" s="1">
        <v>0.042</v>
      </c>
      <c r="L80" s="1"/>
      <c r="M80" s="1"/>
      <c r="N80" s="11"/>
      <c r="O80" s="11"/>
      <c r="P80" s="11"/>
      <c r="Q80" s="11"/>
      <c r="R80" s="11"/>
      <c r="S80" s="11"/>
      <c r="T80" s="11"/>
      <c r="U80" s="11"/>
      <c r="V80" s="11"/>
      <c r="W80" s="14"/>
    </row>
    <row r="81" spans="1:23" ht="30">
      <c r="A81" s="27"/>
      <c r="B81" s="254"/>
      <c r="C81" s="164"/>
      <c r="D81" s="228"/>
      <c r="E81" s="228"/>
      <c r="F81" s="1"/>
      <c r="G81" s="1"/>
      <c r="H81" s="34"/>
      <c r="I81" s="1" t="s">
        <v>2429</v>
      </c>
      <c r="J81" s="1" t="s">
        <v>2430</v>
      </c>
      <c r="K81" s="1">
        <v>0.04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6"/>
    </row>
    <row r="82" spans="1:23" ht="45">
      <c r="A82" s="27"/>
      <c r="B82" s="254"/>
      <c r="C82" s="1"/>
      <c r="D82" s="1"/>
      <c r="E82" s="1"/>
      <c r="F82" s="37"/>
      <c r="G82" s="37"/>
      <c r="H82" s="101"/>
      <c r="I82" s="1" t="s">
        <v>2431</v>
      </c>
      <c r="J82" s="1" t="s">
        <v>2432</v>
      </c>
      <c r="K82" s="1">
        <v>0.025</v>
      </c>
      <c r="L82" s="1"/>
      <c r="M82" s="1"/>
      <c r="N82" s="31"/>
      <c r="O82" s="32"/>
      <c r="P82" s="37"/>
      <c r="Q82" s="37"/>
      <c r="R82" s="37"/>
      <c r="S82" s="31"/>
      <c r="T82" s="32"/>
      <c r="U82" s="37"/>
      <c r="V82" s="37"/>
      <c r="W82" s="38"/>
    </row>
    <row r="83" spans="1:23" ht="38.25">
      <c r="A83" s="27"/>
      <c r="B83" s="254"/>
      <c r="C83" s="1"/>
      <c r="D83" s="1"/>
      <c r="E83" s="1"/>
      <c r="F83" s="37"/>
      <c r="G83" s="37"/>
      <c r="H83" s="101"/>
      <c r="I83" s="13" t="s">
        <v>121</v>
      </c>
      <c r="J83" s="13" t="s">
        <v>1251</v>
      </c>
      <c r="K83" s="393">
        <v>0.15</v>
      </c>
      <c r="L83" s="1"/>
      <c r="M83" s="1"/>
      <c r="N83" s="31"/>
      <c r="O83" s="32"/>
      <c r="P83" s="37"/>
      <c r="Q83" s="37"/>
      <c r="R83" s="37"/>
      <c r="S83" s="31"/>
      <c r="T83" s="32"/>
      <c r="U83" s="37"/>
      <c r="V83" s="37"/>
      <c r="W83" s="38"/>
    </row>
    <row r="84" spans="1:23" ht="15.75" thickBot="1">
      <c r="A84" s="28"/>
      <c r="B84" s="18"/>
      <c r="C84" s="516" t="s">
        <v>89</v>
      </c>
      <c r="D84" s="517"/>
      <c r="E84" s="518"/>
      <c r="F84" s="21">
        <f>SUM(F79:F83)</f>
        <v>0.174</v>
      </c>
      <c r="G84" s="22">
        <v>0.8</v>
      </c>
      <c r="H84" s="21">
        <f>F84/G84</f>
        <v>0.21749999999999997</v>
      </c>
      <c r="I84" s="516" t="s">
        <v>90</v>
      </c>
      <c r="J84" s="518"/>
      <c r="K84" s="21">
        <f>SUM(K79:K83)</f>
        <v>0.257</v>
      </c>
      <c r="L84" s="22">
        <v>0.8</v>
      </c>
      <c r="M84" s="21">
        <f>K84/L84</f>
        <v>0.32125</v>
      </c>
      <c r="N84" s="516" t="s">
        <v>91</v>
      </c>
      <c r="O84" s="518"/>
      <c r="P84" s="21">
        <f>SUM(P79:P81)</f>
        <v>0</v>
      </c>
      <c r="Q84" s="22">
        <v>0.8</v>
      </c>
      <c r="R84" s="21">
        <f>P84/Q84</f>
        <v>0</v>
      </c>
      <c r="S84" s="516" t="s">
        <v>92</v>
      </c>
      <c r="T84" s="518"/>
      <c r="U84" s="21">
        <f>SUM(U79:U81)</f>
        <v>0</v>
      </c>
      <c r="V84" s="22">
        <v>0.8</v>
      </c>
      <c r="W84" s="23">
        <f>U84/V84</f>
        <v>0</v>
      </c>
    </row>
    <row r="85" spans="1:23" ht="15.75" thickBot="1">
      <c r="A85" s="208"/>
      <c r="B85" s="117"/>
      <c r="C85" s="507">
        <v>2007</v>
      </c>
      <c r="D85" s="507"/>
      <c r="E85" s="507"/>
      <c r="F85" s="507"/>
      <c r="G85" s="507"/>
      <c r="H85" s="508"/>
      <c r="I85" s="205"/>
      <c r="J85" s="206"/>
      <c r="K85" s="113"/>
      <c r="L85" s="113"/>
      <c r="M85" s="113"/>
      <c r="N85" s="255"/>
      <c r="O85" s="78"/>
      <c r="P85" s="256"/>
      <c r="Q85" s="197"/>
      <c r="R85" s="256"/>
      <c r="S85" s="255"/>
      <c r="T85" s="78"/>
      <c r="U85" s="256"/>
      <c r="V85" s="197"/>
      <c r="W85" s="257"/>
    </row>
    <row r="86" spans="1:23" ht="44.25" customHeight="1">
      <c r="A86" s="27" t="s">
        <v>1790</v>
      </c>
      <c r="B86" s="254" t="s">
        <v>1791</v>
      </c>
      <c r="C86" s="11" t="s">
        <v>2437</v>
      </c>
      <c r="D86" s="11" t="s">
        <v>2438</v>
      </c>
      <c r="E86" s="11" t="s">
        <v>1128</v>
      </c>
      <c r="F86" s="11">
        <v>0.06</v>
      </c>
      <c r="G86" s="11"/>
      <c r="H86" s="89"/>
      <c r="I86" s="34" t="s">
        <v>365</v>
      </c>
      <c r="J86" s="34" t="s">
        <v>366</v>
      </c>
      <c r="K86" s="11">
        <v>0.06</v>
      </c>
      <c r="L86" s="11"/>
      <c r="M86" s="11"/>
      <c r="N86" s="25" t="s">
        <v>2439</v>
      </c>
      <c r="O86" s="25" t="s">
        <v>2440</v>
      </c>
      <c r="P86" s="25">
        <v>5</v>
      </c>
      <c r="Q86" s="25"/>
      <c r="R86" s="25"/>
      <c r="S86" s="25"/>
      <c r="T86" s="25"/>
      <c r="U86" s="25"/>
      <c r="V86" s="25"/>
      <c r="W86" s="26"/>
    </row>
    <row r="87" spans="1:23" ht="43.5" customHeight="1">
      <c r="A87" s="27"/>
      <c r="B87" s="254"/>
      <c r="C87" s="11" t="s">
        <v>2439</v>
      </c>
      <c r="D87" s="11" t="s">
        <v>2441</v>
      </c>
      <c r="E87" s="11" t="s">
        <v>364</v>
      </c>
      <c r="F87" s="11">
        <v>1.5</v>
      </c>
      <c r="G87" s="11"/>
      <c r="H87" s="89"/>
      <c r="I87" s="1" t="s">
        <v>326</v>
      </c>
      <c r="J87" s="1" t="s">
        <v>327</v>
      </c>
      <c r="K87" s="1">
        <v>3</v>
      </c>
      <c r="L87" s="11"/>
      <c r="M87" s="11"/>
      <c r="N87" s="1" t="s">
        <v>367</v>
      </c>
      <c r="O87" s="1" t="s">
        <v>368</v>
      </c>
      <c r="P87" s="1">
        <v>0.06</v>
      </c>
      <c r="Q87" s="11"/>
      <c r="R87" s="11"/>
      <c r="S87" s="11"/>
      <c r="T87" s="11"/>
      <c r="U87" s="11"/>
      <c r="V87" s="11"/>
      <c r="W87" s="14"/>
    </row>
    <row r="88" spans="1:23" ht="42" customHeight="1">
      <c r="A88" s="27"/>
      <c r="B88" s="254"/>
      <c r="C88" s="11" t="s">
        <v>369</v>
      </c>
      <c r="D88" s="11" t="s">
        <v>370</v>
      </c>
      <c r="E88" s="11" t="s">
        <v>371</v>
      </c>
      <c r="F88" s="11">
        <v>0.65</v>
      </c>
      <c r="G88" s="11"/>
      <c r="H88" s="89"/>
      <c r="I88" s="1"/>
      <c r="J88" s="1"/>
      <c r="K88" s="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4"/>
    </row>
    <row r="89" spans="1:23" ht="18" customHeight="1">
      <c r="A89" s="27"/>
      <c r="B89" s="254"/>
      <c r="C89" s="255"/>
      <c r="D89" s="77"/>
      <c r="E89" s="78"/>
      <c r="F89" s="197"/>
      <c r="G89" s="197"/>
      <c r="H89" s="108"/>
      <c r="I89" s="255"/>
      <c r="J89" s="78"/>
      <c r="K89" s="197"/>
      <c r="L89" s="197"/>
      <c r="M89" s="197"/>
      <c r="N89" s="255"/>
      <c r="O89" s="78"/>
      <c r="P89" s="197"/>
      <c r="Q89" s="197"/>
      <c r="R89" s="197"/>
      <c r="S89" s="255"/>
      <c r="T89" s="78"/>
      <c r="U89" s="197"/>
      <c r="V89" s="197"/>
      <c r="W89" s="334"/>
    </row>
    <row r="90" spans="1:23" ht="15.75" customHeight="1">
      <c r="A90" s="27"/>
      <c r="B90" s="254"/>
      <c r="C90" s="255"/>
      <c r="D90" s="77"/>
      <c r="E90" s="78"/>
      <c r="F90" s="197"/>
      <c r="G90" s="197"/>
      <c r="H90" s="108"/>
      <c r="I90" s="255"/>
      <c r="J90" s="78"/>
      <c r="K90" s="197"/>
      <c r="L90" s="197"/>
      <c r="M90" s="197"/>
      <c r="N90" s="255"/>
      <c r="O90" s="78"/>
      <c r="P90" s="197"/>
      <c r="Q90" s="197"/>
      <c r="R90" s="197"/>
      <c r="S90" s="255"/>
      <c r="T90" s="78"/>
      <c r="U90" s="197"/>
      <c r="V90" s="197"/>
      <c r="W90" s="334"/>
    </row>
    <row r="91" spans="1:23" ht="15.75" customHeight="1" thickBot="1">
      <c r="A91" s="28"/>
      <c r="B91" s="18"/>
      <c r="C91" s="516" t="s">
        <v>89</v>
      </c>
      <c r="D91" s="517"/>
      <c r="E91" s="518"/>
      <c r="F91" s="21">
        <f>SUM(F89:F90)</f>
        <v>0</v>
      </c>
      <c r="G91" s="22">
        <v>0.8</v>
      </c>
      <c r="H91" s="21">
        <f>F91/G91</f>
        <v>0</v>
      </c>
      <c r="I91" s="516" t="s">
        <v>90</v>
      </c>
      <c r="J91" s="518"/>
      <c r="K91" s="21">
        <f>SUM(K86:K88)</f>
        <v>3.06</v>
      </c>
      <c r="L91" s="22">
        <v>0.8</v>
      </c>
      <c r="M91" s="21">
        <f>K91/L91</f>
        <v>3.8249999999999997</v>
      </c>
      <c r="N91" s="516" t="s">
        <v>91</v>
      </c>
      <c r="O91" s="518"/>
      <c r="P91" s="21">
        <f>SUM(P86:P88)</f>
        <v>5.06</v>
      </c>
      <c r="Q91" s="22">
        <v>0.8</v>
      </c>
      <c r="R91" s="21">
        <f>P91/Q91</f>
        <v>6.324999999999999</v>
      </c>
      <c r="S91" s="516" t="s">
        <v>92</v>
      </c>
      <c r="T91" s="518"/>
      <c r="U91" s="21">
        <f>SUM(U86:U88)</f>
        <v>0</v>
      </c>
      <c r="V91" s="22">
        <v>0.8</v>
      </c>
      <c r="W91" s="23">
        <f>U91/V91</f>
        <v>0</v>
      </c>
    </row>
    <row r="92" spans="1:24" ht="19.5" thickBot="1">
      <c r="A92" s="583" t="s">
        <v>255</v>
      </c>
      <c r="B92" s="584"/>
      <c r="C92" s="340"/>
      <c r="D92" s="341"/>
      <c r="E92" s="341"/>
      <c r="F92" s="341">
        <f>F8+F10+F12+F14+F17+F20++F22+F24+F27+F29+F31+F33+F35+F37+F40+F42+F48+F50+F52+F54+F56+F58+F61+F64+F72+F77+F84+F91</f>
        <v>3.5669999999999997</v>
      </c>
      <c r="G92" s="341"/>
      <c r="H92" s="341">
        <f>H8+H10+H12+H14+H17+H20++H22+H24+H27+H29+H31+H33+H35+H37+H40+H42+H48+H50+H52+H54+H56+H58+H61+H64+H72+H77+H84+H91</f>
        <v>4.45875</v>
      </c>
      <c r="I92" s="341"/>
      <c r="J92" s="341"/>
      <c r="K92" s="341"/>
      <c r="L92" s="340"/>
      <c r="M92" s="342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149"/>
    </row>
    <row r="93" spans="1:24" ht="15">
      <c r="A93" s="244"/>
      <c r="B93" s="77"/>
      <c r="C93" s="77"/>
      <c r="D93" s="77"/>
      <c r="E93" s="77"/>
      <c r="F93" s="77"/>
      <c r="G93" s="77"/>
      <c r="H93" s="110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149"/>
    </row>
    <row r="94" spans="1:24" ht="15">
      <c r="A94" s="244"/>
      <c r="B94" s="77"/>
      <c r="C94" s="77"/>
      <c r="D94" s="77"/>
      <c r="E94" s="77"/>
      <c r="F94" s="77"/>
      <c r="G94" s="77"/>
      <c r="H94" s="110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149"/>
    </row>
    <row r="95" spans="1:24" ht="15">
      <c r="A95" s="244"/>
      <c r="B95" s="77"/>
      <c r="C95" s="77"/>
      <c r="D95" s="77"/>
      <c r="E95" s="77"/>
      <c r="F95" s="77"/>
      <c r="G95" s="77"/>
      <c r="H95" s="110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149"/>
    </row>
    <row r="96" spans="1:24" ht="15">
      <c r="A96" s="244"/>
      <c r="B96" s="77"/>
      <c r="C96" s="77"/>
      <c r="D96" s="77"/>
      <c r="E96" s="77"/>
      <c r="F96" s="77"/>
      <c r="G96" s="77"/>
      <c r="H96" s="110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149"/>
    </row>
    <row r="97" spans="1:24" ht="15">
      <c r="A97" s="244"/>
      <c r="B97" s="77"/>
      <c r="C97" s="77"/>
      <c r="D97" s="77"/>
      <c r="E97" s="77"/>
      <c r="F97" s="77"/>
      <c r="G97" s="77"/>
      <c r="H97" s="11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149"/>
    </row>
    <row r="98" spans="1:24" ht="15">
      <c r="A98" s="244"/>
      <c r="B98" s="77"/>
      <c r="C98" s="77"/>
      <c r="D98" s="77"/>
      <c r="E98" s="77"/>
      <c r="F98" s="77"/>
      <c r="G98" s="77"/>
      <c r="H98" s="11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149"/>
    </row>
    <row r="99" spans="1:24" ht="15">
      <c r="A99" s="244"/>
      <c r="B99" s="77"/>
      <c r="C99" s="77"/>
      <c r="D99" s="77"/>
      <c r="E99" s="77"/>
      <c r="F99" s="77"/>
      <c r="G99" s="77"/>
      <c r="H99" s="11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149"/>
    </row>
    <row r="100" spans="1:24" ht="15">
      <c r="A100" s="244"/>
      <c r="B100" s="77"/>
      <c r="C100" s="77"/>
      <c r="D100" s="77"/>
      <c r="E100" s="77"/>
      <c r="F100" s="77"/>
      <c r="G100" s="77"/>
      <c r="H100" s="11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149"/>
    </row>
    <row r="101" spans="1:24" ht="15">
      <c r="A101" s="244"/>
      <c r="B101" s="77"/>
      <c r="C101" s="77"/>
      <c r="D101" s="77"/>
      <c r="E101" s="77"/>
      <c r="F101" s="77"/>
      <c r="G101" s="77"/>
      <c r="H101" s="11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149"/>
    </row>
    <row r="102" spans="1:24" ht="15">
      <c r="A102" s="244"/>
      <c r="B102" s="77"/>
      <c r="C102" s="77"/>
      <c r="D102" s="77"/>
      <c r="E102" s="77"/>
      <c r="F102" s="77"/>
      <c r="G102" s="77"/>
      <c r="H102" s="11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149"/>
    </row>
    <row r="103" spans="1:24" ht="15">
      <c r="A103" s="244"/>
      <c r="B103" s="77"/>
      <c r="C103" s="77"/>
      <c r="D103" s="77"/>
      <c r="E103" s="77"/>
      <c r="F103" s="77"/>
      <c r="G103" s="77"/>
      <c r="H103" s="11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149"/>
    </row>
    <row r="104" spans="1:24" ht="15">
      <c r="A104" s="244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49"/>
    </row>
    <row r="105" spans="1:24" ht="15">
      <c r="A105" s="244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49"/>
    </row>
    <row r="106" spans="1:24" ht="15">
      <c r="A106" s="244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49"/>
    </row>
    <row r="107" spans="1:24" ht="15">
      <c r="A107" s="244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49"/>
    </row>
    <row r="108" spans="1:24" ht="15">
      <c r="A108" s="244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49"/>
    </row>
    <row r="109" spans="1:24" ht="15">
      <c r="A109" s="244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49"/>
    </row>
    <row r="110" spans="1:24" ht="15">
      <c r="A110" s="244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49"/>
    </row>
    <row r="111" spans="1:24" ht="15">
      <c r="A111" s="244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49"/>
    </row>
    <row r="112" spans="1:24" ht="15">
      <c r="A112" s="244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49"/>
    </row>
    <row r="113" spans="1:24" ht="15">
      <c r="A113" s="244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49"/>
    </row>
    <row r="114" spans="1:24" ht="15">
      <c r="A114" s="24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49"/>
    </row>
    <row r="115" spans="1:24" ht="15">
      <c r="A115" s="244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49"/>
    </row>
    <row r="116" spans="1:24" ht="15">
      <c r="A116" s="244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49"/>
    </row>
    <row r="117" spans="1:24" ht="15">
      <c r="A117" s="515"/>
      <c r="B117" s="515"/>
      <c r="C117" s="515"/>
      <c r="D117" s="515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498"/>
      <c r="P117" s="610"/>
      <c r="Q117" s="610"/>
      <c r="R117" s="610"/>
      <c r="S117" s="610"/>
      <c r="T117" s="610"/>
      <c r="U117" s="610"/>
      <c r="V117" s="610"/>
      <c r="W117" s="610"/>
      <c r="X117" s="149"/>
    </row>
    <row r="118" spans="1:24" ht="15">
      <c r="A118" s="244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49"/>
    </row>
    <row r="119" spans="1:24" ht="15">
      <c r="A119" s="244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49"/>
    </row>
    <row r="120" spans="1:24" ht="15">
      <c r="A120" s="244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49"/>
    </row>
    <row r="121" spans="1:24" ht="15">
      <c r="A121" s="498"/>
      <c r="B121" s="498"/>
      <c r="C121" s="498"/>
      <c r="D121" s="498"/>
      <c r="E121" s="498"/>
      <c r="F121" s="498"/>
      <c r="G121" s="498"/>
      <c r="H121" s="498"/>
      <c r="I121" s="498"/>
      <c r="J121" s="498"/>
      <c r="K121" s="498"/>
      <c r="L121" s="498"/>
      <c r="M121" s="498"/>
      <c r="N121" s="498"/>
      <c r="O121" s="498"/>
      <c r="P121" s="610"/>
      <c r="Q121" s="610"/>
      <c r="R121" s="610"/>
      <c r="S121" s="610"/>
      <c r="T121" s="610"/>
      <c r="U121" s="610"/>
      <c r="V121" s="610"/>
      <c r="W121" s="610"/>
      <c r="X121" s="149"/>
    </row>
    <row r="122" spans="1:24" ht="15">
      <c r="A122" s="609"/>
      <c r="B122" s="609"/>
      <c r="C122" s="609"/>
      <c r="D122" s="609"/>
      <c r="E122" s="609"/>
      <c r="F122" s="609"/>
      <c r="G122" s="609"/>
      <c r="H122" s="609"/>
      <c r="I122" s="609"/>
      <c r="J122" s="609"/>
      <c r="K122" s="609"/>
      <c r="L122" s="609"/>
      <c r="M122" s="609"/>
      <c r="N122" s="609"/>
      <c r="O122" s="498"/>
      <c r="P122" s="610"/>
      <c r="Q122" s="610"/>
      <c r="R122" s="610"/>
      <c r="S122" s="610"/>
      <c r="T122" s="610"/>
      <c r="U122" s="610"/>
      <c r="V122" s="610"/>
      <c r="W122" s="610"/>
      <c r="X122" s="149"/>
    </row>
    <row r="123" spans="1:24" ht="15">
      <c r="A123" s="244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49"/>
    </row>
    <row r="124" spans="1:24" ht="15">
      <c r="A124" s="244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49"/>
    </row>
    <row r="125" spans="1:24" ht="15">
      <c r="A125" s="244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49"/>
    </row>
    <row r="126" spans="1:24" ht="15">
      <c r="A126" s="515"/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498"/>
      <c r="P126" s="610"/>
      <c r="Q126" s="610"/>
      <c r="R126" s="610"/>
      <c r="S126" s="610"/>
      <c r="T126" s="610"/>
      <c r="U126" s="610"/>
      <c r="V126" s="610"/>
      <c r="W126" s="610"/>
      <c r="X126" s="149"/>
    </row>
    <row r="127" spans="1:24" ht="15">
      <c r="A127" s="244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49"/>
    </row>
    <row r="128" spans="1:24" ht="15">
      <c r="A128" s="24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49"/>
    </row>
    <row r="129" spans="1:24" ht="15">
      <c r="A129" s="244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49"/>
    </row>
    <row r="130" spans="1:24" ht="15">
      <c r="A130" s="244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49"/>
    </row>
    <row r="131" spans="1:24" ht="15">
      <c r="A131" s="244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49"/>
    </row>
    <row r="132" spans="1:24" ht="15">
      <c r="A132" s="244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49"/>
    </row>
    <row r="133" spans="1:24" ht="15">
      <c r="A133" s="244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49"/>
    </row>
    <row r="134" spans="1:24" ht="15">
      <c r="A134" s="244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49"/>
    </row>
    <row r="135" spans="1:24" ht="15">
      <c r="A135" s="244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49"/>
    </row>
    <row r="136" spans="1:24" ht="15">
      <c r="A136" s="244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49"/>
    </row>
    <row r="137" spans="1:24" ht="15">
      <c r="A137" s="498"/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610"/>
      <c r="Q137" s="610"/>
      <c r="R137" s="610"/>
      <c r="S137" s="610"/>
      <c r="T137" s="610"/>
      <c r="U137" s="610"/>
      <c r="V137" s="610"/>
      <c r="W137" s="610"/>
      <c r="X137" s="149"/>
    </row>
    <row r="138" spans="1:24" ht="15">
      <c r="A138" s="609"/>
      <c r="B138" s="609"/>
      <c r="C138" s="609"/>
      <c r="D138" s="609"/>
      <c r="E138" s="609"/>
      <c r="F138" s="609"/>
      <c r="G138" s="609"/>
      <c r="H138" s="609"/>
      <c r="I138" s="609"/>
      <c r="J138" s="609"/>
      <c r="K138" s="609"/>
      <c r="L138" s="609"/>
      <c r="M138" s="609"/>
      <c r="N138" s="609"/>
      <c r="O138" s="498"/>
      <c r="P138" s="610"/>
      <c r="Q138" s="610"/>
      <c r="R138" s="610"/>
      <c r="S138" s="610"/>
      <c r="T138" s="610"/>
      <c r="U138" s="610"/>
      <c r="V138" s="610"/>
      <c r="W138" s="610"/>
      <c r="X138" s="149"/>
    </row>
    <row r="139" spans="1:24" ht="15">
      <c r="A139" s="244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49"/>
    </row>
    <row r="140" spans="1:24" ht="15">
      <c r="A140" s="244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49"/>
    </row>
    <row r="141" spans="1:24" ht="15">
      <c r="A141" s="244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49"/>
    </row>
    <row r="142" spans="1:24" ht="15">
      <c r="A142" s="515"/>
      <c r="B142" s="515"/>
      <c r="C142" s="515"/>
      <c r="D142" s="515"/>
      <c r="E142" s="515"/>
      <c r="F142" s="515"/>
      <c r="G142" s="515"/>
      <c r="H142" s="515"/>
      <c r="I142" s="515"/>
      <c r="J142" s="515"/>
      <c r="K142" s="515"/>
      <c r="L142" s="515"/>
      <c r="M142" s="515"/>
      <c r="N142" s="515"/>
      <c r="O142" s="498"/>
      <c r="P142" s="610"/>
      <c r="Q142" s="610"/>
      <c r="R142" s="610"/>
      <c r="S142" s="610"/>
      <c r="T142" s="610"/>
      <c r="U142" s="610"/>
      <c r="V142" s="610"/>
      <c r="W142" s="610"/>
      <c r="X142" s="149"/>
    </row>
    <row r="143" spans="1:24" ht="15">
      <c r="A143" s="244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49"/>
    </row>
    <row r="144" spans="1:24" ht="15">
      <c r="A144" s="244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49"/>
    </row>
    <row r="145" spans="1:24" ht="15">
      <c r="A145" s="244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49"/>
    </row>
    <row r="146" spans="1:24" ht="15">
      <c r="A146" s="244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49"/>
    </row>
    <row r="147" spans="1:24" ht="15">
      <c r="A147" s="244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49"/>
    </row>
    <row r="148" spans="1:24" ht="15">
      <c r="A148" s="244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49"/>
    </row>
    <row r="149" spans="1:24" ht="15">
      <c r="A149" s="244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49"/>
    </row>
    <row r="150" spans="1:24" ht="15">
      <c r="A150" s="244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49"/>
    </row>
    <row r="151" spans="1:24" ht="15">
      <c r="A151" s="244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49"/>
    </row>
    <row r="152" spans="1:24" ht="15">
      <c r="A152" s="244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49"/>
    </row>
    <row r="153" spans="1:24" ht="15">
      <c r="A153" s="244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49"/>
    </row>
    <row r="154" spans="1:24" ht="15">
      <c r="A154" s="498"/>
      <c r="B154" s="498"/>
      <c r="C154" s="498"/>
      <c r="D154" s="498"/>
      <c r="E154" s="498"/>
      <c r="F154" s="498"/>
      <c r="G154" s="498"/>
      <c r="H154" s="498"/>
      <c r="I154" s="498"/>
      <c r="J154" s="498"/>
      <c r="K154" s="498"/>
      <c r="L154" s="498"/>
      <c r="M154" s="498"/>
      <c r="N154" s="498"/>
      <c r="O154" s="498"/>
      <c r="P154" s="610"/>
      <c r="Q154" s="610"/>
      <c r="R154" s="610"/>
      <c r="S154" s="610"/>
      <c r="T154" s="610"/>
      <c r="U154" s="610"/>
      <c r="V154" s="610"/>
      <c r="W154" s="610"/>
      <c r="X154" s="149"/>
    </row>
    <row r="155" spans="1:24" ht="15">
      <c r="A155" s="609"/>
      <c r="B155" s="609"/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9"/>
      <c r="N155" s="609"/>
      <c r="O155" s="498"/>
      <c r="P155" s="610"/>
      <c r="Q155" s="610"/>
      <c r="R155" s="610"/>
      <c r="S155" s="610"/>
      <c r="T155" s="610"/>
      <c r="U155" s="610"/>
      <c r="V155" s="610"/>
      <c r="W155" s="610"/>
      <c r="X155" s="149"/>
    </row>
    <row r="156" spans="1:24" ht="15">
      <c r="A156" s="244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49"/>
    </row>
    <row r="157" spans="1:24" ht="15">
      <c r="A157" s="244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49"/>
    </row>
    <row r="158" spans="1:24" ht="15">
      <c r="A158" s="244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49"/>
    </row>
    <row r="159" spans="1:24" ht="15">
      <c r="A159" s="244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49"/>
    </row>
    <row r="160" spans="1:24" ht="15">
      <c r="A160" s="244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49"/>
    </row>
    <row r="161" spans="1:24" ht="15">
      <c r="A161" s="244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49"/>
    </row>
    <row r="162" spans="1:24" ht="15">
      <c r="A162" s="244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49"/>
    </row>
    <row r="163" spans="1:24" ht="15">
      <c r="A163" s="244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49"/>
    </row>
    <row r="164" spans="1:24" ht="15">
      <c r="A164" s="244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49"/>
    </row>
    <row r="165" spans="1:24" ht="15">
      <c r="A165" s="244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49"/>
    </row>
    <row r="166" spans="1:24" ht="15">
      <c r="A166" s="244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49"/>
    </row>
    <row r="167" spans="1:24" ht="15">
      <c r="A167" s="244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49"/>
    </row>
    <row r="168" spans="1:24" ht="15">
      <c r="A168" s="515"/>
      <c r="B168" s="515"/>
      <c r="C168" s="515"/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498"/>
      <c r="P168" s="610"/>
      <c r="Q168" s="610"/>
      <c r="R168" s="610"/>
      <c r="S168" s="610"/>
      <c r="T168" s="610"/>
      <c r="U168" s="610"/>
      <c r="V168" s="610"/>
      <c r="W168" s="610"/>
      <c r="X168" s="149"/>
    </row>
    <row r="169" spans="1:24" ht="15">
      <c r="A169" s="244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49"/>
    </row>
    <row r="170" spans="1:24" ht="15">
      <c r="A170" s="244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49"/>
    </row>
    <row r="171" spans="1:24" ht="15">
      <c r="A171" s="244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49"/>
    </row>
    <row r="172" spans="1:24" ht="15">
      <c r="A172" s="244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49"/>
    </row>
    <row r="173" spans="1:24" ht="15">
      <c r="A173" s="244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49"/>
    </row>
    <row r="174" spans="1:24" ht="15">
      <c r="A174" s="244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49"/>
    </row>
    <row r="175" spans="1:24" ht="15">
      <c r="A175" s="244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49"/>
    </row>
    <row r="176" spans="1:24" ht="15">
      <c r="A176" s="244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49"/>
    </row>
    <row r="177" spans="1:24" ht="15">
      <c r="A177" s="244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49"/>
    </row>
    <row r="178" spans="1:24" ht="15">
      <c r="A178" s="244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49"/>
    </row>
    <row r="179" spans="1:24" ht="15">
      <c r="A179" s="244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49"/>
    </row>
    <row r="180" spans="1:24" ht="15">
      <c r="A180" s="498"/>
      <c r="B180" s="498"/>
      <c r="C180" s="498"/>
      <c r="D180" s="498"/>
      <c r="E180" s="498"/>
      <c r="F180" s="498"/>
      <c r="G180" s="498"/>
      <c r="H180" s="498"/>
      <c r="I180" s="498"/>
      <c r="J180" s="498"/>
      <c r="K180" s="498"/>
      <c r="L180" s="498"/>
      <c r="M180" s="498"/>
      <c r="N180" s="498"/>
      <c r="O180" s="498"/>
      <c r="P180" s="610"/>
      <c r="Q180" s="610"/>
      <c r="R180" s="610"/>
      <c r="S180" s="610"/>
      <c r="T180" s="610"/>
      <c r="U180" s="610"/>
      <c r="V180" s="610"/>
      <c r="W180" s="610"/>
      <c r="X180" s="149"/>
    </row>
    <row r="181" spans="1:24" ht="15">
      <c r="A181" s="609"/>
      <c r="B181" s="609"/>
      <c r="C181" s="609"/>
      <c r="D181" s="609"/>
      <c r="E181" s="609"/>
      <c r="F181" s="609"/>
      <c r="G181" s="609"/>
      <c r="H181" s="609"/>
      <c r="I181" s="609"/>
      <c r="J181" s="609"/>
      <c r="K181" s="609"/>
      <c r="L181" s="609"/>
      <c r="M181" s="609"/>
      <c r="N181" s="609"/>
      <c r="O181" s="498"/>
      <c r="P181" s="610"/>
      <c r="Q181" s="610"/>
      <c r="R181" s="610"/>
      <c r="S181" s="610"/>
      <c r="T181" s="610"/>
      <c r="U181" s="610"/>
      <c r="V181" s="610"/>
      <c r="W181" s="610"/>
      <c r="X181" s="149"/>
    </row>
    <row r="182" spans="1:24" ht="15">
      <c r="A182" s="244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49"/>
    </row>
    <row r="183" spans="1:24" ht="15">
      <c r="A183" s="244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49"/>
    </row>
    <row r="184" spans="1:24" ht="15">
      <c r="A184" s="244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49"/>
    </row>
    <row r="185" spans="1:24" ht="15">
      <c r="A185" s="244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49"/>
    </row>
    <row r="186" spans="1:24" ht="15">
      <c r="A186" s="244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49"/>
    </row>
    <row r="187" spans="1:24" ht="15">
      <c r="A187" s="244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49"/>
    </row>
    <row r="188" spans="1:24" ht="15">
      <c r="A188" s="244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49"/>
    </row>
    <row r="189" spans="1:24" ht="15">
      <c r="A189" s="244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49"/>
    </row>
    <row r="190" spans="1:24" ht="15">
      <c r="A190" s="244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49"/>
    </row>
    <row r="191" spans="1:24" ht="15">
      <c r="A191" s="244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49"/>
    </row>
    <row r="192" spans="1:24" ht="15">
      <c r="A192" s="244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49"/>
    </row>
    <row r="193" spans="1:24" ht="15">
      <c r="A193" s="244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49"/>
    </row>
    <row r="194" spans="1:24" ht="15">
      <c r="A194" s="244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49"/>
    </row>
    <row r="195" spans="1:24" ht="15">
      <c r="A195" s="244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49"/>
    </row>
    <row r="196" spans="1:24" ht="15">
      <c r="A196" s="244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49"/>
    </row>
    <row r="197" spans="1:24" ht="15">
      <c r="A197" s="515"/>
      <c r="B197" s="515"/>
      <c r="C197" s="515"/>
      <c r="D197" s="515"/>
      <c r="E197" s="515"/>
      <c r="F197" s="515"/>
      <c r="G197" s="515"/>
      <c r="H197" s="515"/>
      <c r="I197" s="515"/>
      <c r="J197" s="515"/>
      <c r="K197" s="515"/>
      <c r="L197" s="515"/>
      <c r="M197" s="515"/>
      <c r="N197" s="515"/>
      <c r="O197" s="498"/>
      <c r="P197" s="610"/>
      <c r="Q197" s="610"/>
      <c r="R197" s="610"/>
      <c r="S197" s="610"/>
      <c r="T197" s="610"/>
      <c r="U197" s="610"/>
      <c r="V197" s="610"/>
      <c r="W197" s="610"/>
      <c r="X197" s="149"/>
    </row>
    <row r="198" spans="1:24" ht="15">
      <c r="A198" s="244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49"/>
    </row>
    <row r="199" spans="1:24" ht="15">
      <c r="A199" s="244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49"/>
    </row>
    <row r="200" spans="1:24" ht="15">
      <c r="A200" s="244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49"/>
    </row>
    <row r="201" spans="1:24" ht="15">
      <c r="A201" s="244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49"/>
    </row>
    <row r="202" spans="1:24" ht="15">
      <c r="A202" s="244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49"/>
    </row>
    <row r="203" spans="1:24" ht="15">
      <c r="A203" s="244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49"/>
    </row>
    <row r="204" spans="1:24" ht="15">
      <c r="A204" s="24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49"/>
    </row>
    <row r="205" spans="1:24" ht="15">
      <c r="A205" s="244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49"/>
    </row>
    <row r="206" spans="1:24" ht="15">
      <c r="A206" s="244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49"/>
    </row>
    <row r="207" spans="1:24" ht="15">
      <c r="A207" s="244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49"/>
    </row>
    <row r="208" spans="1:24" ht="15">
      <c r="A208" s="244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49"/>
    </row>
    <row r="209" spans="1:24" ht="15">
      <c r="A209" s="244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49"/>
    </row>
    <row r="210" spans="1:24" ht="15">
      <c r="A210" s="24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49"/>
    </row>
    <row r="211" spans="1:24" ht="15">
      <c r="A211" s="244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49"/>
    </row>
    <row r="212" spans="1:24" ht="15">
      <c r="A212" s="498"/>
      <c r="B212" s="498"/>
      <c r="C212" s="498"/>
      <c r="D212" s="498"/>
      <c r="E212" s="498"/>
      <c r="F212" s="498"/>
      <c r="G212" s="498"/>
      <c r="H212" s="498"/>
      <c r="I212" s="498"/>
      <c r="J212" s="498"/>
      <c r="K212" s="498"/>
      <c r="L212" s="498"/>
      <c r="M212" s="498"/>
      <c r="N212" s="498"/>
      <c r="O212" s="498"/>
      <c r="P212" s="610"/>
      <c r="Q212" s="610"/>
      <c r="R212" s="610"/>
      <c r="S212" s="610"/>
      <c r="T212" s="610"/>
      <c r="U212" s="610"/>
      <c r="V212" s="610"/>
      <c r="W212" s="610"/>
      <c r="X212" s="149"/>
    </row>
    <row r="213" spans="1:24" ht="15">
      <c r="A213" s="609"/>
      <c r="B213" s="609"/>
      <c r="C213" s="609"/>
      <c r="D213" s="609"/>
      <c r="E213" s="609"/>
      <c r="F213" s="609"/>
      <c r="G213" s="609"/>
      <c r="H213" s="609"/>
      <c r="I213" s="609"/>
      <c r="J213" s="609"/>
      <c r="K213" s="609"/>
      <c r="L213" s="609"/>
      <c r="M213" s="609"/>
      <c r="N213" s="609"/>
      <c r="O213" s="498"/>
      <c r="P213" s="610"/>
      <c r="Q213" s="610"/>
      <c r="R213" s="610"/>
      <c r="S213" s="610"/>
      <c r="T213" s="610"/>
      <c r="U213" s="610"/>
      <c r="V213" s="610"/>
      <c r="W213" s="610"/>
      <c r="X213" s="149"/>
    </row>
    <row r="214" spans="1:24" ht="15">
      <c r="A214" s="244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49"/>
    </row>
    <row r="215" spans="1:24" ht="15">
      <c r="A215" s="244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49"/>
    </row>
    <row r="216" spans="1:24" ht="15">
      <c r="A216" s="244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49"/>
    </row>
    <row r="217" spans="1:24" ht="15">
      <c r="A217" s="244"/>
      <c r="B217" s="77"/>
      <c r="C217" s="77"/>
      <c r="D217" s="77"/>
      <c r="E217" s="77"/>
      <c r="F217" s="77"/>
      <c r="G217" s="77"/>
      <c r="H217" s="110"/>
      <c r="I217" s="77"/>
      <c r="J217" s="77"/>
      <c r="K217" s="77"/>
      <c r="L217" s="77"/>
      <c r="M217" s="77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49"/>
    </row>
    <row r="218" spans="1:24" ht="15">
      <c r="A218" s="244"/>
      <c r="B218" s="77"/>
      <c r="C218" s="77"/>
      <c r="D218" s="77"/>
      <c r="E218" s="77"/>
      <c r="F218" s="77"/>
      <c r="G218" s="77"/>
      <c r="H218" s="110"/>
      <c r="I218" s="77"/>
      <c r="J218" s="77"/>
      <c r="K218" s="77"/>
      <c r="L218" s="77"/>
      <c r="M218" s="77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49"/>
    </row>
    <row r="219" spans="1:24" ht="15">
      <c r="A219" s="244"/>
      <c r="B219" s="77"/>
      <c r="C219" s="77"/>
      <c r="D219" s="77"/>
      <c r="E219" s="77"/>
      <c r="F219" s="77"/>
      <c r="G219" s="77"/>
      <c r="H219" s="110"/>
      <c r="I219" s="77"/>
      <c r="J219" s="77"/>
      <c r="K219" s="77"/>
      <c r="L219" s="77"/>
      <c r="M219" s="77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49"/>
    </row>
    <row r="220" spans="1:24" ht="15">
      <c r="A220" s="244"/>
      <c r="B220" s="77"/>
      <c r="C220" s="77"/>
      <c r="D220" s="77"/>
      <c r="E220" s="77"/>
      <c r="F220" s="77"/>
      <c r="G220" s="77"/>
      <c r="H220" s="110"/>
      <c r="I220" s="77"/>
      <c r="J220" s="77"/>
      <c r="K220" s="77"/>
      <c r="L220" s="77"/>
      <c r="M220" s="77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49"/>
    </row>
    <row r="221" spans="1:24" ht="15">
      <c r="A221" s="244"/>
      <c r="B221" s="77"/>
      <c r="C221" s="77"/>
      <c r="D221" s="77"/>
      <c r="E221" s="77"/>
      <c r="F221" s="77"/>
      <c r="G221" s="77"/>
      <c r="H221" s="110"/>
      <c r="I221" s="77"/>
      <c r="J221" s="77"/>
      <c r="K221" s="77"/>
      <c r="L221" s="77"/>
      <c r="M221" s="77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49"/>
    </row>
    <row r="222" spans="1:24" ht="15">
      <c r="A222" s="244"/>
      <c r="B222" s="77"/>
      <c r="C222" s="77"/>
      <c r="D222" s="77"/>
      <c r="E222" s="77"/>
      <c r="F222" s="77"/>
      <c r="G222" s="77"/>
      <c r="H222" s="110"/>
      <c r="I222" s="77"/>
      <c r="J222" s="77"/>
      <c r="K222" s="77"/>
      <c r="L222" s="77"/>
      <c r="M222" s="77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49"/>
    </row>
    <row r="223" spans="1:24" ht="15">
      <c r="A223" s="244"/>
      <c r="B223" s="77"/>
      <c r="C223" s="77"/>
      <c r="D223" s="77"/>
      <c r="E223" s="77"/>
      <c r="F223" s="77"/>
      <c r="G223" s="77"/>
      <c r="H223" s="110"/>
      <c r="I223" s="77"/>
      <c r="J223" s="77"/>
      <c r="K223" s="77"/>
      <c r="L223" s="77"/>
      <c r="M223" s="77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49"/>
    </row>
    <row r="224" spans="1:24" ht="15">
      <c r="A224" s="244"/>
      <c r="B224" s="77"/>
      <c r="C224" s="77"/>
      <c r="D224" s="77"/>
      <c r="E224" s="77"/>
      <c r="F224" s="77"/>
      <c r="G224" s="77"/>
      <c r="H224" s="110"/>
      <c r="I224" s="77"/>
      <c r="J224" s="77"/>
      <c r="K224" s="77"/>
      <c r="L224" s="77"/>
      <c r="M224" s="77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49"/>
    </row>
    <row r="225" spans="1:24" ht="15">
      <c r="A225" s="244"/>
      <c r="B225" s="77"/>
      <c r="C225" s="77"/>
      <c r="D225" s="77"/>
      <c r="E225" s="77"/>
      <c r="F225" s="77"/>
      <c r="G225" s="77"/>
      <c r="H225" s="110"/>
      <c r="I225" s="77"/>
      <c r="J225" s="77"/>
      <c r="K225" s="77"/>
      <c r="L225" s="77"/>
      <c r="M225" s="77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49"/>
    </row>
    <row r="226" spans="1:24" ht="15">
      <c r="A226" s="244"/>
      <c r="B226" s="77"/>
      <c r="C226" s="77"/>
      <c r="D226" s="77"/>
      <c r="E226" s="77"/>
      <c r="F226" s="77"/>
      <c r="G226" s="77"/>
      <c r="H226" s="110"/>
      <c r="I226" s="77"/>
      <c r="J226" s="77"/>
      <c r="K226" s="77"/>
      <c r="L226" s="77"/>
      <c r="M226" s="77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49"/>
    </row>
    <row r="227" spans="1:24" ht="15">
      <c r="A227" s="244"/>
      <c r="B227" s="77"/>
      <c r="C227" s="77"/>
      <c r="D227" s="77"/>
      <c r="E227" s="77"/>
      <c r="F227" s="77"/>
      <c r="G227" s="77"/>
      <c r="H227" s="110"/>
      <c r="I227" s="77"/>
      <c r="J227" s="77"/>
      <c r="K227" s="77"/>
      <c r="L227" s="77"/>
      <c r="M227" s="77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49"/>
    </row>
    <row r="228" spans="1:24" ht="15">
      <c r="A228" s="244"/>
      <c r="B228" s="77"/>
      <c r="C228" s="77"/>
      <c r="D228" s="77"/>
      <c r="E228" s="77"/>
      <c r="F228" s="77"/>
      <c r="G228" s="77"/>
      <c r="H228" s="110"/>
      <c r="I228" s="77"/>
      <c r="J228" s="77"/>
      <c r="K228" s="77"/>
      <c r="L228" s="77"/>
      <c r="M228" s="77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49"/>
    </row>
    <row r="229" spans="1:24" ht="15">
      <c r="A229" s="244"/>
      <c r="B229" s="77"/>
      <c r="C229" s="77"/>
      <c r="D229" s="77"/>
      <c r="E229" s="77"/>
      <c r="F229" s="77"/>
      <c r="G229" s="77"/>
      <c r="H229" s="110"/>
      <c r="I229" s="77"/>
      <c r="J229" s="77"/>
      <c r="K229" s="77"/>
      <c r="L229" s="77"/>
      <c r="M229" s="77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49"/>
    </row>
    <row r="230" spans="1:24" ht="15">
      <c r="A230" s="244"/>
      <c r="B230" s="77"/>
      <c r="C230" s="77"/>
      <c r="D230" s="77"/>
      <c r="E230" s="77"/>
      <c r="F230" s="77"/>
      <c r="G230" s="77"/>
      <c r="H230" s="110"/>
      <c r="I230" s="77"/>
      <c r="J230" s="77"/>
      <c r="K230" s="77"/>
      <c r="L230" s="77"/>
      <c r="M230" s="77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49"/>
    </row>
    <row r="231" spans="1:24" ht="15">
      <c r="A231" s="244"/>
      <c r="B231" s="77"/>
      <c r="C231" s="77"/>
      <c r="D231" s="77"/>
      <c r="E231" s="77"/>
      <c r="F231" s="77"/>
      <c r="G231" s="77"/>
      <c r="H231" s="110"/>
      <c r="I231" s="77"/>
      <c r="J231" s="77"/>
      <c r="K231" s="77"/>
      <c r="L231" s="77"/>
      <c r="M231" s="77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49"/>
    </row>
    <row r="232" spans="1:24" ht="15">
      <c r="A232" s="244"/>
      <c r="B232" s="77"/>
      <c r="C232" s="77"/>
      <c r="D232" s="77"/>
      <c r="E232" s="77"/>
      <c r="F232" s="77"/>
      <c r="G232" s="77"/>
      <c r="H232" s="110"/>
      <c r="I232" s="77"/>
      <c r="J232" s="77"/>
      <c r="K232" s="77"/>
      <c r="L232" s="77"/>
      <c r="M232" s="77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49"/>
    </row>
    <row r="233" spans="1:24" ht="15">
      <c r="A233" s="244"/>
      <c r="B233" s="77"/>
      <c r="C233" s="77"/>
      <c r="D233" s="77"/>
      <c r="E233" s="77"/>
      <c r="F233" s="77"/>
      <c r="G233" s="77"/>
      <c r="H233" s="110"/>
      <c r="I233" s="77"/>
      <c r="J233" s="77"/>
      <c r="K233" s="77"/>
      <c r="L233" s="77"/>
      <c r="M233" s="77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49"/>
    </row>
    <row r="234" spans="1:24" ht="15">
      <c r="A234" s="244"/>
      <c r="B234" s="77"/>
      <c r="C234" s="77"/>
      <c r="D234" s="77"/>
      <c r="E234" s="77"/>
      <c r="F234" s="77"/>
      <c r="G234" s="77"/>
      <c r="H234" s="110"/>
      <c r="I234" s="77"/>
      <c r="J234" s="77"/>
      <c r="K234" s="77"/>
      <c r="L234" s="77"/>
      <c r="M234" s="77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49"/>
    </row>
    <row r="235" spans="1:24" ht="15">
      <c r="A235" s="244"/>
      <c r="B235" s="77"/>
      <c r="C235" s="77"/>
      <c r="D235" s="77"/>
      <c r="E235" s="77"/>
      <c r="F235" s="77"/>
      <c r="G235" s="77"/>
      <c r="H235" s="110"/>
      <c r="I235" s="77"/>
      <c r="J235" s="77"/>
      <c r="K235" s="77"/>
      <c r="L235" s="77"/>
      <c r="M235" s="77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49"/>
    </row>
    <row r="236" spans="1:24" ht="15">
      <c r="A236" s="244"/>
      <c r="B236" s="77"/>
      <c r="C236" s="77"/>
      <c r="D236" s="77"/>
      <c r="E236" s="77"/>
      <c r="F236" s="77"/>
      <c r="G236" s="77"/>
      <c r="H236" s="110"/>
      <c r="I236" s="77"/>
      <c r="J236" s="77"/>
      <c r="K236" s="77"/>
      <c r="L236" s="77"/>
      <c r="M236" s="77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49"/>
    </row>
    <row r="237" spans="1:24" ht="15">
      <c r="A237" s="244"/>
      <c r="B237" s="77"/>
      <c r="C237" s="77"/>
      <c r="D237" s="77"/>
      <c r="E237" s="77"/>
      <c r="F237" s="77"/>
      <c r="G237" s="77"/>
      <c r="H237" s="110"/>
      <c r="I237" s="77"/>
      <c r="J237" s="77"/>
      <c r="K237" s="77"/>
      <c r="L237" s="77"/>
      <c r="M237" s="77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49"/>
    </row>
    <row r="238" spans="1:24" ht="15">
      <c r="A238" s="244"/>
      <c r="B238" s="77"/>
      <c r="C238" s="77"/>
      <c r="D238" s="77"/>
      <c r="E238" s="77"/>
      <c r="F238" s="77"/>
      <c r="G238" s="77"/>
      <c r="H238" s="110"/>
      <c r="I238" s="77"/>
      <c r="J238" s="77"/>
      <c r="K238" s="77"/>
      <c r="L238" s="77"/>
      <c r="M238" s="77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49"/>
    </row>
    <row r="239" spans="1:24" ht="15">
      <c r="A239" s="244"/>
      <c r="B239" s="77"/>
      <c r="C239" s="77"/>
      <c r="D239" s="77"/>
      <c r="E239" s="77"/>
      <c r="F239" s="77"/>
      <c r="G239" s="77"/>
      <c r="H239" s="110"/>
      <c r="I239" s="77"/>
      <c r="J239" s="77"/>
      <c r="K239" s="77"/>
      <c r="L239" s="77"/>
      <c r="M239" s="77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49"/>
    </row>
    <row r="240" spans="1:24" ht="15">
      <c r="A240" s="244"/>
      <c r="B240" s="77"/>
      <c r="C240" s="77"/>
      <c r="D240" s="77"/>
      <c r="E240" s="77"/>
      <c r="F240" s="77"/>
      <c r="G240" s="77"/>
      <c r="H240" s="110"/>
      <c r="I240" s="77"/>
      <c r="J240" s="77"/>
      <c r="K240" s="77"/>
      <c r="L240" s="77"/>
      <c r="M240" s="77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49"/>
    </row>
    <row r="241" spans="1:24" ht="15">
      <c r="A241" s="244"/>
      <c r="B241" s="77"/>
      <c r="C241" s="77"/>
      <c r="D241" s="77"/>
      <c r="E241" s="77"/>
      <c r="F241" s="77"/>
      <c r="G241" s="77"/>
      <c r="H241" s="110"/>
      <c r="I241" s="77"/>
      <c r="J241" s="77"/>
      <c r="K241" s="77"/>
      <c r="L241" s="77"/>
      <c r="M241" s="77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49"/>
    </row>
    <row r="242" spans="1:24" ht="15">
      <c r="A242" s="244"/>
      <c r="B242" s="77"/>
      <c r="C242" s="77"/>
      <c r="D242" s="77"/>
      <c r="E242" s="77"/>
      <c r="F242" s="77"/>
      <c r="G242" s="77"/>
      <c r="H242" s="110"/>
      <c r="I242" s="77"/>
      <c r="J242" s="77"/>
      <c r="K242" s="77"/>
      <c r="L242" s="77"/>
      <c r="M242" s="77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49"/>
    </row>
    <row r="243" spans="1:24" ht="15">
      <c r="A243" s="244"/>
      <c r="B243" s="77"/>
      <c r="C243" s="77"/>
      <c r="D243" s="77"/>
      <c r="E243" s="77"/>
      <c r="F243" s="77"/>
      <c r="G243" s="77"/>
      <c r="H243" s="110"/>
      <c r="I243" s="77"/>
      <c r="J243" s="77"/>
      <c r="K243" s="77"/>
      <c r="L243" s="77"/>
      <c r="M243" s="77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49"/>
    </row>
    <row r="244" spans="1:24" ht="15">
      <c r="A244" s="244"/>
      <c r="B244" s="77"/>
      <c r="C244" s="77"/>
      <c r="D244" s="77"/>
      <c r="E244" s="77"/>
      <c r="F244" s="77"/>
      <c r="G244" s="77"/>
      <c r="H244" s="110"/>
      <c r="I244" s="77"/>
      <c r="J244" s="77"/>
      <c r="K244" s="77"/>
      <c r="L244" s="77"/>
      <c r="M244" s="77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49"/>
    </row>
    <row r="245" spans="1:24" ht="15">
      <c r="A245" s="244"/>
      <c r="B245" s="77"/>
      <c r="C245" s="77"/>
      <c r="D245" s="77"/>
      <c r="E245" s="77"/>
      <c r="F245" s="77"/>
      <c r="G245" s="77"/>
      <c r="H245" s="110"/>
      <c r="I245" s="77"/>
      <c r="J245" s="77"/>
      <c r="K245" s="77"/>
      <c r="L245" s="77"/>
      <c r="M245" s="77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49"/>
    </row>
    <row r="246" spans="1:24" ht="15">
      <c r="A246" s="244"/>
      <c r="B246" s="77"/>
      <c r="C246" s="77"/>
      <c r="D246" s="77"/>
      <c r="E246" s="77"/>
      <c r="F246" s="77"/>
      <c r="G246" s="77"/>
      <c r="H246" s="110"/>
      <c r="I246" s="77"/>
      <c r="J246" s="77"/>
      <c r="K246" s="77"/>
      <c r="L246" s="77"/>
      <c r="M246" s="77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49"/>
    </row>
    <row r="247" spans="1:24" ht="15">
      <c r="A247" s="244"/>
      <c r="B247" s="77"/>
      <c r="C247" s="77"/>
      <c r="D247" s="77"/>
      <c r="E247" s="77"/>
      <c r="F247" s="77"/>
      <c r="G247" s="77"/>
      <c r="H247" s="110"/>
      <c r="I247" s="77"/>
      <c r="J247" s="77"/>
      <c r="K247" s="77"/>
      <c r="L247" s="77"/>
      <c r="M247" s="77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49"/>
    </row>
    <row r="248" spans="1:24" ht="15">
      <c r="A248" s="244"/>
      <c r="B248" s="77"/>
      <c r="C248" s="77"/>
      <c r="D248" s="77"/>
      <c r="E248" s="77"/>
      <c r="F248" s="77"/>
      <c r="G248" s="77"/>
      <c r="H248" s="110"/>
      <c r="I248" s="77"/>
      <c r="J248" s="77"/>
      <c r="K248" s="77"/>
      <c r="L248" s="77"/>
      <c r="M248" s="77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49"/>
    </row>
    <row r="249" spans="1:24" ht="15">
      <c r="A249" s="244"/>
      <c r="B249" s="77"/>
      <c r="C249" s="77"/>
      <c r="D249" s="77"/>
      <c r="E249" s="77"/>
      <c r="F249" s="77"/>
      <c r="G249" s="77"/>
      <c r="H249" s="110"/>
      <c r="I249" s="77"/>
      <c r="J249" s="77"/>
      <c r="K249" s="77"/>
      <c r="L249" s="77"/>
      <c r="M249" s="77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49"/>
    </row>
    <row r="250" spans="1:24" ht="15">
      <c r="A250" s="244"/>
      <c r="B250" s="77"/>
      <c r="C250" s="77"/>
      <c r="D250" s="77"/>
      <c r="E250" s="77"/>
      <c r="F250" s="77"/>
      <c r="G250" s="77"/>
      <c r="H250" s="110"/>
      <c r="I250" s="77"/>
      <c r="J250" s="77"/>
      <c r="K250" s="77"/>
      <c r="L250" s="77"/>
      <c r="M250" s="77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49"/>
    </row>
    <row r="251" spans="1:24" ht="15">
      <c r="A251" s="244"/>
      <c r="B251" s="77"/>
      <c r="C251" s="77"/>
      <c r="D251" s="77"/>
      <c r="E251" s="77"/>
      <c r="F251" s="77"/>
      <c r="G251" s="77"/>
      <c r="H251" s="110"/>
      <c r="I251" s="77"/>
      <c r="J251" s="77"/>
      <c r="K251" s="77"/>
      <c r="L251" s="77"/>
      <c r="M251" s="77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49"/>
    </row>
    <row r="252" spans="1:24" ht="15">
      <c r="A252" s="244"/>
      <c r="B252" s="77"/>
      <c r="C252" s="77"/>
      <c r="D252" s="77"/>
      <c r="E252" s="77"/>
      <c r="F252" s="77"/>
      <c r="G252" s="77"/>
      <c r="H252" s="110"/>
      <c r="I252" s="77"/>
      <c r="J252" s="77"/>
      <c r="K252" s="77"/>
      <c r="L252" s="77"/>
      <c r="M252" s="77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49"/>
    </row>
    <row r="253" spans="1:24" ht="15">
      <c r="A253" s="244"/>
      <c r="B253" s="77"/>
      <c r="C253" s="77"/>
      <c r="D253" s="77"/>
      <c r="E253" s="77"/>
      <c r="F253" s="77"/>
      <c r="G253" s="77"/>
      <c r="H253" s="110"/>
      <c r="I253" s="77"/>
      <c r="J253" s="77"/>
      <c r="K253" s="77"/>
      <c r="L253" s="77"/>
      <c r="M253" s="77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49"/>
    </row>
    <row r="254" spans="1:24" ht="15">
      <c r="A254" s="244"/>
      <c r="B254" s="77"/>
      <c r="C254" s="77"/>
      <c r="D254" s="77"/>
      <c r="E254" s="77"/>
      <c r="F254" s="77"/>
      <c r="G254" s="77"/>
      <c r="H254" s="110"/>
      <c r="I254" s="77"/>
      <c r="J254" s="77"/>
      <c r="K254" s="77"/>
      <c r="L254" s="77"/>
      <c r="M254" s="77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49"/>
    </row>
    <row r="255" spans="1:24" ht="15">
      <c r="A255" s="244"/>
      <c r="B255" s="77"/>
      <c r="C255" s="77"/>
      <c r="D255" s="77"/>
      <c r="E255" s="77"/>
      <c r="F255" s="77"/>
      <c r="G255" s="77"/>
      <c r="H255" s="110"/>
      <c r="I255" s="77"/>
      <c r="J255" s="77"/>
      <c r="K255" s="77"/>
      <c r="L255" s="77"/>
      <c r="M255" s="77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49"/>
    </row>
    <row r="256" spans="1:24" ht="15">
      <c r="A256" s="244"/>
      <c r="B256" s="77"/>
      <c r="C256" s="77"/>
      <c r="D256" s="77"/>
      <c r="E256" s="77"/>
      <c r="F256" s="77"/>
      <c r="G256" s="77"/>
      <c r="H256" s="110"/>
      <c r="I256" s="77"/>
      <c r="J256" s="77"/>
      <c r="K256" s="77"/>
      <c r="L256" s="77"/>
      <c r="M256" s="77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49"/>
    </row>
    <row r="257" spans="1:24" ht="15">
      <c r="A257" s="244"/>
      <c r="B257" s="77"/>
      <c r="C257" s="77"/>
      <c r="D257" s="77"/>
      <c r="E257" s="77"/>
      <c r="F257" s="77"/>
      <c r="G257" s="77"/>
      <c r="H257" s="110"/>
      <c r="I257" s="77"/>
      <c r="J257" s="77"/>
      <c r="K257" s="77"/>
      <c r="L257" s="77"/>
      <c r="M257" s="77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49"/>
    </row>
    <row r="258" spans="1:24" ht="15">
      <c r="A258" s="244"/>
      <c r="B258" s="77"/>
      <c r="C258" s="77"/>
      <c r="D258" s="77"/>
      <c r="E258" s="77"/>
      <c r="F258" s="77"/>
      <c r="G258" s="77"/>
      <c r="H258" s="110"/>
      <c r="I258" s="77"/>
      <c r="J258" s="77"/>
      <c r="K258" s="77"/>
      <c r="L258" s="77"/>
      <c r="M258" s="77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49"/>
    </row>
    <row r="259" spans="1:24" ht="15">
      <c r="A259" s="244"/>
      <c r="B259" s="77"/>
      <c r="C259" s="77"/>
      <c r="D259" s="77"/>
      <c r="E259" s="77"/>
      <c r="F259" s="77"/>
      <c r="G259" s="77"/>
      <c r="H259" s="110"/>
      <c r="I259" s="77"/>
      <c r="J259" s="77"/>
      <c r="K259" s="77"/>
      <c r="L259" s="77"/>
      <c r="M259" s="77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49"/>
    </row>
    <row r="260" spans="1:24" ht="15">
      <c r="A260" s="244"/>
      <c r="B260" s="77"/>
      <c r="C260" s="77"/>
      <c r="D260" s="77"/>
      <c r="E260" s="77"/>
      <c r="F260" s="77"/>
      <c r="G260" s="77"/>
      <c r="H260" s="110"/>
      <c r="I260" s="77"/>
      <c r="J260" s="77"/>
      <c r="K260" s="77"/>
      <c r="L260" s="77"/>
      <c r="M260" s="77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49"/>
    </row>
    <row r="261" spans="1:24" ht="15">
      <c r="A261" s="244"/>
      <c r="B261" s="77"/>
      <c r="C261" s="77"/>
      <c r="D261" s="77"/>
      <c r="E261" s="77"/>
      <c r="F261" s="77"/>
      <c r="G261" s="77"/>
      <c r="H261" s="110"/>
      <c r="I261" s="77"/>
      <c r="J261" s="77"/>
      <c r="K261" s="77"/>
      <c r="L261" s="77"/>
      <c r="M261" s="77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49"/>
    </row>
    <row r="262" spans="1:24" ht="15">
      <c r="A262" s="244"/>
      <c r="B262" s="77"/>
      <c r="C262" s="77"/>
      <c r="D262" s="77"/>
      <c r="E262" s="77"/>
      <c r="F262" s="77"/>
      <c r="G262" s="77"/>
      <c r="H262" s="110"/>
      <c r="I262" s="77"/>
      <c r="J262" s="77"/>
      <c r="K262" s="77"/>
      <c r="L262" s="77"/>
      <c r="M262" s="77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49"/>
    </row>
    <row r="263" spans="1:24" ht="15">
      <c r="A263" s="244"/>
      <c r="B263" s="77"/>
      <c r="C263" s="77"/>
      <c r="D263" s="77"/>
      <c r="E263" s="77"/>
      <c r="F263" s="77"/>
      <c r="G263" s="77"/>
      <c r="H263" s="110"/>
      <c r="I263" s="77"/>
      <c r="J263" s="77"/>
      <c r="K263" s="77"/>
      <c r="L263" s="77"/>
      <c r="M263" s="77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49"/>
    </row>
    <row r="264" spans="1:24" ht="15">
      <c r="A264" s="244"/>
      <c r="B264" s="77"/>
      <c r="C264" s="77"/>
      <c r="D264" s="77"/>
      <c r="E264" s="77"/>
      <c r="F264" s="77"/>
      <c r="G264" s="77"/>
      <c r="H264" s="110"/>
      <c r="I264" s="77"/>
      <c r="J264" s="77"/>
      <c r="K264" s="77"/>
      <c r="L264" s="77"/>
      <c r="M264" s="77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49"/>
    </row>
    <row r="265" spans="1:24" ht="15">
      <c r="A265" s="244"/>
      <c r="B265" s="77"/>
      <c r="C265" s="77"/>
      <c r="D265" s="77"/>
      <c r="E265" s="77"/>
      <c r="F265" s="77"/>
      <c r="G265" s="77"/>
      <c r="H265" s="110"/>
      <c r="I265" s="77"/>
      <c r="J265" s="77"/>
      <c r="K265" s="77"/>
      <c r="L265" s="77"/>
      <c r="M265" s="77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49"/>
    </row>
    <row r="266" spans="1:24" ht="15">
      <c r="A266" s="244"/>
      <c r="B266" s="77"/>
      <c r="C266" s="77"/>
      <c r="D266" s="77"/>
      <c r="E266" s="77"/>
      <c r="F266" s="77"/>
      <c r="G266" s="77"/>
      <c r="H266" s="110"/>
      <c r="I266" s="77"/>
      <c r="J266" s="77"/>
      <c r="K266" s="77"/>
      <c r="L266" s="77"/>
      <c r="M266" s="77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49"/>
    </row>
    <row r="267" spans="1:24" ht="15">
      <c r="A267" s="244"/>
      <c r="B267" s="77"/>
      <c r="C267" s="77"/>
      <c r="D267" s="77"/>
      <c r="E267" s="77"/>
      <c r="F267" s="77"/>
      <c r="G267" s="77"/>
      <c r="H267" s="110"/>
      <c r="I267" s="77"/>
      <c r="J267" s="77"/>
      <c r="K267" s="77"/>
      <c r="L267" s="77"/>
      <c r="M267" s="77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49"/>
    </row>
    <row r="268" spans="1:24" ht="15">
      <c r="A268" s="244"/>
      <c r="B268" s="77"/>
      <c r="C268" s="77"/>
      <c r="D268" s="77"/>
      <c r="E268" s="77"/>
      <c r="F268" s="77"/>
      <c r="G268" s="77"/>
      <c r="H268" s="110"/>
      <c r="I268" s="77"/>
      <c r="J268" s="77"/>
      <c r="K268" s="77"/>
      <c r="L268" s="77"/>
      <c r="M268" s="77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49"/>
    </row>
    <row r="269" spans="1:24" ht="15">
      <c r="A269" s="244"/>
      <c r="B269" s="77"/>
      <c r="C269" s="77"/>
      <c r="D269" s="77"/>
      <c r="E269" s="77"/>
      <c r="F269" s="77"/>
      <c r="G269" s="77"/>
      <c r="H269" s="110"/>
      <c r="I269" s="77"/>
      <c r="J269" s="77"/>
      <c r="K269" s="77"/>
      <c r="L269" s="77"/>
      <c r="M269" s="77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49"/>
    </row>
    <row r="270" spans="1:24" ht="15">
      <c r="A270" s="244"/>
      <c r="B270" s="77"/>
      <c r="C270" s="77"/>
      <c r="D270" s="77"/>
      <c r="E270" s="77"/>
      <c r="F270" s="77"/>
      <c r="G270" s="77"/>
      <c r="H270" s="110"/>
      <c r="I270" s="77"/>
      <c r="J270" s="77"/>
      <c r="K270" s="77"/>
      <c r="L270" s="77"/>
      <c r="M270" s="77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49"/>
    </row>
    <row r="271" spans="1:24" ht="15">
      <c r="A271" s="244"/>
      <c r="B271" s="77"/>
      <c r="C271" s="77"/>
      <c r="D271" s="77"/>
      <c r="E271" s="77"/>
      <c r="F271" s="77"/>
      <c r="G271" s="77"/>
      <c r="H271" s="110"/>
      <c r="I271" s="77"/>
      <c r="J271" s="77"/>
      <c r="K271" s="77"/>
      <c r="L271" s="77"/>
      <c r="M271" s="77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49"/>
    </row>
    <row r="272" spans="1:24" ht="15">
      <c r="A272" s="244"/>
      <c r="B272" s="77"/>
      <c r="C272" s="77"/>
      <c r="D272" s="77"/>
      <c r="E272" s="77"/>
      <c r="F272" s="77"/>
      <c r="G272" s="77"/>
      <c r="H272" s="110"/>
      <c r="I272" s="77"/>
      <c r="J272" s="77"/>
      <c r="K272" s="77"/>
      <c r="L272" s="77"/>
      <c r="M272" s="77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49"/>
    </row>
    <row r="273" spans="1:24" ht="15">
      <c r="A273" s="244"/>
      <c r="B273" s="77"/>
      <c r="C273" s="77"/>
      <c r="D273" s="77"/>
      <c r="E273" s="77"/>
      <c r="F273" s="77"/>
      <c r="G273" s="77"/>
      <c r="H273" s="110"/>
      <c r="I273" s="77"/>
      <c r="J273" s="77"/>
      <c r="K273" s="77"/>
      <c r="L273" s="77"/>
      <c r="M273" s="77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49"/>
    </row>
    <row r="274" spans="1:24" ht="15">
      <c r="A274" s="244"/>
      <c r="B274" s="77"/>
      <c r="C274" s="77"/>
      <c r="D274" s="77"/>
      <c r="E274" s="77"/>
      <c r="F274" s="77"/>
      <c r="G274" s="77"/>
      <c r="H274" s="110"/>
      <c r="I274" s="77"/>
      <c r="J274" s="77"/>
      <c r="K274" s="77"/>
      <c r="L274" s="77"/>
      <c r="M274" s="77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49"/>
    </row>
    <row r="275" spans="1:24" ht="15">
      <c r="A275" s="244"/>
      <c r="B275" s="77"/>
      <c r="C275" s="77"/>
      <c r="D275" s="77"/>
      <c r="E275" s="77"/>
      <c r="F275" s="77"/>
      <c r="G275" s="77"/>
      <c r="H275" s="110"/>
      <c r="I275" s="77"/>
      <c r="J275" s="77"/>
      <c r="K275" s="77"/>
      <c r="L275" s="77"/>
      <c r="M275" s="77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49"/>
    </row>
    <row r="276" spans="1:24" ht="15">
      <c r="A276" s="244"/>
      <c r="B276" s="77"/>
      <c r="C276" s="77"/>
      <c r="D276" s="77"/>
      <c r="E276" s="77"/>
      <c r="F276" s="77"/>
      <c r="G276" s="77"/>
      <c r="H276" s="110"/>
      <c r="I276" s="77"/>
      <c r="J276" s="77"/>
      <c r="K276" s="77"/>
      <c r="L276" s="77"/>
      <c r="M276" s="77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49"/>
    </row>
    <row r="277" spans="1:24" ht="15">
      <c r="A277" s="244"/>
      <c r="B277" s="77"/>
      <c r="C277" s="77"/>
      <c r="D277" s="77"/>
      <c r="E277" s="77"/>
      <c r="F277" s="77"/>
      <c r="G277" s="77"/>
      <c r="H277" s="110"/>
      <c r="I277" s="77"/>
      <c r="J277" s="77"/>
      <c r="K277" s="77"/>
      <c r="L277" s="77"/>
      <c r="M277" s="77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49"/>
    </row>
    <row r="278" spans="1:24" ht="15">
      <c r="A278" s="244"/>
      <c r="B278" s="77"/>
      <c r="C278" s="77"/>
      <c r="D278" s="77"/>
      <c r="E278" s="77"/>
      <c r="F278" s="77"/>
      <c r="G278" s="77"/>
      <c r="H278" s="110"/>
      <c r="I278" s="77"/>
      <c r="J278" s="77"/>
      <c r="K278" s="77"/>
      <c r="L278" s="77"/>
      <c r="M278" s="77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49"/>
    </row>
    <row r="279" spans="1:24" ht="15">
      <c r="A279" s="244"/>
      <c r="B279" s="77"/>
      <c r="C279" s="77"/>
      <c r="D279" s="77"/>
      <c r="E279" s="77"/>
      <c r="F279" s="77"/>
      <c r="G279" s="77"/>
      <c r="H279" s="110"/>
      <c r="I279" s="77"/>
      <c r="J279" s="77"/>
      <c r="K279" s="77"/>
      <c r="L279" s="77"/>
      <c r="M279" s="77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49"/>
    </row>
    <row r="280" spans="1:24" ht="15">
      <c r="A280" s="244"/>
      <c r="B280" s="77"/>
      <c r="C280" s="77"/>
      <c r="D280" s="77"/>
      <c r="E280" s="77"/>
      <c r="F280" s="77"/>
      <c r="G280" s="77"/>
      <c r="H280" s="110"/>
      <c r="I280" s="77"/>
      <c r="J280" s="77"/>
      <c r="K280" s="77"/>
      <c r="L280" s="77"/>
      <c r="M280" s="77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49"/>
    </row>
    <row r="281" spans="1:24" ht="15">
      <c r="A281" s="244"/>
      <c r="B281" s="77"/>
      <c r="C281" s="77"/>
      <c r="D281" s="77"/>
      <c r="E281" s="77"/>
      <c r="F281" s="77"/>
      <c r="G281" s="77"/>
      <c r="H281" s="110"/>
      <c r="I281" s="77"/>
      <c r="J281" s="77"/>
      <c r="K281" s="77"/>
      <c r="L281" s="77"/>
      <c r="M281" s="77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49"/>
    </row>
    <row r="282" spans="1:24" ht="15">
      <c r="A282" s="244"/>
      <c r="B282" s="77"/>
      <c r="C282" s="77"/>
      <c r="D282" s="77"/>
      <c r="E282" s="77"/>
      <c r="F282" s="77"/>
      <c r="G282" s="77"/>
      <c r="H282" s="110"/>
      <c r="I282" s="77"/>
      <c r="J282" s="77"/>
      <c r="K282" s="77"/>
      <c r="L282" s="77"/>
      <c r="M282" s="77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49"/>
    </row>
    <row r="283" spans="1:24" ht="15">
      <c r="A283" s="244"/>
      <c r="B283" s="77"/>
      <c r="C283" s="77"/>
      <c r="D283" s="77"/>
      <c r="E283" s="77"/>
      <c r="F283" s="77"/>
      <c r="G283" s="77"/>
      <c r="H283" s="110"/>
      <c r="I283" s="77"/>
      <c r="J283" s="77"/>
      <c r="K283" s="77"/>
      <c r="L283" s="77"/>
      <c r="M283" s="77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49"/>
    </row>
    <row r="284" spans="1:24" ht="15">
      <c r="A284" s="244"/>
      <c r="B284" s="77"/>
      <c r="C284" s="77"/>
      <c r="D284" s="77"/>
      <c r="E284" s="77"/>
      <c r="F284" s="77"/>
      <c r="G284" s="77"/>
      <c r="H284" s="110"/>
      <c r="I284" s="77"/>
      <c r="J284" s="77"/>
      <c r="K284" s="77"/>
      <c r="L284" s="77"/>
      <c r="M284" s="77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49"/>
    </row>
    <row r="285" spans="1:24" ht="15">
      <c r="A285" s="244"/>
      <c r="B285" s="77"/>
      <c r="C285" s="77"/>
      <c r="D285" s="77"/>
      <c r="E285" s="77"/>
      <c r="F285" s="77"/>
      <c r="G285" s="77"/>
      <c r="H285" s="110"/>
      <c r="I285" s="77"/>
      <c r="J285" s="77"/>
      <c r="K285" s="77"/>
      <c r="L285" s="77"/>
      <c r="M285" s="77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49"/>
    </row>
    <row r="286" spans="1:24" ht="15">
      <c r="A286" s="244"/>
      <c r="B286" s="77"/>
      <c r="C286" s="77"/>
      <c r="D286" s="77"/>
      <c r="E286" s="77"/>
      <c r="F286" s="77"/>
      <c r="G286" s="77"/>
      <c r="H286" s="110"/>
      <c r="I286" s="77"/>
      <c r="J286" s="77"/>
      <c r="K286" s="77"/>
      <c r="L286" s="77"/>
      <c r="M286" s="77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49"/>
    </row>
    <row r="287" spans="1:24" ht="15">
      <c r="A287" s="244"/>
      <c r="B287" s="77"/>
      <c r="C287" s="77"/>
      <c r="D287" s="77"/>
      <c r="E287" s="77"/>
      <c r="F287" s="77"/>
      <c r="G287" s="77"/>
      <c r="H287" s="110"/>
      <c r="I287" s="77"/>
      <c r="J287" s="77"/>
      <c r="K287" s="77"/>
      <c r="L287" s="77"/>
      <c r="M287" s="77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49"/>
    </row>
    <row r="288" spans="1:24" ht="15">
      <c r="A288" s="244"/>
      <c r="B288" s="77"/>
      <c r="C288" s="77"/>
      <c r="D288" s="77"/>
      <c r="E288" s="77"/>
      <c r="F288" s="77"/>
      <c r="G288" s="77"/>
      <c r="H288" s="110"/>
      <c r="I288" s="77"/>
      <c r="J288" s="77"/>
      <c r="K288" s="77"/>
      <c r="L288" s="77"/>
      <c r="M288" s="77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49"/>
    </row>
    <row r="289" spans="1:24" ht="15">
      <c r="A289" s="244"/>
      <c r="B289" s="77"/>
      <c r="C289" s="77"/>
      <c r="D289" s="77"/>
      <c r="E289" s="77"/>
      <c r="F289" s="77"/>
      <c r="G289" s="77"/>
      <c r="H289" s="110"/>
      <c r="I289" s="77"/>
      <c r="J289" s="77"/>
      <c r="K289" s="77"/>
      <c r="L289" s="77"/>
      <c r="M289" s="77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49"/>
    </row>
    <row r="290" spans="1:24" ht="15">
      <c r="A290" s="244"/>
      <c r="B290" s="77"/>
      <c r="C290" s="77"/>
      <c r="D290" s="77"/>
      <c r="E290" s="77"/>
      <c r="F290" s="77"/>
      <c r="G290" s="77"/>
      <c r="H290" s="110"/>
      <c r="I290" s="77"/>
      <c r="J290" s="77"/>
      <c r="K290" s="77"/>
      <c r="L290" s="77"/>
      <c r="M290" s="77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49"/>
    </row>
    <row r="291" spans="1:24" ht="15">
      <c r="A291" s="244"/>
      <c r="B291" s="77"/>
      <c r="C291" s="77"/>
      <c r="D291" s="77"/>
      <c r="E291" s="77"/>
      <c r="F291" s="77"/>
      <c r="G291" s="77"/>
      <c r="H291" s="110"/>
      <c r="I291" s="77"/>
      <c r="J291" s="77"/>
      <c r="K291" s="77"/>
      <c r="L291" s="77"/>
      <c r="M291" s="77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49"/>
    </row>
    <row r="292" spans="1:24" ht="15">
      <c r="A292" s="244"/>
      <c r="B292" s="77"/>
      <c r="C292" s="77"/>
      <c r="D292" s="77"/>
      <c r="E292" s="77"/>
      <c r="F292" s="77"/>
      <c r="G292" s="77"/>
      <c r="H292" s="110"/>
      <c r="I292" s="77"/>
      <c r="J292" s="77"/>
      <c r="K292" s="77"/>
      <c r="L292" s="77"/>
      <c r="M292" s="77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49"/>
    </row>
    <row r="293" spans="1:24" ht="15">
      <c r="A293" s="244"/>
      <c r="B293" s="77"/>
      <c r="C293" s="77"/>
      <c r="D293" s="77"/>
      <c r="E293" s="77"/>
      <c r="F293" s="77"/>
      <c r="G293" s="77"/>
      <c r="H293" s="110"/>
      <c r="I293" s="77"/>
      <c r="J293" s="77"/>
      <c r="K293" s="77"/>
      <c r="L293" s="77"/>
      <c r="M293" s="77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49"/>
    </row>
    <row r="294" spans="1:24" ht="15">
      <c r="A294" s="244"/>
      <c r="B294" s="77"/>
      <c r="C294" s="77"/>
      <c r="D294" s="77"/>
      <c r="E294" s="77"/>
      <c r="F294" s="77"/>
      <c r="G294" s="77"/>
      <c r="H294" s="110"/>
      <c r="I294" s="77"/>
      <c r="J294" s="77"/>
      <c r="K294" s="77"/>
      <c r="L294" s="77"/>
      <c r="M294" s="77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49"/>
    </row>
    <row r="295" spans="1:24" ht="15">
      <c r="A295" s="244"/>
      <c r="B295" s="77"/>
      <c r="C295" s="77"/>
      <c r="D295" s="77"/>
      <c r="E295" s="77"/>
      <c r="F295" s="77"/>
      <c r="G295" s="77"/>
      <c r="H295" s="110"/>
      <c r="I295" s="77"/>
      <c r="J295" s="77"/>
      <c r="K295" s="77"/>
      <c r="L295" s="77"/>
      <c r="M295" s="77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49"/>
    </row>
    <row r="296" spans="1:24" ht="15">
      <c r="A296" s="244"/>
      <c r="B296" s="77"/>
      <c r="C296" s="77"/>
      <c r="D296" s="77"/>
      <c r="E296" s="77"/>
      <c r="F296" s="77"/>
      <c r="G296" s="77"/>
      <c r="H296" s="110"/>
      <c r="I296" s="77"/>
      <c r="J296" s="77"/>
      <c r="K296" s="77"/>
      <c r="L296" s="77"/>
      <c r="M296" s="77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49"/>
    </row>
    <row r="297" spans="1:24" ht="15">
      <c r="A297" s="244"/>
      <c r="B297" s="77"/>
      <c r="C297" s="77"/>
      <c r="D297" s="77"/>
      <c r="E297" s="77"/>
      <c r="F297" s="77"/>
      <c r="G297" s="77"/>
      <c r="H297" s="110"/>
      <c r="I297" s="77"/>
      <c r="J297" s="77"/>
      <c r="K297" s="77"/>
      <c r="L297" s="77"/>
      <c r="M297" s="77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49"/>
    </row>
    <row r="298" spans="1:24" ht="15">
      <c r="A298" s="244"/>
      <c r="B298" s="77"/>
      <c r="C298" s="77"/>
      <c r="D298" s="77"/>
      <c r="E298" s="77"/>
      <c r="F298" s="77"/>
      <c r="G298" s="77"/>
      <c r="H298" s="110"/>
      <c r="I298" s="77"/>
      <c r="J298" s="77"/>
      <c r="K298" s="77"/>
      <c r="L298" s="77"/>
      <c r="M298" s="77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49"/>
    </row>
    <row r="299" spans="1:24" ht="15">
      <c r="A299" s="244"/>
      <c r="B299" s="77"/>
      <c r="C299" s="77"/>
      <c r="D299" s="77"/>
      <c r="E299" s="77"/>
      <c r="F299" s="77"/>
      <c r="G299" s="77"/>
      <c r="H299" s="110"/>
      <c r="I299" s="77"/>
      <c r="J299" s="77"/>
      <c r="K299" s="77"/>
      <c r="L299" s="77"/>
      <c r="M299" s="77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49"/>
    </row>
    <row r="300" spans="1:24" ht="15">
      <c r="A300" s="244"/>
      <c r="B300" s="77"/>
      <c r="C300" s="77"/>
      <c r="D300" s="77"/>
      <c r="E300" s="77"/>
      <c r="F300" s="77"/>
      <c r="G300" s="77"/>
      <c r="H300" s="110"/>
      <c r="I300" s="77"/>
      <c r="J300" s="77"/>
      <c r="K300" s="77"/>
      <c r="L300" s="77"/>
      <c r="M300" s="77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49"/>
    </row>
    <row r="301" spans="1:24" ht="15">
      <c r="A301" s="244"/>
      <c r="B301" s="77"/>
      <c r="C301" s="77"/>
      <c r="D301" s="77"/>
      <c r="E301" s="77"/>
      <c r="F301" s="77"/>
      <c r="G301" s="77"/>
      <c r="H301" s="110"/>
      <c r="I301" s="77"/>
      <c r="J301" s="77"/>
      <c r="K301" s="77"/>
      <c r="L301" s="77"/>
      <c r="M301" s="77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49"/>
    </row>
    <row r="302" spans="1:24" ht="15">
      <c r="A302" s="244"/>
      <c r="B302" s="77"/>
      <c r="C302" s="77"/>
      <c r="D302" s="77"/>
      <c r="E302" s="77"/>
      <c r="F302" s="77"/>
      <c r="G302" s="77"/>
      <c r="H302" s="110"/>
      <c r="I302" s="77"/>
      <c r="J302" s="77"/>
      <c r="K302" s="77"/>
      <c r="L302" s="77"/>
      <c r="M302" s="77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49"/>
    </row>
    <row r="303" spans="1:24" ht="15">
      <c r="A303" s="244"/>
      <c r="B303" s="77"/>
      <c r="C303" s="77"/>
      <c r="D303" s="77"/>
      <c r="E303" s="77"/>
      <c r="F303" s="77"/>
      <c r="G303" s="77"/>
      <c r="H303" s="110"/>
      <c r="I303" s="77"/>
      <c r="J303" s="77"/>
      <c r="K303" s="77"/>
      <c r="L303" s="77"/>
      <c r="M303" s="77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49"/>
    </row>
    <row r="304" spans="1:24" ht="15">
      <c r="A304" s="244"/>
      <c r="B304" s="77"/>
      <c r="C304" s="77"/>
      <c r="D304" s="77"/>
      <c r="E304" s="77"/>
      <c r="F304" s="77"/>
      <c r="G304" s="77"/>
      <c r="H304" s="110"/>
      <c r="I304" s="77"/>
      <c r="J304" s="77"/>
      <c r="K304" s="77"/>
      <c r="L304" s="77"/>
      <c r="M304" s="77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49"/>
    </row>
    <row r="305" spans="1:24" ht="15">
      <c r="A305" s="244"/>
      <c r="B305" s="77"/>
      <c r="C305" s="77"/>
      <c r="D305" s="77"/>
      <c r="E305" s="77"/>
      <c r="F305" s="77"/>
      <c r="G305" s="77"/>
      <c r="H305" s="110"/>
      <c r="I305" s="77"/>
      <c r="J305" s="77"/>
      <c r="K305" s="77"/>
      <c r="L305" s="77"/>
      <c r="M305" s="77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49"/>
    </row>
    <row r="306" spans="1:24" ht="15">
      <c r="A306" s="244"/>
      <c r="B306" s="77"/>
      <c r="C306" s="77"/>
      <c r="D306" s="77"/>
      <c r="E306" s="77"/>
      <c r="F306" s="77"/>
      <c r="G306" s="77"/>
      <c r="H306" s="110"/>
      <c r="I306" s="77"/>
      <c r="J306" s="77"/>
      <c r="K306" s="77"/>
      <c r="L306" s="77"/>
      <c r="M306" s="77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49"/>
    </row>
    <row r="307" spans="1:24" ht="15">
      <c r="A307" s="244"/>
      <c r="B307" s="77"/>
      <c r="C307" s="77"/>
      <c r="D307" s="77"/>
      <c r="E307" s="77"/>
      <c r="F307" s="77"/>
      <c r="G307" s="77"/>
      <c r="H307" s="110"/>
      <c r="I307" s="77"/>
      <c r="J307" s="77"/>
      <c r="K307" s="77"/>
      <c r="L307" s="77"/>
      <c r="M307" s="77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49"/>
    </row>
    <row r="308" spans="1:24" ht="15">
      <c r="A308" s="244"/>
      <c r="B308" s="77"/>
      <c r="C308" s="77"/>
      <c r="D308" s="77"/>
      <c r="E308" s="77"/>
      <c r="F308" s="77"/>
      <c r="G308" s="77"/>
      <c r="H308" s="110"/>
      <c r="I308" s="77"/>
      <c r="J308" s="77"/>
      <c r="K308" s="77"/>
      <c r="L308" s="77"/>
      <c r="M308" s="77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49"/>
    </row>
    <row r="309" spans="1:24" ht="15">
      <c r="A309" s="244"/>
      <c r="B309" s="77"/>
      <c r="C309" s="77"/>
      <c r="D309" s="77"/>
      <c r="E309" s="77"/>
      <c r="F309" s="77"/>
      <c r="G309" s="77"/>
      <c r="H309" s="110"/>
      <c r="I309" s="77"/>
      <c r="J309" s="77"/>
      <c r="K309" s="77"/>
      <c r="L309" s="77"/>
      <c r="M309" s="77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49"/>
    </row>
    <row r="310" spans="1:24" ht="15">
      <c r="A310" s="244"/>
      <c r="B310" s="77"/>
      <c r="C310" s="77"/>
      <c r="D310" s="77"/>
      <c r="E310" s="77"/>
      <c r="F310" s="77"/>
      <c r="G310" s="77"/>
      <c r="H310" s="110"/>
      <c r="I310" s="77"/>
      <c r="J310" s="77"/>
      <c r="K310" s="77"/>
      <c r="L310" s="77"/>
      <c r="M310" s="77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49"/>
    </row>
    <row r="311" spans="1:24" ht="15">
      <c r="A311" s="244"/>
      <c r="B311" s="77"/>
      <c r="C311" s="77"/>
      <c r="D311" s="77"/>
      <c r="E311" s="77"/>
      <c r="F311" s="77"/>
      <c r="G311" s="77"/>
      <c r="H311" s="110"/>
      <c r="I311" s="77"/>
      <c r="J311" s="77"/>
      <c r="K311" s="77"/>
      <c r="L311" s="77"/>
      <c r="M311" s="77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49"/>
    </row>
    <row r="312" spans="1:24" ht="15">
      <c r="A312" s="244"/>
      <c r="B312" s="77"/>
      <c r="C312" s="77"/>
      <c r="D312" s="77"/>
      <c r="E312" s="77"/>
      <c r="F312" s="77"/>
      <c r="G312" s="77"/>
      <c r="H312" s="110"/>
      <c r="I312" s="77"/>
      <c r="J312" s="77"/>
      <c r="K312" s="77"/>
      <c r="L312" s="77"/>
      <c r="M312" s="77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49"/>
    </row>
    <row r="313" spans="1:24" ht="15">
      <c r="A313" s="244"/>
      <c r="B313" s="77"/>
      <c r="C313" s="77"/>
      <c r="D313" s="77"/>
      <c r="E313" s="77"/>
      <c r="F313" s="77"/>
      <c r="G313" s="77"/>
      <c r="H313" s="110"/>
      <c r="I313" s="77"/>
      <c r="J313" s="77"/>
      <c r="K313" s="77"/>
      <c r="L313" s="77"/>
      <c r="M313" s="77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49"/>
    </row>
    <row r="314" spans="1:24" ht="15">
      <c r="A314" s="244"/>
      <c r="B314" s="77"/>
      <c r="C314" s="77"/>
      <c r="D314" s="77"/>
      <c r="E314" s="77"/>
      <c r="F314" s="77"/>
      <c r="G314" s="77"/>
      <c r="H314" s="110"/>
      <c r="I314" s="77"/>
      <c r="J314" s="77"/>
      <c r="K314" s="77"/>
      <c r="L314" s="77"/>
      <c r="M314" s="77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49"/>
    </row>
    <row r="315" spans="1:24" ht="15">
      <c r="A315" s="244"/>
      <c r="B315" s="77"/>
      <c r="C315" s="77"/>
      <c r="D315" s="77"/>
      <c r="E315" s="77"/>
      <c r="F315" s="77"/>
      <c r="G315" s="77"/>
      <c r="H315" s="110"/>
      <c r="I315" s="77"/>
      <c r="J315" s="77"/>
      <c r="K315" s="77"/>
      <c r="L315" s="77"/>
      <c r="M315" s="77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49"/>
    </row>
    <row r="316" spans="1:24" ht="15">
      <c r="A316" s="244"/>
      <c r="B316" s="77"/>
      <c r="C316" s="77"/>
      <c r="D316" s="77"/>
      <c r="E316" s="77"/>
      <c r="F316" s="77"/>
      <c r="G316" s="77"/>
      <c r="H316" s="110"/>
      <c r="I316" s="77"/>
      <c r="J316" s="77"/>
      <c r="K316" s="77"/>
      <c r="L316" s="77"/>
      <c r="M316" s="77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49"/>
    </row>
    <row r="317" spans="1:24" ht="15">
      <c r="A317" s="244"/>
      <c r="B317" s="77"/>
      <c r="C317" s="77"/>
      <c r="D317" s="77"/>
      <c r="E317" s="77"/>
      <c r="F317" s="77"/>
      <c r="G317" s="77"/>
      <c r="H317" s="110"/>
      <c r="I317" s="77"/>
      <c r="J317" s="77"/>
      <c r="K317" s="77"/>
      <c r="L317" s="77"/>
      <c r="M317" s="77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49"/>
    </row>
    <row r="318" spans="1:24" ht="15">
      <c r="A318" s="244"/>
      <c r="B318" s="77"/>
      <c r="C318" s="77"/>
      <c r="D318" s="77"/>
      <c r="E318" s="77"/>
      <c r="F318" s="77"/>
      <c r="G318" s="77"/>
      <c r="H318" s="110"/>
      <c r="I318" s="77"/>
      <c r="J318" s="77"/>
      <c r="K318" s="77"/>
      <c r="L318" s="77"/>
      <c r="M318" s="77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49"/>
    </row>
    <row r="319" spans="1:24" ht="15">
      <c r="A319" s="244"/>
      <c r="B319" s="77"/>
      <c r="C319" s="77"/>
      <c r="D319" s="77"/>
      <c r="E319" s="77"/>
      <c r="F319" s="77"/>
      <c r="G319" s="77"/>
      <c r="H319" s="110"/>
      <c r="I319" s="77"/>
      <c r="J319" s="77"/>
      <c r="K319" s="77"/>
      <c r="L319" s="77"/>
      <c r="M319" s="77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49"/>
    </row>
    <row r="320" spans="1:24" ht="15">
      <c r="A320" s="244"/>
      <c r="B320" s="77"/>
      <c r="C320" s="77"/>
      <c r="D320" s="77"/>
      <c r="E320" s="77"/>
      <c r="F320" s="77"/>
      <c r="G320" s="77"/>
      <c r="H320" s="110"/>
      <c r="I320" s="77"/>
      <c r="J320" s="77"/>
      <c r="K320" s="77"/>
      <c r="L320" s="77"/>
      <c r="M320" s="77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49"/>
    </row>
    <row r="321" spans="1:24" ht="15">
      <c r="A321" s="244"/>
      <c r="B321" s="77"/>
      <c r="C321" s="77"/>
      <c r="D321" s="77"/>
      <c r="E321" s="77"/>
      <c r="F321" s="77"/>
      <c r="G321" s="77"/>
      <c r="H321" s="110"/>
      <c r="I321" s="77"/>
      <c r="J321" s="77"/>
      <c r="K321" s="77"/>
      <c r="L321" s="77"/>
      <c r="M321" s="77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49"/>
    </row>
    <row r="322" spans="1:24" ht="15">
      <c r="A322" s="244"/>
      <c r="B322" s="77"/>
      <c r="C322" s="77"/>
      <c r="D322" s="77"/>
      <c r="E322" s="77"/>
      <c r="F322" s="77"/>
      <c r="G322" s="77"/>
      <c r="H322" s="110"/>
      <c r="I322" s="77"/>
      <c r="J322" s="77"/>
      <c r="K322" s="77"/>
      <c r="L322" s="77"/>
      <c r="M322" s="77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49"/>
    </row>
    <row r="323" spans="1:24" ht="15">
      <c r="A323" s="244"/>
      <c r="B323" s="77"/>
      <c r="C323" s="77"/>
      <c r="D323" s="77"/>
      <c r="E323" s="77"/>
      <c r="F323" s="77"/>
      <c r="G323" s="77"/>
      <c r="H323" s="110"/>
      <c r="I323" s="77"/>
      <c r="J323" s="77"/>
      <c r="K323" s="77"/>
      <c r="L323" s="77"/>
      <c r="M323" s="77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49"/>
    </row>
    <row r="324" spans="1:24" ht="15">
      <c r="A324" s="244"/>
      <c r="B324" s="77"/>
      <c r="C324" s="77"/>
      <c r="D324" s="77"/>
      <c r="E324" s="77"/>
      <c r="F324" s="77"/>
      <c r="G324" s="77"/>
      <c r="H324" s="110"/>
      <c r="I324" s="77"/>
      <c r="J324" s="77"/>
      <c r="K324" s="77"/>
      <c r="L324" s="77"/>
      <c r="M324" s="77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49"/>
    </row>
    <row r="325" spans="1:24" ht="15">
      <c r="A325" s="244"/>
      <c r="B325" s="77"/>
      <c r="C325" s="77"/>
      <c r="D325" s="77"/>
      <c r="E325" s="77"/>
      <c r="F325" s="77"/>
      <c r="G325" s="77"/>
      <c r="H325" s="110"/>
      <c r="I325" s="77"/>
      <c r="J325" s="77"/>
      <c r="K325" s="77"/>
      <c r="L325" s="77"/>
      <c r="M325" s="77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49"/>
    </row>
    <row r="326" spans="1:24" ht="15">
      <c r="A326" s="244"/>
      <c r="B326" s="77"/>
      <c r="C326" s="77"/>
      <c r="D326" s="77"/>
      <c r="E326" s="77"/>
      <c r="F326" s="77"/>
      <c r="G326" s="77"/>
      <c r="H326" s="110"/>
      <c r="I326" s="77"/>
      <c r="J326" s="77"/>
      <c r="K326" s="77"/>
      <c r="L326" s="77"/>
      <c r="M326" s="77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49"/>
    </row>
    <row r="327" spans="1:24" ht="15">
      <c r="A327" s="244"/>
      <c r="B327" s="77"/>
      <c r="C327" s="77"/>
      <c r="D327" s="77"/>
      <c r="E327" s="77"/>
      <c r="F327" s="77"/>
      <c r="G327" s="77"/>
      <c r="H327" s="110"/>
      <c r="I327" s="77"/>
      <c r="J327" s="77"/>
      <c r="K327" s="77"/>
      <c r="L327" s="77"/>
      <c r="M327" s="77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49"/>
    </row>
    <row r="328" spans="1:24" ht="15">
      <c r="A328" s="244"/>
      <c r="B328" s="77"/>
      <c r="C328" s="77"/>
      <c r="D328" s="77"/>
      <c r="E328" s="77"/>
      <c r="F328" s="77"/>
      <c r="G328" s="77"/>
      <c r="H328" s="110"/>
      <c r="I328" s="77"/>
      <c r="J328" s="77"/>
      <c r="K328" s="77"/>
      <c r="L328" s="77"/>
      <c r="M328" s="77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49"/>
    </row>
    <row r="329" spans="1:24" ht="15">
      <c r="A329" s="244"/>
      <c r="B329" s="77"/>
      <c r="C329" s="77"/>
      <c r="D329" s="77"/>
      <c r="E329" s="77"/>
      <c r="F329" s="77"/>
      <c r="G329" s="77"/>
      <c r="H329" s="110"/>
      <c r="I329" s="77"/>
      <c r="J329" s="77"/>
      <c r="K329" s="77"/>
      <c r="L329" s="77"/>
      <c r="M329" s="77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49"/>
    </row>
    <row r="330" spans="1:24" ht="15">
      <c r="A330" s="244"/>
      <c r="B330" s="77"/>
      <c r="C330" s="77"/>
      <c r="D330" s="77"/>
      <c r="E330" s="77"/>
      <c r="F330" s="77"/>
      <c r="G330" s="77"/>
      <c r="H330" s="110"/>
      <c r="I330" s="77"/>
      <c r="J330" s="77"/>
      <c r="K330" s="77"/>
      <c r="L330" s="77"/>
      <c r="M330" s="77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49"/>
    </row>
    <row r="331" spans="1:24" ht="15">
      <c r="A331" s="244"/>
      <c r="B331" s="77"/>
      <c r="C331" s="77"/>
      <c r="D331" s="77"/>
      <c r="E331" s="77"/>
      <c r="F331" s="77"/>
      <c r="G331" s="77"/>
      <c r="H331" s="110"/>
      <c r="I331" s="77"/>
      <c r="J331" s="77"/>
      <c r="K331" s="77"/>
      <c r="L331" s="77"/>
      <c r="M331" s="77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49"/>
    </row>
    <row r="332" spans="1:24" ht="15">
      <c r="A332" s="244"/>
      <c r="B332" s="77"/>
      <c r="C332" s="77"/>
      <c r="D332" s="77"/>
      <c r="E332" s="77"/>
      <c r="F332" s="77"/>
      <c r="G332" s="77"/>
      <c r="H332" s="110"/>
      <c r="I332" s="77"/>
      <c r="J332" s="77"/>
      <c r="K332" s="77"/>
      <c r="L332" s="77"/>
      <c r="M332" s="77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49"/>
    </row>
    <row r="333" spans="1:24" ht="15">
      <c r="A333" s="244"/>
      <c r="B333" s="77"/>
      <c r="C333" s="77"/>
      <c r="D333" s="77"/>
      <c r="E333" s="77"/>
      <c r="F333" s="77"/>
      <c r="G333" s="77"/>
      <c r="H333" s="110"/>
      <c r="I333" s="77"/>
      <c r="J333" s="77"/>
      <c r="K333" s="77"/>
      <c r="L333" s="77"/>
      <c r="M333" s="77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49"/>
    </row>
    <row r="334" spans="1:24" ht="15">
      <c r="A334" s="244"/>
      <c r="B334" s="77"/>
      <c r="C334" s="77"/>
      <c r="D334" s="77"/>
      <c r="E334" s="77"/>
      <c r="F334" s="77"/>
      <c r="G334" s="77"/>
      <c r="H334" s="110"/>
      <c r="I334" s="77"/>
      <c r="J334" s="77"/>
      <c r="K334" s="77"/>
      <c r="L334" s="77"/>
      <c r="M334" s="77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49"/>
    </row>
    <row r="335" spans="1:24" ht="15">
      <c r="A335" s="244"/>
      <c r="B335" s="77"/>
      <c r="C335" s="77"/>
      <c r="D335" s="77"/>
      <c r="E335" s="77"/>
      <c r="F335" s="77"/>
      <c r="G335" s="77"/>
      <c r="H335" s="110"/>
      <c r="I335" s="77"/>
      <c r="J335" s="77"/>
      <c r="K335" s="77"/>
      <c r="L335" s="77"/>
      <c r="M335" s="77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49"/>
    </row>
    <row r="336" spans="1:24" ht="15">
      <c r="A336" s="244"/>
      <c r="B336" s="77"/>
      <c r="C336" s="77"/>
      <c r="D336" s="77"/>
      <c r="E336" s="77"/>
      <c r="F336" s="77"/>
      <c r="G336" s="77"/>
      <c r="H336" s="110"/>
      <c r="I336" s="77"/>
      <c r="J336" s="77"/>
      <c r="K336" s="77"/>
      <c r="L336" s="77"/>
      <c r="M336" s="77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49"/>
    </row>
    <row r="337" spans="1:24" ht="15">
      <c r="A337" s="244"/>
      <c r="B337" s="77"/>
      <c r="C337" s="77"/>
      <c r="D337" s="77"/>
      <c r="E337" s="77"/>
      <c r="F337" s="77"/>
      <c r="G337" s="77"/>
      <c r="H337" s="110"/>
      <c r="I337" s="77"/>
      <c r="J337" s="77"/>
      <c r="K337" s="77"/>
      <c r="L337" s="77"/>
      <c r="M337" s="77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49"/>
    </row>
    <row r="338" spans="1:24" ht="15">
      <c r="A338" s="244"/>
      <c r="B338" s="77"/>
      <c r="C338" s="77"/>
      <c r="D338" s="77"/>
      <c r="E338" s="77"/>
      <c r="F338" s="77"/>
      <c r="G338" s="77"/>
      <c r="H338" s="110"/>
      <c r="I338" s="77"/>
      <c r="J338" s="77"/>
      <c r="K338" s="77"/>
      <c r="L338" s="77"/>
      <c r="M338" s="77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49"/>
    </row>
    <row r="339" spans="1:24" ht="15">
      <c r="A339" s="244"/>
      <c r="B339" s="77"/>
      <c r="C339" s="77"/>
      <c r="D339" s="77"/>
      <c r="E339" s="77"/>
      <c r="F339" s="77"/>
      <c r="G339" s="77"/>
      <c r="H339" s="110"/>
      <c r="I339" s="77"/>
      <c r="J339" s="77"/>
      <c r="K339" s="77"/>
      <c r="L339" s="77"/>
      <c r="M339" s="77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49"/>
    </row>
    <row r="340" spans="1:24" ht="15">
      <c r="A340" s="244"/>
      <c r="B340" s="77"/>
      <c r="C340" s="77"/>
      <c r="D340" s="77"/>
      <c r="E340" s="77"/>
      <c r="F340" s="77"/>
      <c r="G340" s="77"/>
      <c r="H340" s="110"/>
      <c r="I340" s="77"/>
      <c r="J340" s="77"/>
      <c r="K340" s="77"/>
      <c r="L340" s="77"/>
      <c r="M340" s="77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49"/>
    </row>
    <row r="341" spans="1:24" ht="15">
      <c r="A341" s="244"/>
      <c r="B341" s="77"/>
      <c r="C341" s="77"/>
      <c r="D341" s="77"/>
      <c r="E341" s="77"/>
      <c r="F341" s="77"/>
      <c r="G341" s="77"/>
      <c r="H341" s="110"/>
      <c r="I341" s="77"/>
      <c r="J341" s="77"/>
      <c r="K341" s="77"/>
      <c r="L341" s="77"/>
      <c r="M341" s="77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49"/>
    </row>
    <row r="342" spans="1:24" ht="15">
      <c r="A342" s="244"/>
      <c r="B342" s="77"/>
      <c r="C342" s="77"/>
      <c r="D342" s="77"/>
      <c r="E342" s="77"/>
      <c r="F342" s="77"/>
      <c r="G342" s="77"/>
      <c r="H342" s="110"/>
      <c r="I342" s="77"/>
      <c r="J342" s="77"/>
      <c r="K342" s="77"/>
      <c r="L342" s="77"/>
      <c r="M342" s="77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49"/>
    </row>
    <row r="343" spans="1:24" ht="15">
      <c r="A343" s="244"/>
      <c r="B343" s="77"/>
      <c r="C343" s="77"/>
      <c r="D343" s="77"/>
      <c r="E343" s="77"/>
      <c r="F343" s="77"/>
      <c r="G343" s="77"/>
      <c r="H343" s="110"/>
      <c r="I343" s="77"/>
      <c r="J343" s="77"/>
      <c r="K343" s="77"/>
      <c r="L343" s="77"/>
      <c r="M343" s="77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49"/>
    </row>
    <row r="344" spans="1:24" ht="15">
      <c r="A344" s="244"/>
      <c r="B344" s="77"/>
      <c r="C344" s="77"/>
      <c r="D344" s="77"/>
      <c r="E344" s="77"/>
      <c r="F344" s="77"/>
      <c r="G344" s="77"/>
      <c r="H344" s="110"/>
      <c r="I344" s="77"/>
      <c r="J344" s="77"/>
      <c r="K344" s="77"/>
      <c r="L344" s="77"/>
      <c r="M344" s="77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49"/>
    </row>
    <row r="345" spans="1:24" ht="15">
      <c r="A345" s="244"/>
      <c r="B345" s="77"/>
      <c r="C345" s="77"/>
      <c r="D345" s="77"/>
      <c r="E345" s="77"/>
      <c r="F345" s="77"/>
      <c r="G345" s="77"/>
      <c r="H345" s="110"/>
      <c r="I345" s="77"/>
      <c r="J345" s="77"/>
      <c r="K345" s="77"/>
      <c r="L345" s="77"/>
      <c r="M345" s="77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49"/>
    </row>
    <row r="346" spans="1:24" ht="15">
      <c r="A346" s="244"/>
      <c r="B346" s="77"/>
      <c r="C346" s="77"/>
      <c r="D346" s="77"/>
      <c r="E346" s="77"/>
      <c r="F346" s="77"/>
      <c r="G346" s="77"/>
      <c r="H346" s="110"/>
      <c r="I346" s="77"/>
      <c r="J346" s="77"/>
      <c r="K346" s="77"/>
      <c r="L346" s="77"/>
      <c r="M346" s="77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49"/>
    </row>
    <row r="347" spans="1:24" ht="15">
      <c r="A347" s="244"/>
      <c r="B347" s="77"/>
      <c r="C347" s="77"/>
      <c r="D347" s="77"/>
      <c r="E347" s="77"/>
      <c r="F347" s="77"/>
      <c r="G347" s="77"/>
      <c r="H347" s="110"/>
      <c r="I347" s="77"/>
      <c r="J347" s="77"/>
      <c r="K347" s="77"/>
      <c r="L347" s="77"/>
      <c r="M347" s="77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49"/>
    </row>
    <row r="348" spans="1:24" ht="15">
      <c r="A348" s="244"/>
      <c r="B348" s="77"/>
      <c r="C348" s="77"/>
      <c r="D348" s="77"/>
      <c r="E348" s="77"/>
      <c r="F348" s="77"/>
      <c r="G348" s="77"/>
      <c r="H348" s="110"/>
      <c r="I348" s="77"/>
      <c r="J348" s="77"/>
      <c r="K348" s="77"/>
      <c r="L348" s="77"/>
      <c r="M348" s="77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49"/>
    </row>
    <row r="349" spans="1:24" ht="15">
      <c r="A349" s="244"/>
      <c r="B349" s="77"/>
      <c r="C349" s="77"/>
      <c r="D349" s="77"/>
      <c r="E349" s="77"/>
      <c r="F349" s="77"/>
      <c r="G349" s="77"/>
      <c r="H349" s="110"/>
      <c r="I349" s="77"/>
      <c r="J349" s="77"/>
      <c r="K349" s="77"/>
      <c r="L349" s="77"/>
      <c r="M349" s="77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49"/>
    </row>
    <row r="350" spans="1:24" ht="15">
      <c r="A350" s="244"/>
      <c r="B350" s="77"/>
      <c r="C350" s="77"/>
      <c r="D350" s="77"/>
      <c r="E350" s="77"/>
      <c r="F350" s="77"/>
      <c r="G350" s="77"/>
      <c r="H350" s="110"/>
      <c r="I350" s="77"/>
      <c r="J350" s="77"/>
      <c r="K350" s="77"/>
      <c r="L350" s="77"/>
      <c r="M350" s="77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49"/>
    </row>
    <row r="351" spans="1:24" ht="15">
      <c r="A351" s="244"/>
      <c r="B351" s="77"/>
      <c r="C351" s="77"/>
      <c r="D351" s="77"/>
      <c r="E351" s="77"/>
      <c r="F351" s="77"/>
      <c r="G351" s="77"/>
      <c r="H351" s="110"/>
      <c r="I351" s="77"/>
      <c r="J351" s="77"/>
      <c r="K351" s="77"/>
      <c r="L351" s="77"/>
      <c r="M351" s="77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49"/>
    </row>
    <row r="352" spans="1:24" ht="15">
      <c r="A352" s="244"/>
      <c r="B352" s="77"/>
      <c r="C352" s="77"/>
      <c r="D352" s="77"/>
      <c r="E352" s="77"/>
      <c r="F352" s="77"/>
      <c r="G352" s="77"/>
      <c r="H352" s="110"/>
      <c r="I352" s="77"/>
      <c r="J352" s="77"/>
      <c r="K352" s="77"/>
      <c r="L352" s="77"/>
      <c r="M352" s="77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49"/>
    </row>
    <row r="353" spans="1:24" ht="15">
      <c r="A353" s="244"/>
      <c r="B353" s="77"/>
      <c r="C353" s="77"/>
      <c r="D353" s="77"/>
      <c r="E353" s="77"/>
      <c r="F353" s="77"/>
      <c r="G353" s="77"/>
      <c r="H353" s="110"/>
      <c r="I353" s="77"/>
      <c r="J353" s="77"/>
      <c r="K353" s="77"/>
      <c r="L353" s="77"/>
      <c r="M353" s="77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49"/>
    </row>
    <row r="354" spans="1:24" ht="15">
      <c r="A354" s="244"/>
      <c r="B354" s="77"/>
      <c r="C354" s="77"/>
      <c r="D354" s="77"/>
      <c r="E354" s="77"/>
      <c r="F354" s="77"/>
      <c r="G354" s="77"/>
      <c r="H354" s="110"/>
      <c r="I354" s="77"/>
      <c r="J354" s="77"/>
      <c r="K354" s="77"/>
      <c r="L354" s="77"/>
      <c r="M354" s="77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49"/>
    </row>
    <row r="355" spans="1:24" ht="15">
      <c r="A355" s="244"/>
      <c r="B355" s="77"/>
      <c r="C355" s="77"/>
      <c r="D355" s="77"/>
      <c r="E355" s="77"/>
      <c r="F355" s="77"/>
      <c r="G355" s="77"/>
      <c r="H355" s="110"/>
      <c r="I355" s="77"/>
      <c r="J355" s="77"/>
      <c r="K355" s="77"/>
      <c r="L355" s="77"/>
      <c r="M355" s="77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49"/>
    </row>
    <row r="356" spans="1:24" ht="15">
      <c r="A356" s="244"/>
      <c r="B356" s="77"/>
      <c r="C356" s="77"/>
      <c r="D356" s="77"/>
      <c r="E356" s="77"/>
      <c r="F356" s="77"/>
      <c r="G356" s="77"/>
      <c r="H356" s="110"/>
      <c r="I356" s="77"/>
      <c r="J356" s="77"/>
      <c r="K356" s="77"/>
      <c r="L356" s="77"/>
      <c r="M356" s="77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49"/>
    </row>
    <row r="357" spans="1:24" ht="15">
      <c r="A357" s="244"/>
      <c r="B357" s="77"/>
      <c r="C357" s="77"/>
      <c r="D357" s="77"/>
      <c r="E357" s="77"/>
      <c r="F357" s="77"/>
      <c r="G357" s="77"/>
      <c r="H357" s="110"/>
      <c r="I357" s="77"/>
      <c r="J357" s="77"/>
      <c r="K357" s="77"/>
      <c r="L357" s="77"/>
      <c r="M357" s="77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49"/>
    </row>
    <row r="358" spans="1:24" ht="15">
      <c r="A358" s="244"/>
      <c r="B358" s="77"/>
      <c r="C358" s="77"/>
      <c r="D358" s="77"/>
      <c r="E358" s="77"/>
      <c r="F358" s="77"/>
      <c r="G358" s="77"/>
      <c r="H358" s="110"/>
      <c r="I358" s="77"/>
      <c r="J358" s="77"/>
      <c r="K358" s="77"/>
      <c r="L358" s="77"/>
      <c r="M358" s="77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49"/>
    </row>
    <row r="359" spans="1:24" ht="15">
      <c r="A359" s="244"/>
      <c r="B359" s="77"/>
      <c r="C359" s="77"/>
      <c r="D359" s="77"/>
      <c r="E359" s="77"/>
      <c r="F359" s="77"/>
      <c r="G359" s="77"/>
      <c r="H359" s="110"/>
      <c r="I359" s="77"/>
      <c r="J359" s="77"/>
      <c r="K359" s="77"/>
      <c r="L359" s="77"/>
      <c r="M359" s="77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49"/>
    </row>
    <row r="360" spans="1:24" ht="15">
      <c r="A360" s="244"/>
      <c r="B360" s="77"/>
      <c r="C360" s="77"/>
      <c r="D360" s="77"/>
      <c r="E360" s="77"/>
      <c r="F360" s="77"/>
      <c r="G360" s="77"/>
      <c r="H360" s="110"/>
      <c r="I360" s="77"/>
      <c r="J360" s="77"/>
      <c r="K360" s="77"/>
      <c r="L360" s="77"/>
      <c r="M360" s="77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49"/>
    </row>
    <row r="361" spans="1:24" ht="15">
      <c r="A361" s="244"/>
      <c r="B361" s="77"/>
      <c r="C361" s="77"/>
      <c r="D361" s="77"/>
      <c r="E361" s="77"/>
      <c r="F361" s="77"/>
      <c r="G361" s="77"/>
      <c r="H361" s="110"/>
      <c r="I361" s="77"/>
      <c r="J361" s="77"/>
      <c r="K361" s="77"/>
      <c r="L361" s="77"/>
      <c r="M361" s="77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49"/>
    </row>
    <row r="362" spans="1:24" ht="15">
      <c r="A362" s="244"/>
      <c r="B362" s="77"/>
      <c r="C362" s="77"/>
      <c r="D362" s="77"/>
      <c r="E362" s="77"/>
      <c r="F362" s="77"/>
      <c r="G362" s="77"/>
      <c r="H362" s="110"/>
      <c r="I362" s="77"/>
      <c r="J362" s="77"/>
      <c r="K362" s="77"/>
      <c r="L362" s="77"/>
      <c r="M362" s="77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49"/>
    </row>
    <row r="363" spans="1:24" ht="15">
      <c r="A363" s="244"/>
      <c r="B363" s="77"/>
      <c r="C363" s="77"/>
      <c r="D363" s="77"/>
      <c r="E363" s="77"/>
      <c r="F363" s="77"/>
      <c r="G363" s="77"/>
      <c r="H363" s="110"/>
      <c r="I363" s="77"/>
      <c r="J363" s="77"/>
      <c r="K363" s="77"/>
      <c r="L363" s="77"/>
      <c r="M363" s="77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49"/>
    </row>
    <row r="364" spans="1:24" ht="15">
      <c r="A364" s="244"/>
      <c r="B364" s="77"/>
      <c r="C364" s="77"/>
      <c r="D364" s="77"/>
      <c r="E364" s="77"/>
      <c r="F364" s="77"/>
      <c r="G364" s="77"/>
      <c r="H364" s="110"/>
      <c r="I364" s="77"/>
      <c r="J364" s="77"/>
      <c r="K364" s="77"/>
      <c r="L364" s="77"/>
      <c r="M364" s="77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49"/>
    </row>
    <row r="365" spans="1:24" ht="15">
      <c r="A365" s="244"/>
      <c r="B365" s="77"/>
      <c r="C365" s="77"/>
      <c r="D365" s="77"/>
      <c r="E365" s="77"/>
      <c r="F365" s="77"/>
      <c r="G365" s="77"/>
      <c r="H365" s="110"/>
      <c r="I365" s="77"/>
      <c r="J365" s="77"/>
      <c r="K365" s="77"/>
      <c r="L365" s="77"/>
      <c r="M365" s="77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49"/>
    </row>
    <row r="366" spans="1:24" ht="15">
      <c r="A366" s="244"/>
      <c r="B366" s="77"/>
      <c r="C366" s="77"/>
      <c r="D366" s="77"/>
      <c r="E366" s="77"/>
      <c r="F366" s="77"/>
      <c r="G366" s="77"/>
      <c r="H366" s="110"/>
      <c r="I366" s="77"/>
      <c r="J366" s="77"/>
      <c r="K366" s="77"/>
      <c r="L366" s="77"/>
      <c r="M366" s="77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49"/>
    </row>
    <row r="367" spans="1:24" ht="15">
      <c r="A367" s="244"/>
      <c r="B367" s="77"/>
      <c r="C367" s="77"/>
      <c r="D367" s="77"/>
      <c r="E367" s="77"/>
      <c r="F367" s="77"/>
      <c r="G367" s="77"/>
      <c r="H367" s="110"/>
      <c r="I367" s="77"/>
      <c r="J367" s="77"/>
      <c r="K367" s="77"/>
      <c r="L367" s="77"/>
      <c r="M367" s="77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49"/>
    </row>
    <row r="368" spans="1:24" ht="15">
      <c r="A368" s="244"/>
      <c r="B368" s="77"/>
      <c r="C368" s="77"/>
      <c r="D368" s="77"/>
      <c r="E368" s="77"/>
      <c r="F368" s="77"/>
      <c r="G368" s="77"/>
      <c r="H368" s="110"/>
      <c r="I368" s="77"/>
      <c r="J368" s="77"/>
      <c r="K368" s="77"/>
      <c r="L368" s="77"/>
      <c r="M368" s="77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49"/>
    </row>
    <row r="369" spans="1:24" ht="15">
      <c r="A369" s="244"/>
      <c r="B369" s="77"/>
      <c r="C369" s="77"/>
      <c r="D369" s="77"/>
      <c r="E369" s="77"/>
      <c r="F369" s="77"/>
      <c r="G369" s="77"/>
      <c r="H369" s="110"/>
      <c r="I369" s="77"/>
      <c r="J369" s="77"/>
      <c r="K369" s="77"/>
      <c r="L369" s="77"/>
      <c r="M369" s="77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49"/>
    </row>
    <row r="370" spans="1:24" ht="15">
      <c r="A370" s="244"/>
      <c r="B370" s="77"/>
      <c r="C370" s="77"/>
      <c r="D370" s="77"/>
      <c r="E370" s="77"/>
      <c r="F370" s="77"/>
      <c r="G370" s="77"/>
      <c r="H370" s="110"/>
      <c r="I370" s="77"/>
      <c r="J370" s="77"/>
      <c r="K370" s="77"/>
      <c r="L370" s="77"/>
      <c r="M370" s="77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49"/>
    </row>
    <row r="371" spans="1:24" ht="15">
      <c r="A371" s="244"/>
      <c r="B371" s="77"/>
      <c r="C371" s="77"/>
      <c r="D371" s="77"/>
      <c r="E371" s="77"/>
      <c r="F371" s="77"/>
      <c r="G371" s="77"/>
      <c r="H371" s="110"/>
      <c r="I371" s="77"/>
      <c r="J371" s="77"/>
      <c r="K371" s="77"/>
      <c r="L371" s="77"/>
      <c r="M371" s="77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49"/>
    </row>
    <row r="372" spans="1:24" ht="15">
      <c r="A372" s="244"/>
      <c r="B372" s="77"/>
      <c r="C372" s="77"/>
      <c r="D372" s="77"/>
      <c r="E372" s="77"/>
      <c r="F372" s="77"/>
      <c r="G372" s="77"/>
      <c r="H372" s="110"/>
      <c r="I372" s="77"/>
      <c r="J372" s="77"/>
      <c r="K372" s="77"/>
      <c r="L372" s="77"/>
      <c r="M372" s="77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49"/>
    </row>
    <row r="373" spans="1:24" ht="15">
      <c r="A373" s="244"/>
      <c r="B373" s="77"/>
      <c r="C373" s="77"/>
      <c r="D373" s="77"/>
      <c r="E373" s="77"/>
      <c r="F373" s="77"/>
      <c r="G373" s="77"/>
      <c r="H373" s="110"/>
      <c r="I373" s="77"/>
      <c r="J373" s="77"/>
      <c r="K373" s="77"/>
      <c r="L373" s="77"/>
      <c r="M373" s="77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49"/>
    </row>
    <row r="374" spans="1:24" ht="15">
      <c r="A374" s="244"/>
      <c r="B374" s="77"/>
      <c r="C374" s="77"/>
      <c r="D374" s="77"/>
      <c r="E374" s="77"/>
      <c r="F374" s="77"/>
      <c r="G374" s="77"/>
      <c r="H374" s="110"/>
      <c r="I374" s="77"/>
      <c r="J374" s="77"/>
      <c r="K374" s="77"/>
      <c r="L374" s="77"/>
      <c r="M374" s="77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49"/>
    </row>
    <row r="375" spans="1:24" ht="15">
      <c r="A375" s="244"/>
      <c r="B375" s="77"/>
      <c r="C375" s="77"/>
      <c r="D375" s="77"/>
      <c r="E375" s="77"/>
      <c r="F375" s="77"/>
      <c r="G375" s="77"/>
      <c r="H375" s="110"/>
      <c r="I375" s="77"/>
      <c r="J375" s="77"/>
      <c r="K375" s="77"/>
      <c r="L375" s="77"/>
      <c r="M375" s="77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49"/>
    </row>
    <row r="376" spans="1:24" ht="15">
      <c r="A376" s="244"/>
      <c r="B376" s="77"/>
      <c r="C376" s="77"/>
      <c r="D376" s="77"/>
      <c r="E376" s="77"/>
      <c r="F376" s="77"/>
      <c r="G376" s="77"/>
      <c r="H376" s="110"/>
      <c r="I376" s="77"/>
      <c r="J376" s="77"/>
      <c r="K376" s="77"/>
      <c r="L376" s="77"/>
      <c r="M376" s="77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49"/>
    </row>
    <row r="377" spans="1:24" ht="15">
      <c r="A377" s="244"/>
      <c r="B377" s="77"/>
      <c r="C377" s="77"/>
      <c r="D377" s="77"/>
      <c r="E377" s="77"/>
      <c r="F377" s="77"/>
      <c r="G377" s="77"/>
      <c r="H377" s="110"/>
      <c r="I377" s="77"/>
      <c r="J377" s="77"/>
      <c r="K377" s="77"/>
      <c r="L377" s="77"/>
      <c r="M377" s="77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49"/>
    </row>
    <row r="378" spans="1:24" ht="15">
      <c r="A378" s="244"/>
      <c r="B378" s="77"/>
      <c r="C378" s="77"/>
      <c r="D378" s="77"/>
      <c r="E378" s="77"/>
      <c r="F378" s="77"/>
      <c r="G378" s="77"/>
      <c r="H378" s="110"/>
      <c r="I378" s="77"/>
      <c r="J378" s="77"/>
      <c r="K378" s="77"/>
      <c r="L378" s="77"/>
      <c r="M378" s="77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49"/>
    </row>
    <row r="379" spans="1:24" ht="15">
      <c r="A379" s="244"/>
      <c r="B379" s="77"/>
      <c r="C379" s="77"/>
      <c r="D379" s="77"/>
      <c r="E379" s="77"/>
      <c r="F379" s="77"/>
      <c r="G379" s="77"/>
      <c r="H379" s="110"/>
      <c r="I379" s="77"/>
      <c r="J379" s="77"/>
      <c r="K379" s="77"/>
      <c r="L379" s="77"/>
      <c r="M379" s="77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49"/>
    </row>
    <row r="380" spans="1:24" ht="15">
      <c r="A380" s="244"/>
      <c r="B380" s="77"/>
      <c r="C380" s="77"/>
      <c r="D380" s="77"/>
      <c r="E380" s="77"/>
      <c r="F380" s="77"/>
      <c r="G380" s="77"/>
      <c r="H380" s="110"/>
      <c r="I380" s="77"/>
      <c r="J380" s="77"/>
      <c r="K380" s="77"/>
      <c r="L380" s="77"/>
      <c r="M380" s="77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49"/>
    </row>
    <row r="381" spans="1:24" ht="15">
      <c r="A381" s="244"/>
      <c r="B381" s="77"/>
      <c r="C381" s="77"/>
      <c r="D381" s="77"/>
      <c r="E381" s="77"/>
      <c r="F381" s="77"/>
      <c r="G381" s="77"/>
      <c r="H381" s="110"/>
      <c r="I381" s="77"/>
      <c r="J381" s="77"/>
      <c r="K381" s="77"/>
      <c r="L381" s="77"/>
      <c r="M381" s="77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49"/>
    </row>
    <row r="382" spans="1:24" ht="15">
      <c r="A382" s="244"/>
      <c r="B382" s="77"/>
      <c r="C382" s="77"/>
      <c r="D382" s="77"/>
      <c r="E382" s="77"/>
      <c r="F382" s="77"/>
      <c r="G382" s="77"/>
      <c r="H382" s="110"/>
      <c r="I382" s="77"/>
      <c r="J382" s="77"/>
      <c r="K382" s="77"/>
      <c r="L382" s="77"/>
      <c r="M382" s="77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49"/>
    </row>
    <row r="383" spans="1:24" ht="15">
      <c r="A383" s="244"/>
      <c r="B383" s="77"/>
      <c r="C383" s="77"/>
      <c r="D383" s="77"/>
      <c r="E383" s="77"/>
      <c r="F383" s="77"/>
      <c r="G383" s="77"/>
      <c r="H383" s="110"/>
      <c r="I383" s="77"/>
      <c r="J383" s="77"/>
      <c r="K383" s="77"/>
      <c r="L383" s="77"/>
      <c r="M383" s="77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49"/>
    </row>
    <row r="384" spans="1:24" ht="15">
      <c r="A384" s="244"/>
      <c r="B384" s="77"/>
      <c r="C384" s="77"/>
      <c r="D384" s="77"/>
      <c r="E384" s="77"/>
      <c r="F384" s="77"/>
      <c r="G384" s="77"/>
      <c r="H384" s="110"/>
      <c r="I384" s="77"/>
      <c r="J384" s="77"/>
      <c r="K384" s="77"/>
      <c r="L384" s="77"/>
      <c r="M384" s="77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49"/>
    </row>
    <row r="385" spans="1:24" ht="15">
      <c r="A385" s="244"/>
      <c r="B385" s="77"/>
      <c r="C385" s="77"/>
      <c r="D385" s="77"/>
      <c r="E385" s="77"/>
      <c r="F385" s="77"/>
      <c r="G385" s="77"/>
      <c r="H385" s="110"/>
      <c r="I385" s="77"/>
      <c r="J385" s="77"/>
      <c r="K385" s="77"/>
      <c r="L385" s="77"/>
      <c r="M385" s="77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49"/>
    </row>
    <row r="386" spans="1:24" ht="15">
      <c r="A386" s="244"/>
      <c r="B386" s="77"/>
      <c r="C386" s="77"/>
      <c r="D386" s="77"/>
      <c r="E386" s="77"/>
      <c r="F386" s="77"/>
      <c r="G386" s="77"/>
      <c r="H386" s="110"/>
      <c r="I386" s="77"/>
      <c r="J386" s="77"/>
      <c r="K386" s="77"/>
      <c r="L386" s="77"/>
      <c r="M386" s="77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49"/>
    </row>
    <row r="387" spans="1:24" ht="15">
      <c r="A387" s="244"/>
      <c r="B387" s="77"/>
      <c r="C387" s="77"/>
      <c r="D387" s="77"/>
      <c r="E387" s="77"/>
      <c r="F387" s="77"/>
      <c r="G387" s="77"/>
      <c r="H387" s="110"/>
      <c r="I387" s="77"/>
      <c r="J387" s="77"/>
      <c r="K387" s="77"/>
      <c r="L387" s="77"/>
      <c r="M387" s="77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49"/>
    </row>
    <row r="388" spans="1:24" ht="15">
      <c r="A388" s="244"/>
      <c r="B388" s="77"/>
      <c r="C388" s="77"/>
      <c r="D388" s="77"/>
      <c r="E388" s="77"/>
      <c r="F388" s="77"/>
      <c r="G388" s="77"/>
      <c r="H388" s="110"/>
      <c r="I388" s="77"/>
      <c r="J388" s="77"/>
      <c r="K388" s="77"/>
      <c r="L388" s="77"/>
      <c r="M388" s="77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49"/>
    </row>
    <row r="389" spans="1:24" ht="15">
      <c r="A389" s="244"/>
      <c r="B389" s="77"/>
      <c r="C389" s="77"/>
      <c r="D389" s="77"/>
      <c r="E389" s="77"/>
      <c r="F389" s="77"/>
      <c r="G389" s="77"/>
      <c r="H389" s="110"/>
      <c r="I389" s="77"/>
      <c r="J389" s="77"/>
      <c r="K389" s="77"/>
      <c r="L389" s="77"/>
      <c r="M389" s="77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49"/>
    </row>
    <row r="390" spans="1:24" ht="15">
      <c r="A390" s="244"/>
      <c r="B390" s="77"/>
      <c r="C390" s="77"/>
      <c r="D390" s="77"/>
      <c r="E390" s="77"/>
      <c r="F390" s="77"/>
      <c r="G390" s="77"/>
      <c r="H390" s="110"/>
      <c r="I390" s="77"/>
      <c r="J390" s="77"/>
      <c r="K390" s="77"/>
      <c r="L390" s="77"/>
      <c r="M390" s="77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49"/>
    </row>
    <row r="391" spans="1:24" ht="15">
      <c r="A391" s="244"/>
      <c r="B391" s="77"/>
      <c r="C391" s="77"/>
      <c r="D391" s="77"/>
      <c r="E391" s="77"/>
      <c r="F391" s="77"/>
      <c r="G391" s="77"/>
      <c r="H391" s="110"/>
      <c r="I391" s="77"/>
      <c r="J391" s="77"/>
      <c r="K391" s="77"/>
      <c r="L391" s="77"/>
      <c r="M391" s="77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49"/>
    </row>
    <row r="392" spans="1:24" ht="15">
      <c r="A392" s="244"/>
      <c r="B392" s="77"/>
      <c r="C392" s="77"/>
      <c r="D392" s="77"/>
      <c r="E392" s="77"/>
      <c r="F392" s="77"/>
      <c r="G392" s="77"/>
      <c r="H392" s="110"/>
      <c r="I392" s="77"/>
      <c r="J392" s="77"/>
      <c r="K392" s="77"/>
      <c r="L392" s="77"/>
      <c r="M392" s="77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49"/>
    </row>
    <row r="393" spans="1:24" ht="15">
      <c r="A393" s="244"/>
      <c r="B393" s="77"/>
      <c r="C393" s="77"/>
      <c r="D393" s="77"/>
      <c r="E393" s="77"/>
      <c r="F393" s="77"/>
      <c r="G393" s="77"/>
      <c r="H393" s="110"/>
      <c r="I393" s="77"/>
      <c r="J393" s="77"/>
      <c r="K393" s="77"/>
      <c r="L393" s="77"/>
      <c r="M393" s="77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49"/>
    </row>
    <row r="394" spans="1:24" ht="15">
      <c r="A394" s="244"/>
      <c r="B394" s="77"/>
      <c r="C394" s="77"/>
      <c r="D394" s="77"/>
      <c r="E394" s="77"/>
      <c r="F394" s="77"/>
      <c r="G394" s="77"/>
      <c r="H394" s="110"/>
      <c r="I394" s="77"/>
      <c r="J394" s="77"/>
      <c r="K394" s="77"/>
      <c r="L394" s="77"/>
      <c r="M394" s="77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49"/>
    </row>
    <row r="395" spans="1:24" ht="15">
      <c r="A395" s="244"/>
      <c r="B395" s="77"/>
      <c r="C395" s="77"/>
      <c r="D395" s="77"/>
      <c r="E395" s="77"/>
      <c r="F395" s="77"/>
      <c r="G395" s="77"/>
      <c r="H395" s="110"/>
      <c r="I395" s="77"/>
      <c r="J395" s="77"/>
      <c r="K395" s="77"/>
      <c r="L395" s="77"/>
      <c r="M395" s="77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49"/>
    </row>
    <row r="396" spans="1:24" ht="15">
      <c r="A396" s="244"/>
      <c r="B396" s="77"/>
      <c r="C396" s="77"/>
      <c r="D396" s="77"/>
      <c r="E396" s="77"/>
      <c r="F396" s="77"/>
      <c r="G396" s="77"/>
      <c r="H396" s="110"/>
      <c r="I396" s="77"/>
      <c r="J396" s="77"/>
      <c r="K396" s="77"/>
      <c r="L396" s="77"/>
      <c r="M396" s="77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49"/>
    </row>
    <row r="397" spans="1:24" ht="15">
      <c r="A397" s="244"/>
      <c r="B397" s="77"/>
      <c r="C397" s="77"/>
      <c r="D397" s="77"/>
      <c r="E397" s="77"/>
      <c r="F397" s="77"/>
      <c r="G397" s="77"/>
      <c r="H397" s="110"/>
      <c r="I397" s="77"/>
      <c r="J397" s="77"/>
      <c r="K397" s="77"/>
      <c r="L397" s="77"/>
      <c r="M397" s="77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49"/>
    </row>
    <row r="398" spans="1:24" ht="15">
      <c r="A398" s="244"/>
      <c r="B398" s="77"/>
      <c r="C398" s="77"/>
      <c r="D398" s="77"/>
      <c r="E398" s="77"/>
      <c r="F398" s="77"/>
      <c r="G398" s="77"/>
      <c r="H398" s="110"/>
      <c r="I398" s="77"/>
      <c r="J398" s="77"/>
      <c r="K398" s="77"/>
      <c r="L398" s="77"/>
      <c r="M398" s="77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49"/>
    </row>
    <row r="399" spans="1:24" ht="15">
      <c r="A399" s="244"/>
      <c r="B399" s="77"/>
      <c r="C399" s="77"/>
      <c r="D399" s="77"/>
      <c r="E399" s="77"/>
      <c r="F399" s="77"/>
      <c r="G399" s="77"/>
      <c r="H399" s="110"/>
      <c r="I399" s="77"/>
      <c r="J399" s="77"/>
      <c r="K399" s="77"/>
      <c r="L399" s="77"/>
      <c r="M399" s="77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49"/>
    </row>
    <row r="400" spans="1:24" ht="15">
      <c r="A400" s="244"/>
      <c r="B400" s="77"/>
      <c r="C400" s="77"/>
      <c r="D400" s="77"/>
      <c r="E400" s="77"/>
      <c r="F400" s="77"/>
      <c r="G400" s="77"/>
      <c r="H400" s="110"/>
      <c r="I400" s="77"/>
      <c r="J400" s="77"/>
      <c r="K400" s="77"/>
      <c r="L400" s="77"/>
      <c r="M400" s="77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49"/>
    </row>
    <row r="401" spans="1:24" ht="15">
      <c r="A401" s="244"/>
      <c r="B401" s="77"/>
      <c r="C401" s="77"/>
      <c r="D401" s="77"/>
      <c r="E401" s="77"/>
      <c r="F401" s="77"/>
      <c r="G401" s="77"/>
      <c r="H401" s="110"/>
      <c r="I401" s="77"/>
      <c r="J401" s="77"/>
      <c r="K401" s="77"/>
      <c r="L401" s="77"/>
      <c r="M401" s="77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49"/>
    </row>
    <row r="402" spans="1:24" ht="15">
      <c r="A402" s="244"/>
      <c r="B402" s="77"/>
      <c r="C402" s="77"/>
      <c r="D402" s="77"/>
      <c r="E402" s="77"/>
      <c r="F402" s="77"/>
      <c r="G402" s="77"/>
      <c r="H402" s="110"/>
      <c r="I402" s="77"/>
      <c r="J402" s="77"/>
      <c r="K402" s="77"/>
      <c r="L402" s="77"/>
      <c r="M402" s="77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49"/>
    </row>
    <row r="403" spans="1:24" ht="15">
      <c r="A403" s="244"/>
      <c r="B403" s="77"/>
      <c r="C403" s="77"/>
      <c r="D403" s="77"/>
      <c r="E403" s="77"/>
      <c r="F403" s="77"/>
      <c r="G403" s="77"/>
      <c r="H403" s="110"/>
      <c r="I403" s="77"/>
      <c r="J403" s="77"/>
      <c r="K403" s="77"/>
      <c r="L403" s="77"/>
      <c r="M403" s="77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49"/>
    </row>
    <row r="404" spans="1:24" ht="15">
      <c r="A404" s="244"/>
      <c r="B404" s="77"/>
      <c r="C404" s="77"/>
      <c r="D404" s="77"/>
      <c r="E404" s="77"/>
      <c r="F404" s="77"/>
      <c r="G404" s="77"/>
      <c r="H404" s="110"/>
      <c r="I404" s="77"/>
      <c r="J404" s="77"/>
      <c r="K404" s="77"/>
      <c r="L404" s="77"/>
      <c r="M404" s="77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49"/>
    </row>
    <row r="405" spans="1:24" ht="15">
      <c r="A405" s="244"/>
      <c r="B405" s="77"/>
      <c r="C405" s="77"/>
      <c r="D405" s="77"/>
      <c r="E405" s="77"/>
      <c r="F405" s="77"/>
      <c r="G405" s="77"/>
      <c r="H405" s="110"/>
      <c r="I405" s="77"/>
      <c r="J405" s="77"/>
      <c r="K405" s="77"/>
      <c r="L405" s="77"/>
      <c r="M405" s="77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49"/>
    </row>
    <row r="406" spans="1:24" ht="15">
      <c r="A406" s="244"/>
      <c r="B406" s="77"/>
      <c r="C406" s="77"/>
      <c r="D406" s="77"/>
      <c r="E406" s="77"/>
      <c r="F406" s="77"/>
      <c r="G406" s="77"/>
      <c r="H406" s="110"/>
      <c r="I406" s="77"/>
      <c r="J406" s="77"/>
      <c r="K406" s="77"/>
      <c r="L406" s="77"/>
      <c r="M406" s="77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49"/>
    </row>
    <row r="407" spans="1:24" ht="15">
      <c r="A407" s="244"/>
      <c r="B407" s="77"/>
      <c r="C407" s="77"/>
      <c r="D407" s="77"/>
      <c r="E407" s="77"/>
      <c r="F407" s="77"/>
      <c r="G407" s="77"/>
      <c r="H407" s="110"/>
      <c r="I407" s="77"/>
      <c r="J407" s="77"/>
      <c r="K407" s="77"/>
      <c r="L407" s="77"/>
      <c r="M407" s="77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49"/>
    </row>
    <row r="408" spans="1:24" ht="15">
      <c r="A408" s="244"/>
      <c r="B408" s="77"/>
      <c r="C408" s="77"/>
      <c r="D408" s="77"/>
      <c r="E408" s="77"/>
      <c r="F408" s="77"/>
      <c r="G408" s="77"/>
      <c r="H408" s="110"/>
      <c r="I408" s="77"/>
      <c r="J408" s="77"/>
      <c r="K408" s="77"/>
      <c r="L408" s="77"/>
      <c r="M408" s="77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49"/>
    </row>
    <row r="409" spans="1:24" ht="15">
      <c r="A409" s="244"/>
      <c r="B409" s="77"/>
      <c r="C409" s="77"/>
      <c r="D409" s="77"/>
      <c r="E409" s="77"/>
      <c r="F409" s="77"/>
      <c r="G409" s="77"/>
      <c r="H409" s="110"/>
      <c r="I409" s="77"/>
      <c r="J409" s="77"/>
      <c r="K409" s="77"/>
      <c r="L409" s="77"/>
      <c r="M409" s="77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49"/>
    </row>
    <row r="410" spans="1:24" ht="15">
      <c r="A410" s="244"/>
      <c r="B410" s="77"/>
      <c r="C410" s="77"/>
      <c r="D410" s="77"/>
      <c r="E410" s="77"/>
      <c r="F410" s="77"/>
      <c r="G410" s="77"/>
      <c r="H410" s="110"/>
      <c r="I410" s="77"/>
      <c r="J410" s="77"/>
      <c r="K410" s="77"/>
      <c r="L410" s="77"/>
      <c r="M410" s="77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49"/>
    </row>
    <row r="411" spans="1:24" ht="15">
      <c r="A411" s="244"/>
      <c r="B411" s="77"/>
      <c r="C411" s="77"/>
      <c r="D411" s="77"/>
      <c r="E411" s="77"/>
      <c r="F411" s="77"/>
      <c r="G411" s="77"/>
      <c r="H411" s="110"/>
      <c r="I411" s="77"/>
      <c r="J411" s="77"/>
      <c r="K411" s="77"/>
      <c r="L411" s="77"/>
      <c r="M411" s="77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49"/>
    </row>
    <row r="412" spans="1:24" ht="15">
      <c r="A412" s="244"/>
      <c r="B412" s="77"/>
      <c r="C412" s="77"/>
      <c r="D412" s="77"/>
      <c r="E412" s="77"/>
      <c r="F412" s="77"/>
      <c r="G412" s="77"/>
      <c r="H412" s="110"/>
      <c r="I412" s="77"/>
      <c r="J412" s="77"/>
      <c r="K412" s="77"/>
      <c r="L412" s="77"/>
      <c r="M412" s="77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49"/>
    </row>
    <row r="413" spans="1:24" ht="15">
      <c r="A413" s="244"/>
      <c r="B413" s="77"/>
      <c r="C413" s="77"/>
      <c r="D413" s="77"/>
      <c r="E413" s="77"/>
      <c r="F413" s="77"/>
      <c r="G413" s="77"/>
      <c r="H413" s="110"/>
      <c r="I413" s="77"/>
      <c r="J413" s="77"/>
      <c r="K413" s="77"/>
      <c r="L413" s="77"/>
      <c r="M413" s="77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49"/>
    </row>
    <row r="414" spans="1:24" ht="15">
      <c r="A414" s="244"/>
      <c r="B414" s="77"/>
      <c r="C414" s="77"/>
      <c r="D414" s="77"/>
      <c r="E414" s="77"/>
      <c r="F414" s="77"/>
      <c r="G414" s="77"/>
      <c r="H414" s="110"/>
      <c r="I414" s="77"/>
      <c r="J414" s="77"/>
      <c r="K414" s="77"/>
      <c r="L414" s="77"/>
      <c r="M414" s="77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49"/>
    </row>
    <row r="415" spans="1:24" ht="15">
      <c r="A415" s="244"/>
      <c r="B415" s="77"/>
      <c r="C415" s="77"/>
      <c r="D415" s="77"/>
      <c r="E415" s="77"/>
      <c r="F415" s="77"/>
      <c r="G415" s="77"/>
      <c r="H415" s="110"/>
      <c r="I415" s="77"/>
      <c r="J415" s="77"/>
      <c r="K415" s="77"/>
      <c r="L415" s="77"/>
      <c r="M415" s="77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49"/>
    </row>
    <row r="416" spans="1:24" ht="15">
      <c r="A416" s="244"/>
      <c r="B416" s="77"/>
      <c r="C416" s="77"/>
      <c r="D416" s="77"/>
      <c r="E416" s="77"/>
      <c r="F416" s="77"/>
      <c r="G416" s="77"/>
      <c r="H416" s="110"/>
      <c r="I416" s="77"/>
      <c r="J416" s="77"/>
      <c r="K416" s="77"/>
      <c r="L416" s="77"/>
      <c r="M416" s="77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49"/>
    </row>
    <row r="417" spans="1:24" ht="15">
      <c r="A417" s="244"/>
      <c r="B417" s="77"/>
      <c r="C417" s="77"/>
      <c r="D417" s="77"/>
      <c r="E417" s="77"/>
      <c r="F417" s="77"/>
      <c r="G417" s="77"/>
      <c r="H417" s="110"/>
      <c r="I417" s="77"/>
      <c r="J417" s="77"/>
      <c r="K417" s="77"/>
      <c r="L417" s="77"/>
      <c r="M417" s="77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49"/>
    </row>
    <row r="418" spans="1:24" ht="15">
      <c r="A418" s="244"/>
      <c r="B418" s="77"/>
      <c r="C418" s="77"/>
      <c r="D418" s="77"/>
      <c r="E418" s="77"/>
      <c r="F418" s="77"/>
      <c r="G418" s="77"/>
      <c r="H418" s="110"/>
      <c r="I418" s="77"/>
      <c r="J418" s="77"/>
      <c r="K418" s="77"/>
      <c r="L418" s="77"/>
      <c r="M418" s="77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49"/>
    </row>
    <row r="419" spans="1:24" ht="15">
      <c r="A419" s="244"/>
      <c r="B419" s="77"/>
      <c r="C419" s="77"/>
      <c r="D419" s="77"/>
      <c r="E419" s="77"/>
      <c r="F419" s="77"/>
      <c r="G419" s="77"/>
      <c r="H419" s="110"/>
      <c r="I419" s="77"/>
      <c r="J419" s="77"/>
      <c r="K419" s="77"/>
      <c r="L419" s="77"/>
      <c r="M419" s="77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49"/>
    </row>
    <row r="420" spans="1:24" ht="15">
      <c r="A420" s="244"/>
      <c r="B420" s="77"/>
      <c r="C420" s="77"/>
      <c r="D420" s="77"/>
      <c r="E420" s="77"/>
      <c r="F420" s="77"/>
      <c r="G420" s="77"/>
      <c r="H420" s="110"/>
      <c r="I420" s="77"/>
      <c r="J420" s="77"/>
      <c r="K420" s="77"/>
      <c r="L420" s="77"/>
      <c r="M420" s="77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49"/>
    </row>
    <row r="421" spans="1:24" ht="15">
      <c r="A421" s="244"/>
      <c r="B421" s="77"/>
      <c r="C421" s="77"/>
      <c r="D421" s="77"/>
      <c r="E421" s="77"/>
      <c r="F421" s="77"/>
      <c r="G421" s="77"/>
      <c r="H421" s="110"/>
      <c r="I421" s="77"/>
      <c r="J421" s="77"/>
      <c r="K421" s="77"/>
      <c r="L421" s="77"/>
      <c r="M421" s="77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49"/>
    </row>
    <row r="422" spans="1:24" ht="15">
      <c r="A422" s="244"/>
      <c r="B422" s="77"/>
      <c r="C422" s="77"/>
      <c r="D422" s="77"/>
      <c r="E422" s="77"/>
      <c r="F422" s="77"/>
      <c r="G422" s="77"/>
      <c r="H422" s="110"/>
      <c r="I422" s="77"/>
      <c r="J422" s="77"/>
      <c r="K422" s="77"/>
      <c r="L422" s="77"/>
      <c r="M422" s="77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49"/>
    </row>
    <row r="423" spans="1:24" ht="15">
      <c r="A423" s="244"/>
      <c r="B423" s="77"/>
      <c r="C423" s="77"/>
      <c r="D423" s="77"/>
      <c r="E423" s="77"/>
      <c r="F423" s="77"/>
      <c r="G423" s="77"/>
      <c r="H423" s="110"/>
      <c r="I423" s="77"/>
      <c r="J423" s="77"/>
      <c r="K423" s="77"/>
      <c r="L423" s="77"/>
      <c r="M423" s="77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49"/>
    </row>
    <row r="424" spans="1:24" ht="15">
      <c r="A424" s="244"/>
      <c r="B424" s="77"/>
      <c r="C424" s="77"/>
      <c r="D424" s="77"/>
      <c r="E424" s="77"/>
      <c r="F424" s="77"/>
      <c r="G424" s="77"/>
      <c r="H424" s="110"/>
      <c r="I424" s="77"/>
      <c r="J424" s="77"/>
      <c r="K424" s="77"/>
      <c r="L424" s="77"/>
      <c r="M424" s="77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49"/>
    </row>
    <row r="425" spans="1:24" ht="15">
      <c r="A425" s="244"/>
      <c r="B425" s="77"/>
      <c r="C425" s="77"/>
      <c r="D425" s="77"/>
      <c r="E425" s="77"/>
      <c r="F425" s="77"/>
      <c r="G425" s="77"/>
      <c r="H425" s="110"/>
      <c r="I425" s="77"/>
      <c r="J425" s="77"/>
      <c r="K425" s="77"/>
      <c r="L425" s="77"/>
      <c r="M425" s="77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49"/>
    </row>
    <row r="426" spans="1:24" ht="15">
      <c r="A426" s="244"/>
      <c r="B426" s="77"/>
      <c r="C426" s="77"/>
      <c r="D426" s="77"/>
      <c r="E426" s="77"/>
      <c r="F426" s="77"/>
      <c r="G426" s="77"/>
      <c r="H426" s="110"/>
      <c r="I426" s="77"/>
      <c r="J426" s="77"/>
      <c r="K426" s="77"/>
      <c r="L426" s="77"/>
      <c r="M426" s="77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49"/>
    </row>
    <row r="427" spans="1:24" ht="15">
      <c r="A427" s="244"/>
      <c r="B427" s="77"/>
      <c r="C427" s="77"/>
      <c r="D427" s="77"/>
      <c r="E427" s="77"/>
      <c r="F427" s="77"/>
      <c r="G427" s="77"/>
      <c r="H427" s="110"/>
      <c r="I427" s="77"/>
      <c r="J427" s="77"/>
      <c r="K427" s="77"/>
      <c r="L427" s="77"/>
      <c r="M427" s="77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49"/>
    </row>
    <row r="428" spans="1:24" ht="15">
      <c r="A428" s="244"/>
      <c r="B428" s="77"/>
      <c r="C428" s="77"/>
      <c r="D428" s="77"/>
      <c r="E428" s="77"/>
      <c r="F428" s="77"/>
      <c r="G428" s="77"/>
      <c r="H428" s="110"/>
      <c r="I428" s="77"/>
      <c r="J428" s="77"/>
      <c r="K428" s="77"/>
      <c r="L428" s="77"/>
      <c r="M428" s="77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49"/>
    </row>
    <row r="429" spans="1:24" ht="15">
      <c r="A429" s="244"/>
      <c r="B429" s="77"/>
      <c r="C429" s="77"/>
      <c r="D429" s="77"/>
      <c r="E429" s="77"/>
      <c r="F429" s="77"/>
      <c r="G429" s="77"/>
      <c r="H429" s="110"/>
      <c r="I429" s="77"/>
      <c r="J429" s="77"/>
      <c r="K429" s="77"/>
      <c r="L429" s="77"/>
      <c r="M429" s="77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49"/>
    </row>
    <row r="430" spans="1:24" ht="15">
      <c r="A430" s="244"/>
      <c r="B430" s="77"/>
      <c r="C430" s="77"/>
      <c r="D430" s="77"/>
      <c r="E430" s="77"/>
      <c r="F430" s="77"/>
      <c r="G430" s="77"/>
      <c r="H430" s="110"/>
      <c r="I430" s="77"/>
      <c r="J430" s="77"/>
      <c r="K430" s="77"/>
      <c r="L430" s="77"/>
      <c r="M430" s="77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49"/>
    </row>
    <row r="431" spans="1:24" ht="15">
      <c r="A431" s="244"/>
      <c r="B431" s="77"/>
      <c r="C431" s="77"/>
      <c r="D431" s="77"/>
      <c r="E431" s="77"/>
      <c r="F431" s="77"/>
      <c r="G431" s="77"/>
      <c r="H431" s="110"/>
      <c r="I431" s="77"/>
      <c r="J431" s="77"/>
      <c r="K431" s="77"/>
      <c r="L431" s="77"/>
      <c r="M431" s="77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49"/>
    </row>
    <row r="432" spans="1:24" ht="15">
      <c r="A432" s="244"/>
      <c r="B432" s="77"/>
      <c r="C432" s="77"/>
      <c r="D432" s="77"/>
      <c r="E432" s="77"/>
      <c r="F432" s="77"/>
      <c r="G432" s="77"/>
      <c r="H432" s="110"/>
      <c r="I432" s="77"/>
      <c r="J432" s="77"/>
      <c r="K432" s="77"/>
      <c r="L432" s="77"/>
      <c r="M432" s="77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49"/>
    </row>
    <row r="433" spans="1:24" ht="15">
      <c r="A433" s="244"/>
      <c r="B433" s="77"/>
      <c r="C433" s="77"/>
      <c r="D433" s="77"/>
      <c r="E433" s="77"/>
      <c r="F433" s="77"/>
      <c r="G433" s="77"/>
      <c r="H433" s="110"/>
      <c r="I433" s="77"/>
      <c r="J433" s="77"/>
      <c r="K433" s="77"/>
      <c r="L433" s="77"/>
      <c r="M433" s="77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49"/>
    </row>
    <row r="434" spans="1:24" ht="15">
      <c r="A434" s="244"/>
      <c r="B434" s="77"/>
      <c r="C434" s="77"/>
      <c r="D434" s="77"/>
      <c r="E434" s="77"/>
      <c r="F434" s="77"/>
      <c r="G434" s="77"/>
      <c r="H434" s="110"/>
      <c r="I434" s="77"/>
      <c r="J434" s="77"/>
      <c r="K434" s="77"/>
      <c r="L434" s="77"/>
      <c r="M434" s="77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49"/>
    </row>
    <row r="435" spans="1:24" ht="15">
      <c r="A435" s="244"/>
      <c r="B435" s="77"/>
      <c r="C435" s="77"/>
      <c r="D435" s="77"/>
      <c r="E435" s="77"/>
      <c r="F435" s="77"/>
      <c r="G435" s="77"/>
      <c r="H435" s="110"/>
      <c r="I435" s="77"/>
      <c r="J435" s="77"/>
      <c r="K435" s="77"/>
      <c r="L435" s="77"/>
      <c r="M435" s="77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49"/>
    </row>
    <row r="436" spans="1:24" ht="15">
      <c r="A436" s="244"/>
      <c r="B436" s="77"/>
      <c r="C436" s="77"/>
      <c r="D436" s="77"/>
      <c r="E436" s="77"/>
      <c r="F436" s="77"/>
      <c r="G436" s="77"/>
      <c r="H436" s="110"/>
      <c r="I436" s="77"/>
      <c r="J436" s="77"/>
      <c r="K436" s="77"/>
      <c r="L436" s="77"/>
      <c r="M436" s="77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49"/>
    </row>
    <row r="437" spans="1:24" ht="15">
      <c r="A437" s="244"/>
      <c r="B437" s="77"/>
      <c r="C437" s="77"/>
      <c r="D437" s="77"/>
      <c r="E437" s="77"/>
      <c r="F437" s="77"/>
      <c r="G437" s="77"/>
      <c r="H437" s="110"/>
      <c r="I437" s="77"/>
      <c r="J437" s="77"/>
      <c r="K437" s="77"/>
      <c r="L437" s="77"/>
      <c r="M437" s="77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49"/>
    </row>
    <row r="438" spans="1:24" ht="15">
      <c r="A438" s="244"/>
      <c r="B438" s="77"/>
      <c r="C438" s="77"/>
      <c r="D438" s="77"/>
      <c r="E438" s="77"/>
      <c r="F438" s="77"/>
      <c r="G438" s="77"/>
      <c r="H438" s="110"/>
      <c r="I438" s="77"/>
      <c r="J438" s="77"/>
      <c r="K438" s="77"/>
      <c r="L438" s="77"/>
      <c r="M438" s="77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49"/>
    </row>
    <row r="439" spans="1:24" ht="15">
      <c r="A439" s="244"/>
      <c r="B439" s="77"/>
      <c r="C439" s="77"/>
      <c r="D439" s="77"/>
      <c r="E439" s="77"/>
      <c r="F439" s="77"/>
      <c r="G439" s="77"/>
      <c r="H439" s="110"/>
      <c r="I439" s="77"/>
      <c r="J439" s="77"/>
      <c r="K439" s="77"/>
      <c r="L439" s="77"/>
      <c r="M439" s="77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49"/>
    </row>
    <row r="440" spans="1:24" ht="15">
      <c r="A440" s="244"/>
      <c r="B440" s="77"/>
      <c r="C440" s="77"/>
      <c r="D440" s="77"/>
      <c r="E440" s="77"/>
      <c r="F440" s="77"/>
      <c r="G440" s="77"/>
      <c r="H440" s="110"/>
      <c r="I440" s="77"/>
      <c r="J440" s="77"/>
      <c r="K440" s="77"/>
      <c r="L440" s="77"/>
      <c r="M440" s="77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49"/>
    </row>
    <row r="441" spans="1:24" ht="15">
      <c r="A441" s="244"/>
      <c r="B441" s="77"/>
      <c r="C441" s="77"/>
      <c r="D441" s="77"/>
      <c r="E441" s="77"/>
      <c r="F441" s="77"/>
      <c r="G441" s="77"/>
      <c r="H441" s="110"/>
      <c r="I441" s="77"/>
      <c r="J441" s="77"/>
      <c r="K441" s="77"/>
      <c r="L441" s="77"/>
      <c r="M441" s="77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49"/>
    </row>
    <row r="442" spans="1:24" ht="15">
      <c r="A442" s="244"/>
      <c r="B442" s="77"/>
      <c r="C442" s="77"/>
      <c r="D442" s="77"/>
      <c r="E442" s="77"/>
      <c r="F442" s="77"/>
      <c r="G442" s="77"/>
      <c r="H442" s="110"/>
      <c r="I442" s="77"/>
      <c r="J442" s="77"/>
      <c r="K442" s="77"/>
      <c r="L442" s="77"/>
      <c r="M442" s="77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49"/>
    </row>
    <row r="443" spans="1:24" ht="15">
      <c r="A443" s="244"/>
      <c r="B443" s="77"/>
      <c r="C443" s="77"/>
      <c r="D443" s="77"/>
      <c r="E443" s="77"/>
      <c r="F443" s="77"/>
      <c r="G443" s="77"/>
      <c r="H443" s="110"/>
      <c r="I443" s="77"/>
      <c r="J443" s="77"/>
      <c r="K443" s="77"/>
      <c r="L443" s="77"/>
      <c r="M443" s="77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49"/>
    </row>
    <row r="444" spans="1:24" ht="15">
      <c r="A444" s="244"/>
      <c r="B444" s="77"/>
      <c r="C444" s="77"/>
      <c r="D444" s="77"/>
      <c r="E444" s="77"/>
      <c r="F444" s="77"/>
      <c r="G444" s="77"/>
      <c r="H444" s="110"/>
      <c r="I444" s="77"/>
      <c r="J444" s="77"/>
      <c r="K444" s="77"/>
      <c r="L444" s="77"/>
      <c r="M444" s="77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49"/>
    </row>
    <row r="445" spans="1:24" ht="15">
      <c r="A445" s="244"/>
      <c r="B445" s="77"/>
      <c r="C445" s="77"/>
      <c r="D445" s="77"/>
      <c r="E445" s="77"/>
      <c r="F445" s="77"/>
      <c r="G445" s="77"/>
      <c r="H445" s="110"/>
      <c r="I445" s="77"/>
      <c r="J445" s="77"/>
      <c r="K445" s="77"/>
      <c r="L445" s="77"/>
      <c r="M445" s="77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49"/>
    </row>
    <row r="446" spans="1:24" ht="15">
      <c r="A446" s="244"/>
      <c r="B446" s="77"/>
      <c r="C446" s="77"/>
      <c r="D446" s="77"/>
      <c r="E446" s="77"/>
      <c r="F446" s="77"/>
      <c r="G446" s="77"/>
      <c r="H446" s="110"/>
      <c r="I446" s="77"/>
      <c r="J446" s="77"/>
      <c r="K446" s="77"/>
      <c r="L446" s="77"/>
      <c r="M446" s="77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49"/>
    </row>
    <row r="447" spans="1:24" ht="15">
      <c r="A447" s="244"/>
      <c r="B447" s="77"/>
      <c r="C447" s="77"/>
      <c r="D447" s="77"/>
      <c r="E447" s="77"/>
      <c r="F447" s="77"/>
      <c r="G447" s="77"/>
      <c r="H447" s="110"/>
      <c r="I447" s="77"/>
      <c r="J447" s="77"/>
      <c r="K447" s="77"/>
      <c r="L447" s="77"/>
      <c r="M447" s="77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49"/>
    </row>
    <row r="448" spans="1:24" ht="15">
      <c r="A448" s="244"/>
      <c r="B448" s="77"/>
      <c r="C448" s="77"/>
      <c r="D448" s="77"/>
      <c r="E448" s="77"/>
      <c r="F448" s="77"/>
      <c r="G448" s="77"/>
      <c r="H448" s="110"/>
      <c r="I448" s="77"/>
      <c r="J448" s="77"/>
      <c r="K448" s="77"/>
      <c r="L448" s="77"/>
      <c r="M448" s="77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49"/>
    </row>
    <row r="449" spans="1:24" ht="15">
      <c r="A449" s="244"/>
      <c r="B449" s="77"/>
      <c r="C449" s="77"/>
      <c r="D449" s="77"/>
      <c r="E449" s="77"/>
      <c r="F449" s="77"/>
      <c r="G449" s="77"/>
      <c r="H449" s="110"/>
      <c r="I449" s="77"/>
      <c r="J449" s="77"/>
      <c r="K449" s="77"/>
      <c r="L449" s="77"/>
      <c r="M449" s="77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49"/>
    </row>
    <row r="450" spans="1:24" ht="15">
      <c r="A450" s="244"/>
      <c r="B450" s="77"/>
      <c r="C450" s="77"/>
      <c r="D450" s="77"/>
      <c r="E450" s="77"/>
      <c r="F450" s="77"/>
      <c r="G450" s="77"/>
      <c r="H450" s="110"/>
      <c r="I450" s="77"/>
      <c r="J450" s="77"/>
      <c r="K450" s="77"/>
      <c r="L450" s="77"/>
      <c r="M450" s="77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49"/>
    </row>
    <row r="451" spans="1:24" ht="15">
      <c r="A451" s="244"/>
      <c r="B451" s="77"/>
      <c r="C451" s="77"/>
      <c r="D451" s="77"/>
      <c r="E451" s="77"/>
      <c r="F451" s="77"/>
      <c r="G451" s="77"/>
      <c r="H451" s="110"/>
      <c r="I451" s="77"/>
      <c r="J451" s="77"/>
      <c r="K451" s="77"/>
      <c r="L451" s="77"/>
      <c r="M451" s="77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49"/>
    </row>
    <row r="452" spans="1:24" ht="15">
      <c r="A452" s="244"/>
      <c r="B452" s="77"/>
      <c r="C452" s="77"/>
      <c r="D452" s="77"/>
      <c r="E452" s="77"/>
      <c r="F452" s="77"/>
      <c r="G452" s="77"/>
      <c r="H452" s="110"/>
      <c r="I452" s="77"/>
      <c r="J452" s="77"/>
      <c r="K452" s="77"/>
      <c r="L452" s="77"/>
      <c r="M452" s="77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49"/>
    </row>
    <row r="453" spans="1:24" ht="15">
      <c r="A453" s="244"/>
      <c r="B453" s="77"/>
      <c r="C453" s="77"/>
      <c r="D453" s="77"/>
      <c r="E453" s="77"/>
      <c r="F453" s="77"/>
      <c r="G453" s="77"/>
      <c r="H453" s="110"/>
      <c r="I453" s="77"/>
      <c r="J453" s="77"/>
      <c r="K453" s="77"/>
      <c r="L453" s="77"/>
      <c r="M453" s="77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49"/>
    </row>
    <row r="454" spans="1:24" ht="15">
      <c r="A454" s="244"/>
      <c r="B454" s="77"/>
      <c r="C454" s="77"/>
      <c r="D454" s="77"/>
      <c r="E454" s="77"/>
      <c r="F454" s="77"/>
      <c r="G454" s="77"/>
      <c r="H454" s="110"/>
      <c r="I454" s="77"/>
      <c r="J454" s="77"/>
      <c r="K454" s="77"/>
      <c r="L454" s="77"/>
      <c r="M454" s="77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49"/>
    </row>
    <row r="455" spans="1:24" ht="15">
      <c r="A455" s="244"/>
      <c r="B455" s="77"/>
      <c r="C455" s="77"/>
      <c r="D455" s="77"/>
      <c r="E455" s="77"/>
      <c r="F455" s="77"/>
      <c r="G455" s="77"/>
      <c r="H455" s="110"/>
      <c r="I455" s="77"/>
      <c r="J455" s="77"/>
      <c r="K455" s="77"/>
      <c r="L455" s="77"/>
      <c r="M455" s="77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49"/>
    </row>
    <row r="456" spans="1:24" ht="15">
      <c r="A456" s="244"/>
      <c r="B456" s="77"/>
      <c r="C456" s="77"/>
      <c r="D456" s="77"/>
      <c r="E456" s="77"/>
      <c r="F456" s="77"/>
      <c r="G456" s="77"/>
      <c r="H456" s="110"/>
      <c r="I456" s="77"/>
      <c r="J456" s="77"/>
      <c r="K456" s="77"/>
      <c r="L456" s="77"/>
      <c r="M456" s="77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49"/>
    </row>
    <row r="457" spans="1:24" ht="15">
      <c r="A457" s="244"/>
      <c r="B457" s="77"/>
      <c r="C457" s="77"/>
      <c r="D457" s="77"/>
      <c r="E457" s="77"/>
      <c r="F457" s="77"/>
      <c r="G457" s="77"/>
      <c r="H457" s="110"/>
      <c r="I457" s="77"/>
      <c r="J457" s="77"/>
      <c r="K457" s="77"/>
      <c r="L457" s="77"/>
      <c r="M457" s="77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49"/>
    </row>
    <row r="458" spans="1:24" ht="15">
      <c r="A458" s="244"/>
      <c r="B458" s="77"/>
      <c r="C458" s="77"/>
      <c r="D458" s="77"/>
      <c r="E458" s="77"/>
      <c r="F458" s="77"/>
      <c r="G458" s="77"/>
      <c r="H458" s="110"/>
      <c r="I458" s="77"/>
      <c r="J458" s="77"/>
      <c r="K458" s="77"/>
      <c r="L458" s="77"/>
      <c r="M458" s="77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49"/>
    </row>
    <row r="459" spans="1:24" ht="15">
      <c r="A459" s="244"/>
      <c r="B459" s="77"/>
      <c r="C459" s="77"/>
      <c r="D459" s="77"/>
      <c r="E459" s="77"/>
      <c r="F459" s="77"/>
      <c r="G459" s="77"/>
      <c r="H459" s="110"/>
      <c r="I459" s="77"/>
      <c r="J459" s="77"/>
      <c r="K459" s="77"/>
      <c r="L459" s="77"/>
      <c r="M459" s="77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49"/>
    </row>
    <row r="460" spans="1:24" ht="15">
      <c r="A460" s="244"/>
      <c r="B460" s="77"/>
      <c r="C460" s="77"/>
      <c r="D460" s="77"/>
      <c r="E460" s="77"/>
      <c r="F460" s="77"/>
      <c r="G460" s="77"/>
      <c r="H460" s="110"/>
      <c r="I460" s="77"/>
      <c r="J460" s="77"/>
      <c r="K460" s="77"/>
      <c r="L460" s="77"/>
      <c r="M460" s="77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49"/>
    </row>
    <row r="461" spans="1:24" ht="15">
      <c r="A461" s="244"/>
      <c r="B461" s="77"/>
      <c r="C461" s="77"/>
      <c r="D461" s="77"/>
      <c r="E461" s="77"/>
      <c r="F461" s="77"/>
      <c r="G461" s="77"/>
      <c r="H461" s="110"/>
      <c r="I461" s="77"/>
      <c r="J461" s="77"/>
      <c r="K461" s="77"/>
      <c r="L461" s="77"/>
      <c r="M461" s="77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49"/>
    </row>
    <row r="462" spans="1:24" ht="15">
      <c r="A462" s="244"/>
      <c r="B462" s="77"/>
      <c r="C462" s="77"/>
      <c r="D462" s="77"/>
      <c r="E462" s="77"/>
      <c r="F462" s="77"/>
      <c r="G462" s="77"/>
      <c r="H462" s="110"/>
      <c r="I462" s="77"/>
      <c r="J462" s="77"/>
      <c r="K462" s="77"/>
      <c r="L462" s="77"/>
      <c r="M462" s="77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49"/>
    </row>
    <row r="463" spans="1:24" ht="15">
      <c r="A463" s="244"/>
      <c r="B463" s="77"/>
      <c r="C463" s="77"/>
      <c r="D463" s="77"/>
      <c r="E463" s="77"/>
      <c r="F463" s="77"/>
      <c r="G463" s="77"/>
      <c r="H463" s="110"/>
      <c r="I463" s="77"/>
      <c r="J463" s="77"/>
      <c r="K463" s="77"/>
      <c r="L463" s="77"/>
      <c r="M463" s="77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49"/>
    </row>
    <row r="464" spans="1:24" ht="15">
      <c r="A464" s="244"/>
      <c r="B464" s="77"/>
      <c r="C464" s="77"/>
      <c r="D464" s="77"/>
      <c r="E464" s="77"/>
      <c r="F464" s="77"/>
      <c r="G464" s="77"/>
      <c r="H464" s="110"/>
      <c r="I464" s="77"/>
      <c r="J464" s="77"/>
      <c r="K464" s="77"/>
      <c r="L464" s="77"/>
      <c r="M464" s="77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49"/>
    </row>
    <row r="465" spans="1:24" ht="15">
      <c r="A465" s="244"/>
      <c r="B465" s="77"/>
      <c r="C465" s="77"/>
      <c r="D465" s="77"/>
      <c r="E465" s="77"/>
      <c r="F465" s="77"/>
      <c r="G465" s="77"/>
      <c r="H465" s="110"/>
      <c r="I465" s="77"/>
      <c r="J465" s="77"/>
      <c r="K465" s="77"/>
      <c r="L465" s="77"/>
      <c r="M465" s="77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49"/>
    </row>
    <row r="466" spans="1:24" ht="15">
      <c r="A466" s="244"/>
      <c r="B466" s="77"/>
      <c r="C466" s="77"/>
      <c r="D466" s="77"/>
      <c r="E466" s="77"/>
      <c r="F466" s="77"/>
      <c r="G466" s="77"/>
      <c r="H466" s="110"/>
      <c r="I466" s="77"/>
      <c r="J466" s="77"/>
      <c r="K466" s="77"/>
      <c r="L466" s="77"/>
      <c r="M466" s="77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49"/>
    </row>
    <row r="467" spans="1:24" ht="15">
      <c r="A467" s="244"/>
      <c r="B467" s="77"/>
      <c r="C467" s="77"/>
      <c r="D467" s="77"/>
      <c r="E467" s="77"/>
      <c r="F467" s="77"/>
      <c r="G467" s="77"/>
      <c r="H467" s="110"/>
      <c r="I467" s="77"/>
      <c r="J467" s="77"/>
      <c r="K467" s="77"/>
      <c r="L467" s="77"/>
      <c r="M467" s="77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49"/>
    </row>
    <row r="468" spans="1:24" ht="15">
      <c r="A468" s="244"/>
      <c r="B468" s="77"/>
      <c r="C468" s="77"/>
      <c r="D468" s="77"/>
      <c r="E468" s="77"/>
      <c r="F468" s="77"/>
      <c r="G468" s="77"/>
      <c r="H468" s="110"/>
      <c r="I468" s="77"/>
      <c r="J468" s="77"/>
      <c r="K468" s="77"/>
      <c r="L468" s="77"/>
      <c r="M468" s="77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49"/>
    </row>
    <row r="469" spans="1:24" ht="15">
      <c r="A469" s="244"/>
      <c r="B469" s="77"/>
      <c r="C469" s="77"/>
      <c r="D469" s="77"/>
      <c r="E469" s="77"/>
      <c r="F469" s="77"/>
      <c r="G469" s="77"/>
      <c r="H469" s="110"/>
      <c r="I469" s="77"/>
      <c r="J469" s="77"/>
      <c r="K469" s="77"/>
      <c r="L469" s="77"/>
      <c r="M469" s="77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49"/>
    </row>
    <row r="470" spans="1:24" ht="15">
      <c r="A470" s="244"/>
      <c r="B470" s="77"/>
      <c r="C470" s="77"/>
      <c r="D470" s="77"/>
      <c r="E470" s="77"/>
      <c r="F470" s="77"/>
      <c r="G470" s="77"/>
      <c r="H470" s="110"/>
      <c r="I470" s="77"/>
      <c r="J470" s="77"/>
      <c r="K470" s="77"/>
      <c r="L470" s="77"/>
      <c r="M470" s="77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49"/>
    </row>
    <row r="471" spans="1:24" ht="15">
      <c r="A471" s="244"/>
      <c r="B471" s="77"/>
      <c r="C471" s="77"/>
      <c r="D471" s="77"/>
      <c r="E471" s="77"/>
      <c r="F471" s="77"/>
      <c r="G471" s="77"/>
      <c r="H471" s="110"/>
      <c r="I471" s="77"/>
      <c r="J471" s="77"/>
      <c r="K471" s="77"/>
      <c r="L471" s="77"/>
      <c r="M471" s="77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49"/>
    </row>
    <row r="472" spans="1:24" ht="15">
      <c r="A472" s="244"/>
      <c r="B472" s="77"/>
      <c r="C472" s="77"/>
      <c r="D472" s="77"/>
      <c r="E472" s="77"/>
      <c r="F472" s="77"/>
      <c r="G472" s="77"/>
      <c r="H472" s="110"/>
      <c r="I472" s="77"/>
      <c r="J472" s="77"/>
      <c r="K472" s="77"/>
      <c r="L472" s="77"/>
      <c r="M472" s="77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49"/>
    </row>
    <row r="473" spans="1:24" ht="15">
      <c r="A473" s="244"/>
      <c r="B473" s="77"/>
      <c r="C473" s="77"/>
      <c r="D473" s="77"/>
      <c r="E473" s="77"/>
      <c r="F473" s="77"/>
      <c r="G473" s="77"/>
      <c r="H473" s="110"/>
      <c r="I473" s="77"/>
      <c r="J473" s="77"/>
      <c r="K473" s="77"/>
      <c r="L473" s="77"/>
      <c r="M473" s="77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49"/>
    </row>
    <row r="474" spans="1:24" ht="15">
      <c r="A474" s="244"/>
      <c r="B474" s="77"/>
      <c r="C474" s="77"/>
      <c r="D474" s="77"/>
      <c r="E474" s="77"/>
      <c r="F474" s="77"/>
      <c r="G474" s="77"/>
      <c r="H474" s="110"/>
      <c r="I474" s="77"/>
      <c r="J474" s="77"/>
      <c r="K474" s="77"/>
      <c r="L474" s="77"/>
      <c r="M474" s="77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49"/>
    </row>
    <row r="475" spans="1:24" ht="15">
      <c r="A475" s="244"/>
      <c r="B475" s="77"/>
      <c r="C475" s="77"/>
      <c r="D475" s="77"/>
      <c r="E475" s="77"/>
      <c r="F475" s="77"/>
      <c r="G475" s="77"/>
      <c r="H475" s="110"/>
      <c r="I475" s="77"/>
      <c r="J475" s="77"/>
      <c r="K475" s="77"/>
      <c r="L475" s="77"/>
      <c r="M475" s="77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49"/>
    </row>
    <row r="476" spans="1:24" ht="15">
      <c r="A476" s="244"/>
      <c r="B476" s="77"/>
      <c r="C476" s="77"/>
      <c r="D476" s="77"/>
      <c r="E476" s="77"/>
      <c r="F476" s="77"/>
      <c r="G476" s="77"/>
      <c r="H476" s="110"/>
      <c r="I476" s="77"/>
      <c r="J476" s="77"/>
      <c r="K476" s="77"/>
      <c r="L476" s="77"/>
      <c r="M476" s="77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49"/>
    </row>
    <row r="477" spans="1:24" ht="15">
      <c r="A477" s="244"/>
      <c r="B477" s="77"/>
      <c r="C477" s="77"/>
      <c r="D477" s="77"/>
      <c r="E477" s="77"/>
      <c r="F477" s="77"/>
      <c r="G477" s="77"/>
      <c r="H477" s="110"/>
      <c r="I477" s="77"/>
      <c r="J477" s="77"/>
      <c r="K477" s="77"/>
      <c r="L477" s="77"/>
      <c r="M477" s="77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49"/>
    </row>
    <row r="478" spans="1:24" ht="15">
      <c r="A478" s="244"/>
      <c r="B478" s="77"/>
      <c r="C478" s="77"/>
      <c r="D478" s="77"/>
      <c r="E478" s="77"/>
      <c r="F478" s="77"/>
      <c r="G478" s="77"/>
      <c r="H478" s="110"/>
      <c r="I478" s="77"/>
      <c r="J478" s="77"/>
      <c r="K478" s="77"/>
      <c r="L478" s="77"/>
      <c r="M478" s="77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49"/>
    </row>
    <row r="479" spans="1:24" ht="15">
      <c r="A479" s="244"/>
      <c r="B479" s="77"/>
      <c r="C479" s="77"/>
      <c r="D479" s="77"/>
      <c r="E479" s="77"/>
      <c r="F479" s="77"/>
      <c r="G479" s="77"/>
      <c r="H479" s="110"/>
      <c r="I479" s="77"/>
      <c r="J479" s="77"/>
      <c r="K479" s="77"/>
      <c r="L479" s="77"/>
      <c r="M479" s="77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49"/>
    </row>
    <row r="480" spans="1:24" ht="15">
      <c r="A480" s="244"/>
      <c r="B480" s="77"/>
      <c r="C480" s="77"/>
      <c r="D480" s="77"/>
      <c r="E480" s="77"/>
      <c r="F480" s="77"/>
      <c r="G480" s="77"/>
      <c r="H480" s="110"/>
      <c r="I480" s="77"/>
      <c r="J480" s="77"/>
      <c r="K480" s="77"/>
      <c r="L480" s="77"/>
      <c r="M480" s="77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49"/>
    </row>
    <row r="481" spans="1:24" ht="15">
      <c r="A481" s="244"/>
      <c r="B481" s="77"/>
      <c r="C481" s="77"/>
      <c r="D481" s="77"/>
      <c r="E481" s="77"/>
      <c r="F481" s="77"/>
      <c r="G481" s="77"/>
      <c r="H481" s="110"/>
      <c r="I481" s="77"/>
      <c r="J481" s="77"/>
      <c r="K481" s="77"/>
      <c r="L481" s="77"/>
      <c r="M481" s="77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49"/>
    </row>
    <row r="482" spans="1:24" ht="15">
      <c r="A482" s="244"/>
      <c r="B482" s="77"/>
      <c r="C482" s="77"/>
      <c r="D482" s="77"/>
      <c r="E482" s="77"/>
      <c r="F482" s="77"/>
      <c r="G482" s="77"/>
      <c r="H482" s="110"/>
      <c r="I482" s="77"/>
      <c r="J482" s="77"/>
      <c r="K482" s="77"/>
      <c r="L482" s="77"/>
      <c r="M482" s="77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49"/>
    </row>
    <row r="483" spans="1:24" ht="15">
      <c r="A483" s="244"/>
      <c r="B483" s="77"/>
      <c r="C483" s="77"/>
      <c r="D483" s="77"/>
      <c r="E483" s="77"/>
      <c r="F483" s="77"/>
      <c r="G483" s="77"/>
      <c r="H483" s="110"/>
      <c r="I483" s="77"/>
      <c r="J483" s="77"/>
      <c r="K483" s="77"/>
      <c r="L483" s="77"/>
      <c r="M483" s="77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49"/>
    </row>
    <row r="484" spans="1:24" ht="15">
      <c r="A484" s="244"/>
      <c r="B484" s="77"/>
      <c r="C484" s="77"/>
      <c r="D484" s="77"/>
      <c r="E484" s="77"/>
      <c r="F484" s="77"/>
      <c r="G484" s="77"/>
      <c r="H484" s="110"/>
      <c r="I484" s="77"/>
      <c r="J484" s="77"/>
      <c r="K484" s="77"/>
      <c r="L484" s="77"/>
      <c r="M484" s="77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49"/>
    </row>
    <row r="485" spans="1:24" ht="15">
      <c r="A485" s="244"/>
      <c r="B485" s="77"/>
      <c r="C485" s="77"/>
      <c r="D485" s="77"/>
      <c r="E485" s="77"/>
      <c r="F485" s="77"/>
      <c r="G485" s="77"/>
      <c r="H485" s="110"/>
      <c r="I485" s="77"/>
      <c r="J485" s="77"/>
      <c r="K485" s="77"/>
      <c r="L485" s="77"/>
      <c r="M485" s="77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49"/>
    </row>
    <row r="486" spans="1:24" ht="15">
      <c r="A486" s="244"/>
      <c r="B486" s="77"/>
      <c r="C486" s="77"/>
      <c r="D486" s="77"/>
      <c r="E486" s="77"/>
      <c r="F486" s="77"/>
      <c r="G486" s="77"/>
      <c r="H486" s="110"/>
      <c r="I486" s="77"/>
      <c r="J486" s="77"/>
      <c r="K486" s="77"/>
      <c r="L486" s="77"/>
      <c r="M486" s="77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49"/>
    </row>
    <row r="487" spans="1:24" ht="15">
      <c r="A487" s="244"/>
      <c r="B487" s="77"/>
      <c r="C487" s="77"/>
      <c r="D487" s="77"/>
      <c r="E487" s="77"/>
      <c r="F487" s="77"/>
      <c r="G487" s="77"/>
      <c r="H487" s="110"/>
      <c r="I487" s="77"/>
      <c r="J487" s="77"/>
      <c r="K487" s="77"/>
      <c r="L487" s="77"/>
      <c r="M487" s="77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49"/>
    </row>
    <row r="488" spans="1:24" ht="15">
      <c r="A488" s="244"/>
      <c r="B488" s="77"/>
      <c r="C488" s="77"/>
      <c r="D488" s="77"/>
      <c r="E488" s="77"/>
      <c r="F488" s="77"/>
      <c r="G488" s="77"/>
      <c r="H488" s="110"/>
      <c r="I488" s="77"/>
      <c r="J488" s="77"/>
      <c r="K488" s="77"/>
      <c r="L488" s="77"/>
      <c r="M488" s="77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49"/>
    </row>
    <row r="489" spans="1:24" ht="15">
      <c r="A489" s="244"/>
      <c r="B489" s="77"/>
      <c r="C489" s="77"/>
      <c r="D489" s="77"/>
      <c r="E489" s="77"/>
      <c r="F489" s="77"/>
      <c r="G489" s="77"/>
      <c r="H489" s="110"/>
      <c r="I489" s="77"/>
      <c r="J489" s="77"/>
      <c r="K489" s="77"/>
      <c r="L489" s="77"/>
      <c r="M489" s="77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49"/>
    </row>
    <row r="490" spans="1:24" ht="15">
      <c r="A490" s="244"/>
      <c r="B490" s="77"/>
      <c r="C490" s="77"/>
      <c r="D490" s="77"/>
      <c r="E490" s="77"/>
      <c r="F490" s="77"/>
      <c r="G490" s="77"/>
      <c r="H490" s="110"/>
      <c r="I490" s="77"/>
      <c r="J490" s="77"/>
      <c r="K490" s="77"/>
      <c r="L490" s="77"/>
      <c r="M490" s="77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49"/>
    </row>
    <row r="491" spans="1:24" ht="15">
      <c r="A491" s="244"/>
      <c r="B491" s="77"/>
      <c r="C491" s="77"/>
      <c r="D491" s="77"/>
      <c r="E491" s="77"/>
      <c r="F491" s="77"/>
      <c r="G491" s="77"/>
      <c r="H491" s="110"/>
      <c r="I491" s="77"/>
      <c r="J491" s="77"/>
      <c r="K491" s="77"/>
      <c r="L491" s="77"/>
      <c r="M491" s="77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49"/>
    </row>
    <row r="492" spans="1:24" ht="15">
      <c r="A492" s="244"/>
      <c r="B492" s="77"/>
      <c r="C492" s="77"/>
      <c r="D492" s="77"/>
      <c r="E492" s="77"/>
      <c r="F492" s="77"/>
      <c r="G492" s="77"/>
      <c r="H492" s="110"/>
      <c r="I492" s="77"/>
      <c r="J492" s="77"/>
      <c r="K492" s="77"/>
      <c r="L492" s="77"/>
      <c r="M492" s="77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49"/>
    </row>
    <row r="493" spans="1:24" ht="15">
      <c r="A493" s="244"/>
      <c r="B493" s="77"/>
      <c r="C493" s="77"/>
      <c r="D493" s="77"/>
      <c r="E493" s="77"/>
      <c r="F493" s="77"/>
      <c r="G493" s="77"/>
      <c r="H493" s="110"/>
      <c r="I493" s="77"/>
      <c r="J493" s="77"/>
      <c r="K493" s="77"/>
      <c r="L493" s="77"/>
      <c r="M493" s="77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49"/>
    </row>
    <row r="494" spans="1:24" ht="15">
      <c r="A494" s="244"/>
      <c r="B494" s="77"/>
      <c r="C494" s="77"/>
      <c r="D494" s="77"/>
      <c r="E494" s="77"/>
      <c r="F494" s="77"/>
      <c r="G494" s="77"/>
      <c r="H494" s="110"/>
      <c r="I494" s="77"/>
      <c r="J494" s="77"/>
      <c r="K494" s="77"/>
      <c r="L494" s="77"/>
      <c r="M494" s="77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49"/>
    </row>
    <row r="495" spans="1:24" ht="15">
      <c r="A495" s="244"/>
      <c r="B495" s="77"/>
      <c r="C495" s="77"/>
      <c r="D495" s="77"/>
      <c r="E495" s="77"/>
      <c r="F495" s="77"/>
      <c r="G495" s="77"/>
      <c r="H495" s="110"/>
      <c r="I495" s="77"/>
      <c r="J495" s="77"/>
      <c r="K495" s="77"/>
      <c r="L495" s="77"/>
      <c r="M495" s="77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49"/>
    </row>
    <row r="496" spans="1:24" ht="15">
      <c r="A496" s="244"/>
      <c r="B496" s="77"/>
      <c r="C496" s="77"/>
      <c r="D496" s="77"/>
      <c r="E496" s="77"/>
      <c r="F496" s="77"/>
      <c r="G496" s="77"/>
      <c r="H496" s="110"/>
      <c r="I496" s="77"/>
      <c r="J496" s="77"/>
      <c r="K496" s="77"/>
      <c r="L496" s="77"/>
      <c r="M496" s="77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49"/>
    </row>
    <row r="497" spans="1:24" ht="15">
      <c r="A497" s="244"/>
      <c r="B497" s="77"/>
      <c r="C497" s="77"/>
      <c r="D497" s="77"/>
      <c r="E497" s="77"/>
      <c r="F497" s="77"/>
      <c r="G497" s="77"/>
      <c r="H497" s="110"/>
      <c r="I497" s="77"/>
      <c r="J497" s="77"/>
      <c r="K497" s="77"/>
      <c r="L497" s="77"/>
      <c r="M497" s="77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49"/>
    </row>
    <row r="498" spans="1:24" ht="15">
      <c r="A498" s="244"/>
      <c r="B498" s="77"/>
      <c r="C498" s="77"/>
      <c r="D498" s="77"/>
      <c r="E498" s="77"/>
      <c r="F498" s="77"/>
      <c r="G498" s="77"/>
      <c r="H498" s="110"/>
      <c r="I498" s="77"/>
      <c r="J498" s="77"/>
      <c r="K498" s="77"/>
      <c r="L498" s="77"/>
      <c r="M498" s="77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49"/>
    </row>
    <row r="499" spans="1:24" ht="15">
      <c r="A499" s="244"/>
      <c r="B499" s="77"/>
      <c r="C499" s="77"/>
      <c r="D499" s="77"/>
      <c r="E499" s="77"/>
      <c r="F499" s="77"/>
      <c r="G499" s="77"/>
      <c r="H499" s="110"/>
      <c r="I499" s="77"/>
      <c r="J499" s="77"/>
      <c r="K499" s="77"/>
      <c r="L499" s="77"/>
      <c r="M499" s="77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49"/>
    </row>
    <row r="500" spans="1:24" ht="15">
      <c r="A500" s="244"/>
      <c r="B500" s="77"/>
      <c r="C500" s="77"/>
      <c r="D500" s="77"/>
      <c r="E500" s="77"/>
      <c r="F500" s="77"/>
      <c r="G500" s="77"/>
      <c r="H500" s="110"/>
      <c r="I500" s="77"/>
      <c r="J500" s="77"/>
      <c r="K500" s="77"/>
      <c r="L500" s="77"/>
      <c r="M500" s="77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49"/>
    </row>
    <row r="501" spans="1:24" ht="15">
      <c r="A501" s="244"/>
      <c r="B501" s="77"/>
      <c r="C501" s="77"/>
      <c r="D501" s="77"/>
      <c r="E501" s="77"/>
      <c r="F501" s="77"/>
      <c r="G501" s="77"/>
      <c r="H501" s="110"/>
      <c r="I501" s="77"/>
      <c r="J501" s="77"/>
      <c r="K501" s="77"/>
      <c r="L501" s="77"/>
      <c r="M501" s="77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49"/>
    </row>
    <row r="502" spans="1:24" ht="15">
      <c r="A502" s="244"/>
      <c r="B502" s="77"/>
      <c r="C502" s="77"/>
      <c r="D502" s="77"/>
      <c r="E502" s="77"/>
      <c r="F502" s="77"/>
      <c r="G502" s="77"/>
      <c r="H502" s="110"/>
      <c r="I502" s="77"/>
      <c r="J502" s="77"/>
      <c r="K502" s="77"/>
      <c r="L502" s="77"/>
      <c r="M502" s="77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49"/>
    </row>
    <row r="503" spans="1:24" ht="15">
      <c r="A503" s="244"/>
      <c r="B503" s="77"/>
      <c r="C503" s="77"/>
      <c r="D503" s="77"/>
      <c r="E503" s="77"/>
      <c r="F503" s="77"/>
      <c r="G503" s="77"/>
      <c r="H503" s="110"/>
      <c r="I503" s="77"/>
      <c r="J503" s="77"/>
      <c r="K503" s="77"/>
      <c r="L503" s="77"/>
      <c r="M503" s="77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49"/>
    </row>
    <row r="504" spans="1:24" ht="15">
      <c r="A504" s="244"/>
      <c r="B504" s="77"/>
      <c r="C504" s="77"/>
      <c r="D504" s="77"/>
      <c r="E504" s="77"/>
      <c r="F504" s="77"/>
      <c r="G504" s="77"/>
      <c r="H504" s="110"/>
      <c r="I504" s="77"/>
      <c r="J504" s="77"/>
      <c r="K504" s="77"/>
      <c r="L504" s="77"/>
      <c r="M504" s="77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49"/>
    </row>
    <row r="505" spans="1:24" ht="15">
      <c r="A505" s="244"/>
      <c r="B505" s="77"/>
      <c r="C505" s="77"/>
      <c r="D505" s="77"/>
      <c r="E505" s="77"/>
      <c r="F505" s="77"/>
      <c r="G505" s="77"/>
      <c r="H505" s="110"/>
      <c r="I505" s="77"/>
      <c r="J505" s="77"/>
      <c r="K505" s="77"/>
      <c r="L505" s="77"/>
      <c r="M505" s="77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49"/>
    </row>
    <row r="506" spans="1:24" ht="15">
      <c r="A506" s="244"/>
      <c r="B506" s="77"/>
      <c r="C506" s="77"/>
      <c r="D506" s="77"/>
      <c r="E506" s="77"/>
      <c r="F506" s="77"/>
      <c r="G506" s="77"/>
      <c r="H506" s="110"/>
      <c r="I506" s="77"/>
      <c r="J506" s="77"/>
      <c r="K506" s="77"/>
      <c r="L506" s="77"/>
      <c r="M506" s="77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49"/>
    </row>
    <row r="507" spans="1:24" ht="15">
      <c r="A507" s="244"/>
      <c r="B507" s="77"/>
      <c r="C507" s="77"/>
      <c r="D507" s="77"/>
      <c r="E507" s="77"/>
      <c r="F507" s="77"/>
      <c r="G507" s="77"/>
      <c r="H507" s="110"/>
      <c r="I507" s="77"/>
      <c r="J507" s="77"/>
      <c r="K507" s="77"/>
      <c r="L507" s="77"/>
      <c r="M507" s="77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49"/>
    </row>
    <row r="508" spans="1:24" ht="15">
      <c r="A508" s="244"/>
      <c r="B508" s="77"/>
      <c r="C508" s="77"/>
      <c r="D508" s="77"/>
      <c r="E508" s="77"/>
      <c r="F508" s="77"/>
      <c r="G508" s="77"/>
      <c r="H508" s="110"/>
      <c r="I508" s="77"/>
      <c r="J508" s="77"/>
      <c r="K508" s="77"/>
      <c r="L508" s="77"/>
      <c r="M508" s="77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49"/>
    </row>
    <row r="509" spans="1:24" ht="15">
      <c r="A509" s="244"/>
      <c r="B509" s="77"/>
      <c r="C509" s="77"/>
      <c r="D509" s="77"/>
      <c r="E509" s="77"/>
      <c r="F509" s="77"/>
      <c r="G509" s="77"/>
      <c r="H509" s="110"/>
      <c r="I509" s="77"/>
      <c r="J509" s="77"/>
      <c r="K509" s="77"/>
      <c r="L509" s="77"/>
      <c r="M509" s="77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49"/>
    </row>
    <row r="510" spans="1:24" ht="15">
      <c r="A510" s="244"/>
      <c r="B510" s="77"/>
      <c r="C510" s="77"/>
      <c r="D510" s="77"/>
      <c r="E510" s="77"/>
      <c r="F510" s="77"/>
      <c r="G510" s="77"/>
      <c r="H510" s="110"/>
      <c r="I510" s="77"/>
      <c r="J510" s="77"/>
      <c r="K510" s="77"/>
      <c r="L510" s="77"/>
      <c r="M510" s="77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49"/>
    </row>
    <row r="511" spans="1:24" ht="15">
      <c r="A511" s="244"/>
      <c r="B511" s="77"/>
      <c r="C511" s="77"/>
      <c r="D511" s="77"/>
      <c r="E511" s="77"/>
      <c r="F511" s="77"/>
      <c r="G511" s="77"/>
      <c r="H511" s="110"/>
      <c r="I511" s="77"/>
      <c r="J511" s="77"/>
      <c r="K511" s="77"/>
      <c r="L511" s="77"/>
      <c r="M511" s="77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49"/>
    </row>
    <row r="512" spans="1:24" ht="15">
      <c r="A512" s="244"/>
      <c r="B512" s="77"/>
      <c r="C512" s="77"/>
      <c r="D512" s="77"/>
      <c r="E512" s="77"/>
      <c r="F512" s="77"/>
      <c r="G512" s="77"/>
      <c r="H512" s="110"/>
      <c r="I512" s="77"/>
      <c r="J512" s="77"/>
      <c r="K512" s="77"/>
      <c r="L512" s="77"/>
      <c r="M512" s="77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49"/>
    </row>
    <row r="513" spans="1:24" ht="15">
      <c r="A513" s="244"/>
      <c r="B513" s="77"/>
      <c r="C513" s="77"/>
      <c r="D513" s="77"/>
      <c r="E513" s="77"/>
      <c r="F513" s="77"/>
      <c r="G513" s="77"/>
      <c r="H513" s="110"/>
      <c r="I513" s="77"/>
      <c r="J513" s="77"/>
      <c r="K513" s="77"/>
      <c r="L513" s="77"/>
      <c r="M513" s="77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49"/>
    </row>
    <row r="514" spans="1:24" ht="15">
      <c r="A514" s="244"/>
      <c r="B514" s="77"/>
      <c r="C514" s="77"/>
      <c r="D514" s="77"/>
      <c r="E514" s="77"/>
      <c r="F514" s="77"/>
      <c r="G514" s="77"/>
      <c r="H514" s="110"/>
      <c r="I514" s="77"/>
      <c r="J514" s="77"/>
      <c r="K514" s="77"/>
      <c r="L514" s="77"/>
      <c r="M514" s="77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49"/>
    </row>
    <row r="515" spans="1:24" ht="15">
      <c r="A515" s="244"/>
      <c r="B515" s="77"/>
      <c r="C515" s="77"/>
      <c r="D515" s="77"/>
      <c r="E515" s="77"/>
      <c r="F515" s="77"/>
      <c r="G515" s="77"/>
      <c r="H515" s="110"/>
      <c r="I515" s="77"/>
      <c r="J515" s="77"/>
      <c r="K515" s="77"/>
      <c r="L515" s="77"/>
      <c r="M515" s="77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49"/>
    </row>
    <row r="516" spans="1:24" ht="15">
      <c r="A516" s="244"/>
      <c r="B516" s="77"/>
      <c r="C516" s="77"/>
      <c r="D516" s="77"/>
      <c r="E516" s="77"/>
      <c r="F516" s="77"/>
      <c r="G516" s="77"/>
      <c r="H516" s="110"/>
      <c r="I516" s="77"/>
      <c r="J516" s="77"/>
      <c r="K516" s="77"/>
      <c r="L516" s="77"/>
      <c r="M516" s="77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49"/>
    </row>
    <row r="517" spans="1:24" ht="15">
      <c r="A517" s="244"/>
      <c r="B517" s="77"/>
      <c r="C517" s="77"/>
      <c r="D517" s="77"/>
      <c r="E517" s="77"/>
      <c r="F517" s="77"/>
      <c r="G517" s="77"/>
      <c r="H517" s="110"/>
      <c r="I517" s="77"/>
      <c r="J517" s="77"/>
      <c r="K517" s="77"/>
      <c r="L517" s="77"/>
      <c r="M517" s="77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49"/>
    </row>
    <row r="518" spans="1:24" ht="15">
      <c r="A518" s="244"/>
      <c r="B518" s="77"/>
      <c r="C518" s="77"/>
      <c r="D518" s="77"/>
      <c r="E518" s="77"/>
      <c r="F518" s="77"/>
      <c r="G518" s="77"/>
      <c r="H518" s="110"/>
      <c r="I518" s="77"/>
      <c r="J518" s="77"/>
      <c r="K518" s="77"/>
      <c r="L518" s="77"/>
      <c r="M518" s="77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49"/>
    </row>
    <row r="519" spans="1:24" ht="15">
      <c r="A519" s="244"/>
      <c r="B519" s="77"/>
      <c r="C519" s="77"/>
      <c r="D519" s="77"/>
      <c r="E519" s="77"/>
      <c r="F519" s="77"/>
      <c r="G519" s="77"/>
      <c r="H519" s="110"/>
      <c r="I519" s="77"/>
      <c r="J519" s="77"/>
      <c r="K519" s="77"/>
      <c r="L519" s="77"/>
      <c r="M519" s="77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49"/>
    </row>
    <row r="520" spans="1:24" ht="15">
      <c r="A520" s="244"/>
      <c r="B520" s="77"/>
      <c r="C520" s="77"/>
      <c r="D520" s="77"/>
      <c r="E520" s="77"/>
      <c r="F520" s="77"/>
      <c r="G520" s="77"/>
      <c r="H520" s="110"/>
      <c r="I520" s="77"/>
      <c r="J520" s="77"/>
      <c r="K520" s="77"/>
      <c r="L520" s="77"/>
      <c r="M520" s="77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49"/>
    </row>
    <row r="521" spans="1:24" ht="15">
      <c r="A521" s="244"/>
      <c r="B521" s="77"/>
      <c r="C521" s="77"/>
      <c r="D521" s="77"/>
      <c r="E521" s="77"/>
      <c r="F521" s="77"/>
      <c r="G521" s="77"/>
      <c r="H521" s="110"/>
      <c r="I521" s="77"/>
      <c r="J521" s="77"/>
      <c r="K521" s="77"/>
      <c r="L521" s="77"/>
      <c r="M521" s="77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49"/>
    </row>
    <row r="522" spans="1:24" ht="15">
      <c r="A522" s="244"/>
      <c r="B522" s="77"/>
      <c r="C522" s="77"/>
      <c r="D522" s="77"/>
      <c r="E522" s="77"/>
      <c r="F522" s="77"/>
      <c r="G522" s="77"/>
      <c r="H522" s="110"/>
      <c r="I522" s="77"/>
      <c r="J522" s="77"/>
      <c r="K522" s="77"/>
      <c r="L522" s="77"/>
      <c r="M522" s="77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49"/>
    </row>
    <row r="523" spans="1:24" ht="15">
      <c r="A523" s="244"/>
      <c r="B523" s="77"/>
      <c r="C523" s="77"/>
      <c r="D523" s="77"/>
      <c r="E523" s="77"/>
      <c r="F523" s="77"/>
      <c r="G523" s="77"/>
      <c r="H523" s="110"/>
      <c r="I523" s="77"/>
      <c r="J523" s="77"/>
      <c r="K523" s="77"/>
      <c r="L523" s="77"/>
      <c r="M523" s="77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49"/>
    </row>
    <row r="524" spans="1:24" ht="15">
      <c r="A524" s="244"/>
      <c r="B524" s="77"/>
      <c r="C524" s="77"/>
      <c r="D524" s="77"/>
      <c r="E524" s="77"/>
      <c r="F524" s="77"/>
      <c r="G524" s="77"/>
      <c r="H524" s="110"/>
      <c r="I524" s="77"/>
      <c r="J524" s="77"/>
      <c r="K524" s="77"/>
      <c r="L524" s="77"/>
      <c r="M524" s="77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49"/>
    </row>
    <row r="525" spans="1:24" ht="15">
      <c r="A525" s="244"/>
      <c r="B525" s="77"/>
      <c r="C525" s="77"/>
      <c r="D525" s="77"/>
      <c r="E525" s="77"/>
      <c r="F525" s="77"/>
      <c r="G525" s="77"/>
      <c r="H525" s="110"/>
      <c r="I525" s="77"/>
      <c r="J525" s="77"/>
      <c r="K525" s="77"/>
      <c r="L525" s="77"/>
      <c r="M525" s="77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49"/>
    </row>
    <row r="526" spans="1:24" ht="15">
      <c r="A526" s="244"/>
      <c r="B526" s="77"/>
      <c r="C526" s="77"/>
      <c r="D526" s="77"/>
      <c r="E526" s="77"/>
      <c r="F526" s="77"/>
      <c r="G526" s="77"/>
      <c r="H526" s="110"/>
      <c r="I526" s="77"/>
      <c r="J526" s="77"/>
      <c r="K526" s="77"/>
      <c r="L526" s="77"/>
      <c r="M526" s="77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49"/>
    </row>
    <row r="527" spans="1:24" ht="15">
      <c r="A527" s="244"/>
      <c r="B527" s="77"/>
      <c r="C527" s="77"/>
      <c r="D527" s="77"/>
      <c r="E527" s="77"/>
      <c r="F527" s="77"/>
      <c r="G527" s="77"/>
      <c r="H527" s="110"/>
      <c r="I527" s="77"/>
      <c r="J527" s="77"/>
      <c r="K527" s="77"/>
      <c r="L527" s="77"/>
      <c r="M527" s="77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49"/>
    </row>
    <row r="528" spans="1:24" ht="15">
      <c r="A528" s="244"/>
      <c r="B528" s="77"/>
      <c r="C528" s="77"/>
      <c r="D528" s="77"/>
      <c r="E528" s="77"/>
      <c r="F528" s="77"/>
      <c r="G528" s="77"/>
      <c r="H528" s="110"/>
      <c r="I528" s="77"/>
      <c r="J528" s="77"/>
      <c r="K528" s="77"/>
      <c r="L528" s="77"/>
      <c r="M528" s="77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49"/>
    </row>
    <row r="529" spans="1:24" ht="15">
      <c r="A529" s="244"/>
      <c r="B529" s="77"/>
      <c r="C529" s="77"/>
      <c r="D529" s="77"/>
      <c r="E529" s="77"/>
      <c r="F529" s="77"/>
      <c r="G529" s="77"/>
      <c r="H529" s="110"/>
      <c r="I529" s="77"/>
      <c r="J529" s="77"/>
      <c r="K529" s="77"/>
      <c r="L529" s="77"/>
      <c r="M529" s="77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49"/>
    </row>
    <row r="530" spans="1:24" ht="15">
      <c r="A530" s="244"/>
      <c r="B530" s="77"/>
      <c r="C530" s="77"/>
      <c r="D530" s="77"/>
      <c r="E530" s="77"/>
      <c r="F530" s="77"/>
      <c r="G530" s="77"/>
      <c r="H530" s="110"/>
      <c r="I530" s="77"/>
      <c r="J530" s="77"/>
      <c r="K530" s="77"/>
      <c r="L530" s="77"/>
      <c r="M530" s="77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49"/>
    </row>
    <row r="531" spans="1:24" ht="15">
      <c r="A531" s="244"/>
      <c r="B531" s="77"/>
      <c r="C531" s="77"/>
      <c r="D531" s="77"/>
      <c r="E531" s="77"/>
      <c r="F531" s="77"/>
      <c r="G531" s="77"/>
      <c r="H531" s="110"/>
      <c r="I531" s="77"/>
      <c r="J531" s="77"/>
      <c r="K531" s="77"/>
      <c r="L531" s="77"/>
      <c r="M531" s="77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49"/>
    </row>
    <row r="532" spans="1:24" ht="15">
      <c r="A532" s="244"/>
      <c r="B532" s="77"/>
      <c r="C532" s="77"/>
      <c r="D532" s="77"/>
      <c r="E532" s="77"/>
      <c r="F532" s="77"/>
      <c r="G532" s="77"/>
      <c r="H532" s="110"/>
      <c r="I532" s="77"/>
      <c r="J532" s="77"/>
      <c r="K532" s="77"/>
      <c r="L532" s="77"/>
      <c r="M532" s="77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49"/>
    </row>
    <row r="533" spans="1:24" ht="15">
      <c r="A533" s="244"/>
      <c r="B533" s="77"/>
      <c r="C533" s="77"/>
      <c r="D533" s="77"/>
      <c r="E533" s="77"/>
      <c r="F533" s="77"/>
      <c r="G533" s="77"/>
      <c r="H533" s="110"/>
      <c r="I533" s="77"/>
      <c r="J533" s="77"/>
      <c r="K533" s="77"/>
      <c r="L533" s="77"/>
      <c r="M533" s="77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49"/>
    </row>
    <row r="534" spans="1:24" ht="15">
      <c r="A534" s="244"/>
      <c r="B534" s="77"/>
      <c r="C534" s="77"/>
      <c r="D534" s="77"/>
      <c r="E534" s="77"/>
      <c r="F534" s="77"/>
      <c r="G534" s="77"/>
      <c r="H534" s="110"/>
      <c r="I534" s="77"/>
      <c r="J534" s="77"/>
      <c r="K534" s="77"/>
      <c r="L534" s="77"/>
      <c r="M534" s="77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49"/>
    </row>
    <row r="535" spans="1:24" ht="15">
      <c r="A535" s="244"/>
      <c r="B535" s="77"/>
      <c r="C535" s="77"/>
      <c r="D535" s="77"/>
      <c r="E535" s="77"/>
      <c r="F535" s="77"/>
      <c r="G535" s="77"/>
      <c r="H535" s="110"/>
      <c r="I535" s="77"/>
      <c r="J535" s="77"/>
      <c r="K535" s="77"/>
      <c r="L535" s="77"/>
      <c r="M535" s="77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49"/>
    </row>
    <row r="536" spans="1:24" ht="15">
      <c r="A536" s="244"/>
      <c r="B536" s="77"/>
      <c r="C536" s="77"/>
      <c r="D536" s="77"/>
      <c r="E536" s="77"/>
      <c r="F536" s="77"/>
      <c r="G536" s="77"/>
      <c r="H536" s="110"/>
      <c r="I536" s="77"/>
      <c r="J536" s="77"/>
      <c r="K536" s="77"/>
      <c r="L536" s="77"/>
      <c r="M536" s="77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49"/>
    </row>
    <row r="537" spans="1:24" ht="15">
      <c r="A537" s="244"/>
      <c r="B537" s="77"/>
      <c r="C537" s="77"/>
      <c r="D537" s="77"/>
      <c r="E537" s="77"/>
      <c r="F537" s="77"/>
      <c r="G537" s="77"/>
      <c r="H537" s="110"/>
      <c r="I537" s="77"/>
      <c r="J537" s="77"/>
      <c r="K537" s="77"/>
      <c r="L537" s="77"/>
      <c r="M537" s="77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49"/>
    </row>
    <row r="538" spans="1:24" ht="15">
      <c r="A538" s="244"/>
      <c r="B538" s="77"/>
      <c r="C538" s="77"/>
      <c r="D538" s="77"/>
      <c r="E538" s="77"/>
      <c r="F538" s="77"/>
      <c r="G538" s="77"/>
      <c r="H538" s="110"/>
      <c r="I538" s="77"/>
      <c r="J538" s="77"/>
      <c r="K538" s="77"/>
      <c r="L538" s="77"/>
      <c r="M538" s="77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49"/>
    </row>
    <row r="539" spans="1:24" ht="15">
      <c r="A539" s="244"/>
      <c r="B539" s="77"/>
      <c r="C539" s="77"/>
      <c r="D539" s="77"/>
      <c r="E539" s="77"/>
      <c r="F539" s="77"/>
      <c r="G539" s="77"/>
      <c r="H539" s="110"/>
      <c r="I539" s="77"/>
      <c r="J539" s="77"/>
      <c r="K539" s="77"/>
      <c r="L539" s="77"/>
      <c r="M539" s="77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49"/>
    </row>
    <row r="540" spans="1:24" ht="15">
      <c r="A540" s="244"/>
      <c r="B540" s="77"/>
      <c r="C540" s="77"/>
      <c r="D540" s="77"/>
      <c r="E540" s="77"/>
      <c r="F540" s="77"/>
      <c r="G540" s="77"/>
      <c r="H540" s="110"/>
      <c r="I540" s="77"/>
      <c r="J540" s="77"/>
      <c r="K540" s="77"/>
      <c r="L540" s="77"/>
      <c r="M540" s="77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49"/>
    </row>
    <row r="541" spans="1:24" ht="15">
      <c r="A541" s="244"/>
      <c r="B541" s="77"/>
      <c r="C541" s="77"/>
      <c r="D541" s="77"/>
      <c r="E541" s="77"/>
      <c r="F541" s="77"/>
      <c r="G541" s="77"/>
      <c r="H541" s="110"/>
      <c r="I541" s="77"/>
      <c r="J541" s="77"/>
      <c r="K541" s="77"/>
      <c r="L541" s="77"/>
      <c r="M541" s="77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49"/>
    </row>
    <row r="542" spans="1:24" ht="15">
      <c r="A542" s="244"/>
      <c r="B542" s="77"/>
      <c r="C542" s="77"/>
      <c r="D542" s="77"/>
      <c r="E542" s="77"/>
      <c r="F542" s="77"/>
      <c r="G542" s="77"/>
      <c r="H542" s="110"/>
      <c r="I542" s="77"/>
      <c r="J542" s="77"/>
      <c r="K542" s="77"/>
      <c r="L542" s="77"/>
      <c r="M542" s="77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49"/>
    </row>
    <row r="543" spans="1:24" ht="15">
      <c r="A543" s="244"/>
      <c r="B543" s="77"/>
      <c r="C543" s="77"/>
      <c r="D543" s="77"/>
      <c r="E543" s="77"/>
      <c r="F543" s="77"/>
      <c r="G543" s="77"/>
      <c r="H543" s="110"/>
      <c r="I543" s="77"/>
      <c r="J543" s="77"/>
      <c r="K543" s="77"/>
      <c r="L543" s="77"/>
      <c r="M543" s="77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49"/>
    </row>
    <row r="544" spans="1:24" ht="15">
      <c r="A544" s="244"/>
      <c r="B544" s="77"/>
      <c r="C544" s="77"/>
      <c r="D544" s="77"/>
      <c r="E544" s="77"/>
      <c r="F544" s="77"/>
      <c r="G544" s="77"/>
      <c r="H544" s="110"/>
      <c r="I544" s="77"/>
      <c r="J544" s="77"/>
      <c r="K544" s="77"/>
      <c r="L544" s="77"/>
      <c r="M544" s="77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49"/>
    </row>
    <row r="545" spans="1:24" ht="15">
      <c r="A545" s="244"/>
      <c r="B545" s="77"/>
      <c r="C545" s="77"/>
      <c r="D545" s="77"/>
      <c r="E545" s="77"/>
      <c r="F545" s="77"/>
      <c r="G545" s="77"/>
      <c r="H545" s="110"/>
      <c r="I545" s="77"/>
      <c r="J545" s="77"/>
      <c r="K545" s="77"/>
      <c r="L545" s="77"/>
      <c r="M545" s="77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49"/>
    </row>
    <row r="546" spans="1:24" ht="15">
      <c r="A546" s="244"/>
      <c r="B546" s="77"/>
      <c r="C546" s="77"/>
      <c r="D546" s="77"/>
      <c r="E546" s="77"/>
      <c r="F546" s="77"/>
      <c r="G546" s="77"/>
      <c r="H546" s="110"/>
      <c r="I546" s="77"/>
      <c r="J546" s="77"/>
      <c r="K546" s="77"/>
      <c r="L546" s="77"/>
      <c r="M546" s="77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49"/>
    </row>
    <row r="547" spans="1:24" ht="15">
      <c r="A547" s="244"/>
      <c r="B547" s="77"/>
      <c r="C547" s="77"/>
      <c r="D547" s="77"/>
      <c r="E547" s="77"/>
      <c r="F547" s="77"/>
      <c r="G547" s="77"/>
      <c r="H547" s="110"/>
      <c r="I547" s="77"/>
      <c r="J547" s="77"/>
      <c r="K547" s="77"/>
      <c r="L547" s="77"/>
      <c r="M547" s="77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49"/>
    </row>
    <row r="548" spans="1:24" ht="15">
      <c r="A548" s="244"/>
      <c r="B548" s="77"/>
      <c r="C548" s="77"/>
      <c r="D548" s="77"/>
      <c r="E548" s="77"/>
      <c r="F548" s="77"/>
      <c r="G548" s="77"/>
      <c r="H548" s="110"/>
      <c r="I548" s="77"/>
      <c r="J548" s="77"/>
      <c r="K548" s="77"/>
      <c r="L548" s="77"/>
      <c r="M548" s="77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49"/>
    </row>
    <row r="549" spans="1:24" ht="15">
      <c r="A549" s="244"/>
      <c r="B549" s="77"/>
      <c r="C549" s="77"/>
      <c r="D549" s="77"/>
      <c r="E549" s="77"/>
      <c r="F549" s="77"/>
      <c r="G549" s="77"/>
      <c r="H549" s="110"/>
      <c r="I549" s="77"/>
      <c r="J549" s="77"/>
      <c r="K549" s="77"/>
      <c r="L549" s="77"/>
      <c r="M549" s="77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49"/>
    </row>
    <row r="550" spans="1:24" ht="15">
      <c r="A550" s="244"/>
      <c r="B550" s="77"/>
      <c r="C550" s="77"/>
      <c r="D550" s="77"/>
      <c r="E550" s="77"/>
      <c r="F550" s="77"/>
      <c r="G550" s="77"/>
      <c r="H550" s="110"/>
      <c r="I550" s="77"/>
      <c r="J550" s="77"/>
      <c r="K550" s="77"/>
      <c r="L550" s="77"/>
      <c r="M550" s="77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49"/>
    </row>
    <row r="551" spans="1:24" ht="15">
      <c r="A551" s="244"/>
      <c r="B551" s="77"/>
      <c r="C551" s="77"/>
      <c r="D551" s="77"/>
      <c r="E551" s="77"/>
      <c r="F551" s="77"/>
      <c r="G551" s="77"/>
      <c r="H551" s="110"/>
      <c r="I551" s="77"/>
      <c r="J551" s="77"/>
      <c r="K551" s="77"/>
      <c r="L551" s="77"/>
      <c r="M551" s="77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49"/>
    </row>
    <row r="552" spans="1:24" ht="15">
      <c r="A552" s="244"/>
      <c r="B552" s="77"/>
      <c r="C552" s="77"/>
      <c r="D552" s="77"/>
      <c r="E552" s="77"/>
      <c r="F552" s="77"/>
      <c r="G552" s="77"/>
      <c r="H552" s="110"/>
      <c r="I552" s="77"/>
      <c r="J552" s="77"/>
      <c r="K552" s="77"/>
      <c r="L552" s="77"/>
      <c r="M552" s="77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49"/>
    </row>
    <row r="553" spans="1:24" ht="15">
      <c r="A553" s="244"/>
      <c r="B553" s="77"/>
      <c r="C553" s="77"/>
      <c r="D553" s="77"/>
      <c r="E553" s="77"/>
      <c r="F553" s="77"/>
      <c r="G553" s="77"/>
      <c r="H553" s="110"/>
      <c r="I553" s="77"/>
      <c r="J553" s="77"/>
      <c r="K553" s="77"/>
      <c r="L553" s="77"/>
      <c r="M553" s="77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49"/>
    </row>
    <row r="554" spans="1:24" ht="15">
      <c r="A554" s="244"/>
      <c r="B554" s="77"/>
      <c r="C554" s="77"/>
      <c r="D554" s="77"/>
      <c r="E554" s="77"/>
      <c r="F554" s="77"/>
      <c r="G554" s="77"/>
      <c r="H554" s="110"/>
      <c r="I554" s="77"/>
      <c r="J554" s="77"/>
      <c r="K554" s="77"/>
      <c r="L554" s="77"/>
      <c r="M554" s="77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49"/>
    </row>
    <row r="555" spans="1:24" ht="15">
      <c r="A555" s="244"/>
      <c r="B555" s="77"/>
      <c r="C555" s="77"/>
      <c r="D555" s="77"/>
      <c r="E555" s="77"/>
      <c r="F555" s="77"/>
      <c r="G555" s="77"/>
      <c r="H555" s="110"/>
      <c r="I555" s="77"/>
      <c r="J555" s="77"/>
      <c r="K555" s="77"/>
      <c r="L555" s="77"/>
      <c r="M555" s="77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49"/>
    </row>
    <row r="556" spans="1:24" ht="15">
      <c r="A556" s="244"/>
      <c r="B556" s="77"/>
      <c r="C556" s="77"/>
      <c r="D556" s="77"/>
      <c r="E556" s="77"/>
      <c r="F556" s="77"/>
      <c r="G556" s="77"/>
      <c r="H556" s="110"/>
      <c r="I556" s="77"/>
      <c r="J556" s="77"/>
      <c r="K556" s="77"/>
      <c r="L556" s="77"/>
      <c r="M556" s="77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49"/>
    </row>
    <row r="557" spans="1:24" ht="15">
      <c r="A557" s="244"/>
      <c r="B557" s="77"/>
      <c r="C557" s="77"/>
      <c r="D557" s="77"/>
      <c r="E557" s="77"/>
      <c r="F557" s="77"/>
      <c r="G557" s="77"/>
      <c r="H557" s="110"/>
      <c r="I557" s="77"/>
      <c r="J557" s="77"/>
      <c r="K557" s="77"/>
      <c r="L557" s="77"/>
      <c r="M557" s="77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49"/>
    </row>
  </sheetData>
  <sheetProtection/>
  <mergeCells count="146">
    <mergeCell ref="C27:E27"/>
    <mergeCell ref="I27:J27"/>
    <mergeCell ref="C29:E29"/>
    <mergeCell ref="I29:J29"/>
    <mergeCell ref="N29:O29"/>
    <mergeCell ref="S56:T56"/>
    <mergeCell ref="I31:J31"/>
    <mergeCell ref="N58:O58"/>
    <mergeCell ref="N42:O42"/>
    <mergeCell ref="S52:T52"/>
    <mergeCell ref="S58:T58"/>
    <mergeCell ref="S37:T37"/>
    <mergeCell ref="A2:A5"/>
    <mergeCell ref="B2:B5"/>
    <mergeCell ref="I2:M2"/>
    <mergeCell ref="N2:R2"/>
    <mergeCell ref="C2:H2"/>
    <mergeCell ref="S24:T24"/>
    <mergeCell ref="C24:E24"/>
    <mergeCell ref="N24:O24"/>
    <mergeCell ref="S2:W2"/>
    <mergeCell ref="I3:M4"/>
    <mergeCell ref="N3:R4"/>
    <mergeCell ref="S3:W4"/>
    <mergeCell ref="S33:T33"/>
    <mergeCell ref="S27:T27"/>
    <mergeCell ref="S8:T8"/>
    <mergeCell ref="C17:E17"/>
    <mergeCell ref="C20:E20"/>
    <mergeCell ref="I20:J20"/>
    <mergeCell ref="C10:E10"/>
    <mergeCell ref="I10:J10"/>
    <mergeCell ref="N33:O33"/>
    <mergeCell ref="S22:T22"/>
    <mergeCell ref="A92:B92"/>
    <mergeCell ref="C78:H78"/>
    <mergeCell ref="C85:H85"/>
    <mergeCell ref="I33:J33"/>
    <mergeCell ref="C40:E40"/>
    <mergeCell ref="I40:J40"/>
    <mergeCell ref="C70:H70"/>
    <mergeCell ref="C73:H73"/>
    <mergeCell ref="C37:E37"/>
    <mergeCell ref="C48:E48"/>
    <mergeCell ref="C77:E77"/>
    <mergeCell ref="I61:J61"/>
    <mergeCell ref="N61:O61"/>
    <mergeCell ref="N77:O77"/>
    <mergeCell ref="C65:H65"/>
    <mergeCell ref="S20:T20"/>
    <mergeCell ref="S72:T72"/>
    <mergeCell ref="S64:T64"/>
    <mergeCell ref="A117:W117"/>
    <mergeCell ref="I54:J54"/>
    <mergeCell ref="N64:O64"/>
    <mergeCell ref="C61:E61"/>
    <mergeCell ref="S77:T77"/>
    <mergeCell ref="I77:J77"/>
    <mergeCell ref="C50:E50"/>
    <mergeCell ref="A121:W121"/>
    <mergeCell ref="C68:H68"/>
    <mergeCell ref="N40:O40"/>
    <mergeCell ref="S40:T40"/>
    <mergeCell ref="C72:E72"/>
    <mergeCell ref="I72:J72"/>
    <mergeCell ref="N72:O72"/>
    <mergeCell ref="I64:J64"/>
    <mergeCell ref="C64:E64"/>
    <mergeCell ref="C54:E54"/>
    <mergeCell ref="N56:O56"/>
    <mergeCell ref="S61:T61"/>
    <mergeCell ref="I42:J42"/>
    <mergeCell ref="I48:J48"/>
    <mergeCell ref="S48:T48"/>
    <mergeCell ref="N54:O54"/>
    <mergeCell ref="N48:O48"/>
    <mergeCell ref="I37:J37"/>
    <mergeCell ref="N37:O37"/>
    <mergeCell ref="N12:O12"/>
    <mergeCell ref="A1:M1"/>
    <mergeCell ref="C3:H4"/>
    <mergeCell ref="C12:E12"/>
    <mergeCell ref="C14:E14"/>
    <mergeCell ref="C8:E8"/>
    <mergeCell ref="I8:J8"/>
    <mergeCell ref="I35:J35"/>
    <mergeCell ref="C31:E31"/>
    <mergeCell ref="C35:E35"/>
    <mergeCell ref="N8:O8"/>
    <mergeCell ref="N17:O17"/>
    <mergeCell ref="N35:O35"/>
    <mergeCell ref="C33:E33"/>
    <mergeCell ref="N27:O27"/>
    <mergeCell ref="C22:E22"/>
    <mergeCell ref="I22:J22"/>
    <mergeCell ref="N22:O22"/>
    <mergeCell ref="C52:E52"/>
    <mergeCell ref="I58:J58"/>
    <mergeCell ref="S42:T42"/>
    <mergeCell ref="S54:T54"/>
    <mergeCell ref="N52:O52"/>
    <mergeCell ref="C43:H43"/>
    <mergeCell ref="C42:E42"/>
    <mergeCell ref="C56:E56"/>
    <mergeCell ref="I56:J56"/>
    <mergeCell ref="C58:E58"/>
    <mergeCell ref="S10:T10"/>
    <mergeCell ref="N31:O31"/>
    <mergeCell ref="I17:J17"/>
    <mergeCell ref="I52:J52"/>
    <mergeCell ref="I14:J14"/>
    <mergeCell ref="N10:O10"/>
    <mergeCell ref="S29:T29"/>
    <mergeCell ref="S12:T12"/>
    <mergeCell ref="I12:J12"/>
    <mergeCell ref="N14:O14"/>
    <mergeCell ref="A154:W154"/>
    <mergeCell ref="S14:T14"/>
    <mergeCell ref="N20:O20"/>
    <mergeCell ref="I50:J50"/>
    <mergeCell ref="N50:O50"/>
    <mergeCell ref="S31:T31"/>
    <mergeCell ref="S17:T17"/>
    <mergeCell ref="S35:T35"/>
    <mergeCell ref="S50:T50"/>
    <mergeCell ref="I24:J24"/>
    <mergeCell ref="A126:W126"/>
    <mergeCell ref="S84:T84"/>
    <mergeCell ref="A213:W213"/>
    <mergeCell ref="A197:W197"/>
    <mergeCell ref="C91:E91"/>
    <mergeCell ref="I91:J91"/>
    <mergeCell ref="N91:O91"/>
    <mergeCell ref="A180:W180"/>
    <mergeCell ref="A155:W155"/>
    <mergeCell ref="A212:W212"/>
    <mergeCell ref="A122:W122"/>
    <mergeCell ref="C84:E84"/>
    <mergeCell ref="A181:W181"/>
    <mergeCell ref="A168:W168"/>
    <mergeCell ref="S91:T91"/>
    <mergeCell ref="A142:W142"/>
    <mergeCell ref="I84:J84"/>
    <mergeCell ref="N84:O84"/>
    <mergeCell ref="A138:W138"/>
    <mergeCell ref="A137:W1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4"/>
  <sheetViews>
    <sheetView zoomScale="78" zoomScaleNormal="78" zoomScalePageLayoutView="0" workbookViewId="0" topLeftCell="A97">
      <selection activeCell="K104" sqref="K104"/>
    </sheetView>
  </sheetViews>
  <sheetFormatPr defaultColWidth="9.140625" defaultRowHeight="15"/>
  <cols>
    <col min="1" max="1" width="15.7109375" style="217" customWidth="1"/>
    <col min="2" max="7" width="15.7109375" style="3" customWidth="1"/>
    <col min="8" max="8" width="15.7109375" style="106" customWidth="1"/>
    <col min="9" max="9" width="16.57421875" style="3" customWidth="1"/>
    <col min="10" max="10" width="24.8515625" style="3" customWidth="1"/>
    <col min="11" max="11" width="17.140625" style="3" customWidth="1"/>
    <col min="12" max="13" width="15.7109375" style="3" customWidth="1"/>
    <col min="14" max="14" width="9.28125" style="81" hidden="1" customWidth="1"/>
    <col min="15" max="23" width="9.140625" style="81" hidden="1" customWidth="1"/>
    <col min="24" max="24" width="9.140625" style="107" customWidth="1"/>
    <col min="25" max="16384" width="9.140625" style="81" customWidth="1"/>
  </cols>
  <sheetData>
    <row r="1" spans="1:23" ht="15.75">
      <c r="A1" s="611" t="s">
        <v>2398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</row>
    <row r="2" spans="1:23" ht="15">
      <c r="A2" s="483" t="s">
        <v>1961</v>
      </c>
      <c r="B2" s="483" t="s">
        <v>1584</v>
      </c>
      <c r="C2" s="500" t="s">
        <v>70</v>
      </c>
      <c r="D2" s="594"/>
      <c r="E2" s="594"/>
      <c r="F2" s="594"/>
      <c r="G2" s="594"/>
      <c r="H2" s="501"/>
      <c r="I2" s="488" t="s">
        <v>71</v>
      </c>
      <c r="J2" s="488"/>
      <c r="K2" s="488"/>
      <c r="L2" s="488"/>
      <c r="M2" s="488"/>
      <c r="N2" s="488" t="s">
        <v>72</v>
      </c>
      <c r="O2" s="488"/>
      <c r="P2" s="488"/>
      <c r="Q2" s="488"/>
      <c r="R2" s="488"/>
      <c r="S2" s="488" t="s">
        <v>73</v>
      </c>
      <c r="T2" s="488"/>
      <c r="U2" s="488"/>
      <c r="V2" s="488"/>
      <c r="W2" s="488"/>
    </row>
    <row r="3" spans="1:23" ht="15">
      <c r="A3" s="484"/>
      <c r="B3" s="486"/>
      <c r="C3" s="489" t="s">
        <v>74</v>
      </c>
      <c r="D3" s="488"/>
      <c r="E3" s="488"/>
      <c r="F3" s="488"/>
      <c r="G3" s="488"/>
      <c r="H3" s="488"/>
      <c r="I3" s="489" t="s">
        <v>75</v>
      </c>
      <c r="J3" s="488"/>
      <c r="K3" s="488"/>
      <c r="L3" s="488"/>
      <c r="M3" s="488"/>
      <c r="N3" s="489" t="s">
        <v>76</v>
      </c>
      <c r="O3" s="488"/>
      <c r="P3" s="488"/>
      <c r="Q3" s="488"/>
      <c r="R3" s="488"/>
      <c r="S3" s="489" t="s">
        <v>77</v>
      </c>
      <c r="T3" s="488"/>
      <c r="U3" s="488"/>
      <c r="V3" s="488"/>
      <c r="W3" s="488"/>
    </row>
    <row r="4" spans="1:23" ht="15">
      <c r="A4" s="484"/>
      <c r="B4" s="486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</row>
    <row r="5" spans="1:23" ht="105">
      <c r="A5" s="485"/>
      <c r="B5" s="487"/>
      <c r="C5" s="1" t="s">
        <v>78</v>
      </c>
      <c r="D5" s="1" t="s">
        <v>84</v>
      </c>
      <c r="E5" s="1" t="s">
        <v>80</v>
      </c>
      <c r="F5" s="1" t="s">
        <v>81</v>
      </c>
      <c r="G5" s="1" t="s">
        <v>82</v>
      </c>
      <c r="H5" s="34" t="s">
        <v>83</v>
      </c>
      <c r="I5" s="1" t="s">
        <v>78</v>
      </c>
      <c r="J5" s="1" t="s">
        <v>84</v>
      </c>
      <c r="K5" s="1" t="s">
        <v>81</v>
      </c>
      <c r="L5" s="1" t="s">
        <v>82</v>
      </c>
      <c r="M5" s="1" t="s">
        <v>83</v>
      </c>
      <c r="N5" s="1" t="s">
        <v>78</v>
      </c>
      <c r="O5" s="1" t="s">
        <v>84</v>
      </c>
      <c r="P5" s="1" t="s">
        <v>81</v>
      </c>
      <c r="Q5" s="1" t="s">
        <v>82</v>
      </c>
      <c r="R5" s="1" t="s">
        <v>83</v>
      </c>
      <c r="S5" s="1" t="s">
        <v>78</v>
      </c>
      <c r="T5" s="1" t="s">
        <v>84</v>
      </c>
      <c r="U5" s="1" t="s">
        <v>81</v>
      </c>
      <c r="V5" s="1" t="s">
        <v>82</v>
      </c>
      <c r="W5" s="1" t="s">
        <v>83</v>
      </c>
    </row>
    <row r="6" spans="1:23" ht="15.75" thickBot="1">
      <c r="A6" s="229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34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20</v>
      </c>
      <c r="T6" s="1">
        <v>21</v>
      </c>
      <c r="U6" s="1">
        <v>22</v>
      </c>
      <c r="V6" s="1">
        <v>23</v>
      </c>
      <c r="W6" s="1">
        <v>24</v>
      </c>
    </row>
    <row r="7" spans="1:23" ht="30">
      <c r="A7" s="308" t="s">
        <v>1792</v>
      </c>
      <c r="B7" s="253">
        <v>2.5</v>
      </c>
      <c r="C7" s="25"/>
      <c r="D7" s="25"/>
      <c r="E7" s="25"/>
      <c r="F7" s="25"/>
      <c r="G7" s="25"/>
      <c r="H7" s="113"/>
      <c r="I7" s="25"/>
      <c r="J7" s="80"/>
      <c r="K7" s="1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</row>
    <row r="8" spans="1:23" ht="15">
      <c r="A8" s="27"/>
      <c r="B8" s="254"/>
      <c r="C8" s="1"/>
      <c r="D8" s="1"/>
      <c r="E8" s="1"/>
      <c r="F8" s="1"/>
      <c r="G8" s="1"/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6"/>
    </row>
    <row r="9" spans="1:23" ht="15.75" thickBot="1">
      <c r="A9" s="28"/>
      <c r="B9" s="18"/>
      <c r="C9" s="516" t="s">
        <v>89</v>
      </c>
      <c r="D9" s="517"/>
      <c r="E9" s="518"/>
      <c r="F9" s="21">
        <f>SUM(F7:F8)</f>
        <v>0</v>
      </c>
      <c r="G9" s="22">
        <v>0.8</v>
      </c>
      <c r="H9" s="21">
        <f>F9/G9</f>
        <v>0</v>
      </c>
      <c r="I9" s="516" t="s">
        <v>90</v>
      </c>
      <c r="J9" s="518"/>
      <c r="K9" s="21">
        <f>SUM(K7:K8)</f>
        <v>0</v>
      </c>
      <c r="L9" s="22">
        <v>0.8</v>
      </c>
      <c r="M9" s="21">
        <f>K9/L9</f>
        <v>0</v>
      </c>
      <c r="N9" s="516" t="s">
        <v>91</v>
      </c>
      <c r="O9" s="518"/>
      <c r="P9" s="21">
        <f>SUM(P7:P8)</f>
        <v>0</v>
      </c>
      <c r="Q9" s="22">
        <v>0.8</v>
      </c>
      <c r="R9" s="21">
        <f>P9/Q9</f>
        <v>0</v>
      </c>
      <c r="S9" s="516" t="s">
        <v>92</v>
      </c>
      <c r="T9" s="518"/>
      <c r="U9" s="21">
        <f>SUM(U7:U8)</f>
        <v>0</v>
      </c>
      <c r="V9" s="22">
        <v>0.8</v>
      </c>
      <c r="W9" s="23">
        <f>U9/V9</f>
        <v>0</v>
      </c>
    </row>
    <row r="10" spans="1:23" ht="30">
      <c r="A10" s="29" t="s">
        <v>1793</v>
      </c>
      <c r="B10" s="242">
        <v>2.5</v>
      </c>
      <c r="C10" s="25"/>
      <c r="D10" s="25"/>
      <c r="E10" s="25"/>
      <c r="F10" s="25"/>
      <c r="G10" s="25"/>
      <c r="H10" s="11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3" ht="15.75" thickBot="1">
      <c r="A11" s="28"/>
      <c r="B11" s="18"/>
      <c r="C11" s="516" t="s">
        <v>89</v>
      </c>
      <c r="D11" s="517"/>
      <c r="E11" s="518"/>
      <c r="F11" s="21">
        <f>SUM(F10:F10)</f>
        <v>0</v>
      </c>
      <c r="G11" s="22">
        <v>0.8</v>
      </c>
      <c r="H11" s="21">
        <f>F11/G11</f>
        <v>0</v>
      </c>
      <c r="I11" s="516" t="s">
        <v>90</v>
      </c>
      <c r="J11" s="518"/>
      <c r="K11" s="21">
        <f>SUM(K10:K10)</f>
        <v>0</v>
      </c>
      <c r="L11" s="22">
        <v>0.8</v>
      </c>
      <c r="M11" s="21">
        <f>K11/L11</f>
        <v>0</v>
      </c>
      <c r="N11" s="516" t="s">
        <v>91</v>
      </c>
      <c r="O11" s="518"/>
      <c r="P11" s="21">
        <f>SUM(P10:P10)</f>
        <v>0</v>
      </c>
      <c r="Q11" s="22">
        <v>0.8</v>
      </c>
      <c r="R11" s="21">
        <f>P11/Q11</f>
        <v>0</v>
      </c>
      <c r="S11" s="516" t="s">
        <v>92</v>
      </c>
      <c r="T11" s="518"/>
      <c r="U11" s="21">
        <f>SUM(U10:U10)</f>
        <v>0</v>
      </c>
      <c r="V11" s="22">
        <v>0.8</v>
      </c>
      <c r="W11" s="23">
        <f>U11/V11</f>
        <v>0</v>
      </c>
    </row>
    <row r="12" spans="1:23" ht="15">
      <c r="A12" s="208"/>
      <c r="B12" s="117"/>
      <c r="C12" s="509" t="s">
        <v>252</v>
      </c>
      <c r="D12" s="510"/>
      <c r="E12" s="510"/>
      <c r="F12" s="510"/>
      <c r="G12" s="510"/>
      <c r="H12" s="511"/>
      <c r="I12" s="205"/>
      <c r="J12" s="206"/>
      <c r="K12" s="113"/>
      <c r="L12" s="113"/>
      <c r="M12" s="113"/>
      <c r="N12" s="255"/>
      <c r="O12" s="78"/>
      <c r="P12" s="256"/>
      <c r="Q12" s="197"/>
      <c r="R12" s="256"/>
      <c r="S12" s="255"/>
      <c r="T12" s="78"/>
      <c r="U12" s="256"/>
      <c r="V12" s="197"/>
      <c r="W12" s="257"/>
    </row>
    <row r="13" spans="1:23" ht="30">
      <c r="A13" s="27" t="s">
        <v>1794</v>
      </c>
      <c r="B13" s="254">
        <v>1.6</v>
      </c>
      <c r="C13" s="11" t="s">
        <v>412</v>
      </c>
      <c r="D13" s="11" t="s">
        <v>413</v>
      </c>
      <c r="E13" s="11" t="s">
        <v>414</v>
      </c>
      <c r="F13" s="11">
        <v>0.06</v>
      </c>
      <c r="G13" s="11"/>
      <c r="H13" s="8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4"/>
    </row>
    <row r="14" spans="1:23" ht="15.75" thickBot="1">
      <c r="A14" s="27"/>
      <c r="B14" s="252"/>
      <c r="C14" s="496" t="s">
        <v>89</v>
      </c>
      <c r="D14" s="499"/>
      <c r="E14" s="497"/>
      <c r="F14" s="33">
        <f>SUM(F13:F13)</f>
        <v>0.06</v>
      </c>
      <c r="G14" s="37">
        <v>0.8</v>
      </c>
      <c r="H14" s="33">
        <f>F14/G14</f>
        <v>0.075</v>
      </c>
      <c r="I14" s="614" t="s">
        <v>90</v>
      </c>
      <c r="J14" s="614"/>
      <c r="K14" s="33">
        <f>SUM(P13:P13)</f>
        <v>0</v>
      </c>
      <c r="L14" s="37">
        <v>0.8</v>
      </c>
      <c r="M14" s="33">
        <f>K14/L14</f>
        <v>0</v>
      </c>
      <c r="N14" s="516" t="s">
        <v>91</v>
      </c>
      <c r="O14" s="518"/>
      <c r="P14" s="21">
        <f>SUM(P13:P13)</f>
        <v>0</v>
      </c>
      <c r="Q14" s="22">
        <v>0.8</v>
      </c>
      <c r="R14" s="21">
        <f>P14/Q14</f>
        <v>0</v>
      </c>
      <c r="S14" s="516" t="s">
        <v>92</v>
      </c>
      <c r="T14" s="518"/>
      <c r="U14" s="21">
        <f>SUM(U13:U13)</f>
        <v>0</v>
      </c>
      <c r="V14" s="22">
        <v>0.8</v>
      </c>
      <c r="W14" s="23">
        <f>U14/V14</f>
        <v>0</v>
      </c>
    </row>
    <row r="15" spans="1:23" ht="15.75" thickBot="1">
      <c r="A15" s="208"/>
      <c r="B15" s="117"/>
      <c r="C15" s="509" t="s">
        <v>253</v>
      </c>
      <c r="D15" s="510"/>
      <c r="E15" s="510"/>
      <c r="F15" s="510"/>
      <c r="G15" s="510"/>
      <c r="H15" s="511"/>
      <c r="I15" s="113"/>
      <c r="J15" s="113"/>
      <c r="K15" s="113"/>
      <c r="L15" s="113"/>
      <c r="M15" s="113"/>
      <c r="N15" s="255"/>
      <c r="O15" s="78"/>
      <c r="P15" s="256"/>
      <c r="Q15" s="197"/>
      <c r="R15" s="256"/>
      <c r="S15" s="255"/>
      <c r="T15" s="78"/>
      <c r="U15" s="256"/>
      <c r="V15" s="197"/>
      <c r="W15" s="257"/>
    </row>
    <row r="16" spans="1:23" ht="45">
      <c r="A16" s="27" t="s">
        <v>1795</v>
      </c>
      <c r="B16" s="254">
        <v>2.5</v>
      </c>
      <c r="C16" s="11" t="s">
        <v>417</v>
      </c>
      <c r="D16" s="11" t="s">
        <v>418</v>
      </c>
      <c r="E16" s="11" t="s">
        <v>419</v>
      </c>
      <c r="F16" s="11">
        <v>0.2</v>
      </c>
      <c r="G16" s="11"/>
      <c r="H16" s="89"/>
      <c r="I16" s="11" t="s">
        <v>420</v>
      </c>
      <c r="J16" s="11" t="s">
        <v>421</v>
      </c>
      <c r="K16" s="11">
        <v>0.59</v>
      </c>
      <c r="L16" s="11"/>
      <c r="M16" s="11"/>
      <c r="N16" s="25" t="s">
        <v>422</v>
      </c>
      <c r="O16" s="25" t="s">
        <v>423</v>
      </c>
      <c r="P16" s="25">
        <v>0.2</v>
      </c>
      <c r="Q16" s="25"/>
      <c r="R16" s="25"/>
      <c r="S16" s="25"/>
      <c r="T16" s="25"/>
      <c r="U16" s="25"/>
      <c r="V16" s="25"/>
      <c r="W16" s="26"/>
    </row>
    <row r="17" spans="1:23" ht="30">
      <c r="A17" s="27"/>
      <c r="B17" s="254"/>
      <c r="C17" s="79" t="s">
        <v>424</v>
      </c>
      <c r="D17" s="79" t="s">
        <v>425</v>
      </c>
      <c r="E17" s="79" t="s">
        <v>426</v>
      </c>
      <c r="F17" s="79">
        <v>0.2</v>
      </c>
      <c r="G17" s="79"/>
      <c r="H17" s="112"/>
      <c r="I17" s="229" t="s">
        <v>427</v>
      </c>
      <c r="J17" s="229" t="s">
        <v>428</v>
      </c>
      <c r="K17" s="63">
        <v>0.1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4"/>
    </row>
    <row r="18" spans="1:23" ht="15">
      <c r="A18" s="27"/>
      <c r="B18" s="254"/>
      <c r="C18" s="493" t="s">
        <v>252</v>
      </c>
      <c r="D18" s="494"/>
      <c r="E18" s="494"/>
      <c r="F18" s="494"/>
      <c r="G18" s="494"/>
      <c r="H18" s="495"/>
      <c r="I18" s="229"/>
      <c r="J18" s="229"/>
      <c r="K18" s="6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4"/>
    </row>
    <row r="19" spans="1:23" ht="45">
      <c r="A19" s="27"/>
      <c r="B19" s="254"/>
      <c r="C19" s="11" t="s">
        <v>424</v>
      </c>
      <c r="D19" s="11" t="s">
        <v>425</v>
      </c>
      <c r="E19" s="11" t="s">
        <v>429</v>
      </c>
      <c r="F19" s="11">
        <v>0.04</v>
      </c>
      <c r="G19" s="11"/>
      <c r="H19" s="89"/>
      <c r="I19" s="1" t="s">
        <v>430</v>
      </c>
      <c r="J19" s="1" t="s">
        <v>431</v>
      </c>
      <c r="K19" s="1">
        <v>0.16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4"/>
    </row>
    <row r="20" spans="1:23" ht="15.75" thickBot="1">
      <c r="A20" s="28"/>
      <c r="B20" s="18"/>
      <c r="C20" s="516" t="s">
        <v>89</v>
      </c>
      <c r="D20" s="517"/>
      <c r="E20" s="518"/>
      <c r="F20" s="21">
        <f>SUM(F16:F19)</f>
        <v>0.44</v>
      </c>
      <c r="G20" s="22">
        <v>0.8</v>
      </c>
      <c r="H20" s="21">
        <f>F20/G20</f>
        <v>0.5499999999999999</v>
      </c>
      <c r="I20" s="516" t="s">
        <v>90</v>
      </c>
      <c r="J20" s="518"/>
      <c r="K20" s="21">
        <f>SUM(K16:K19)</f>
        <v>0.85</v>
      </c>
      <c r="L20" s="22">
        <v>0.8</v>
      </c>
      <c r="M20" s="21">
        <f>K20/L20</f>
        <v>1.0625</v>
      </c>
      <c r="N20" s="516" t="s">
        <v>91</v>
      </c>
      <c r="O20" s="518"/>
      <c r="P20" s="21">
        <f>SUM(P16:P19)</f>
        <v>0.2</v>
      </c>
      <c r="Q20" s="22">
        <v>0.8</v>
      </c>
      <c r="R20" s="21">
        <f>P20/Q20</f>
        <v>0.25</v>
      </c>
      <c r="S20" s="516" t="s">
        <v>92</v>
      </c>
      <c r="T20" s="518"/>
      <c r="U20" s="21">
        <f>SUM(U16:U19)</f>
        <v>0</v>
      </c>
      <c r="V20" s="22">
        <v>0.8</v>
      </c>
      <c r="W20" s="23">
        <f>U20/V20</f>
        <v>0</v>
      </c>
    </row>
    <row r="21" spans="1:23" ht="15.75" thickBot="1">
      <c r="A21" s="208"/>
      <c r="B21" s="117"/>
      <c r="C21" s="509">
        <v>2006</v>
      </c>
      <c r="D21" s="510"/>
      <c r="E21" s="510"/>
      <c r="F21" s="510"/>
      <c r="G21" s="510"/>
      <c r="H21" s="511"/>
      <c r="I21" s="205"/>
      <c r="J21" s="206"/>
      <c r="K21" s="113"/>
      <c r="L21" s="113"/>
      <c r="M21" s="113"/>
      <c r="N21" s="255"/>
      <c r="O21" s="78"/>
      <c r="P21" s="256"/>
      <c r="Q21" s="197"/>
      <c r="R21" s="256"/>
      <c r="S21" s="255"/>
      <c r="T21" s="78"/>
      <c r="U21" s="256"/>
      <c r="V21" s="197"/>
      <c r="W21" s="257"/>
    </row>
    <row r="22" spans="1:23" ht="45">
      <c r="A22" s="27" t="s">
        <v>1796</v>
      </c>
      <c r="B22" s="254">
        <v>2.5</v>
      </c>
      <c r="C22" s="11" t="s">
        <v>432</v>
      </c>
      <c r="D22" s="11" t="s">
        <v>433</v>
      </c>
      <c r="E22" s="11" t="s">
        <v>434</v>
      </c>
      <c r="F22" s="11">
        <v>0.2</v>
      </c>
      <c r="G22" s="11"/>
      <c r="H22" s="89"/>
      <c r="I22" s="11"/>
      <c r="J22" s="11"/>
      <c r="K22" s="11"/>
      <c r="L22" s="11"/>
      <c r="M22" s="11"/>
      <c r="N22" s="25"/>
      <c r="O22" s="25"/>
      <c r="P22" s="25"/>
      <c r="Q22" s="25"/>
      <c r="R22" s="25"/>
      <c r="S22" s="25"/>
      <c r="T22" s="25"/>
      <c r="U22" s="25"/>
      <c r="V22" s="25"/>
      <c r="W22" s="26"/>
    </row>
    <row r="23" spans="1:23" ht="15">
      <c r="A23" s="27"/>
      <c r="B23" s="254"/>
      <c r="C23" s="1"/>
      <c r="D23" s="1"/>
      <c r="E23" s="1"/>
      <c r="F23" s="1"/>
      <c r="G23" s="1"/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6"/>
    </row>
    <row r="24" spans="1:23" ht="15.75" thickBot="1">
      <c r="A24" s="28"/>
      <c r="B24" s="18"/>
      <c r="C24" s="516" t="s">
        <v>89</v>
      </c>
      <c r="D24" s="517"/>
      <c r="E24" s="518"/>
      <c r="F24" s="21">
        <v>0</v>
      </c>
      <c r="G24" s="22">
        <v>0.8</v>
      </c>
      <c r="H24" s="21">
        <f>F24/G24</f>
        <v>0</v>
      </c>
      <c r="I24" s="516" t="s">
        <v>90</v>
      </c>
      <c r="J24" s="518"/>
      <c r="K24" s="21">
        <f>SUM(K22:K23)</f>
        <v>0</v>
      </c>
      <c r="L24" s="22">
        <v>0.8</v>
      </c>
      <c r="M24" s="21">
        <f>K24/L24</f>
        <v>0</v>
      </c>
      <c r="N24" s="516" t="s">
        <v>91</v>
      </c>
      <c r="O24" s="518"/>
      <c r="P24" s="21">
        <f>SUM(P22:P23)</f>
        <v>0</v>
      </c>
      <c r="Q24" s="22">
        <v>0.8</v>
      </c>
      <c r="R24" s="21">
        <f>P24/Q24</f>
        <v>0</v>
      </c>
      <c r="S24" s="516" t="s">
        <v>92</v>
      </c>
      <c r="T24" s="518"/>
      <c r="U24" s="21">
        <f>SUM(U22:U23)</f>
        <v>0</v>
      </c>
      <c r="V24" s="22">
        <v>0.8</v>
      </c>
      <c r="W24" s="23">
        <f>U24/V24</f>
        <v>0</v>
      </c>
    </row>
    <row r="25" spans="1:23" ht="30">
      <c r="A25" s="308" t="s">
        <v>1797</v>
      </c>
      <c r="B25" s="253">
        <v>2.5</v>
      </c>
      <c r="C25" s="25"/>
      <c r="D25" s="25"/>
      <c r="E25" s="25"/>
      <c r="F25" s="25"/>
      <c r="G25" s="25"/>
      <c r="H25" s="11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26" spans="1:23" ht="15.75" thickBot="1">
      <c r="A26" s="28"/>
      <c r="B26" s="18"/>
      <c r="C26" s="516" t="s">
        <v>89</v>
      </c>
      <c r="D26" s="517"/>
      <c r="E26" s="518"/>
      <c r="F26" s="21">
        <f>SUM(F25:F25)</f>
        <v>0</v>
      </c>
      <c r="G26" s="22">
        <v>0.8</v>
      </c>
      <c r="H26" s="21">
        <f>F26/G26</f>
        <v>0</v>
      </c>
      <c r="I26" s="516" t="s">
        <v>90</v>
      </c>
      <c r="J26" s="518"/>
      <c r="K26" s="21">
        <f>SUM(K25:K25)</f>
        <v>0</v>
      </c>
      <c r="L26" s="22">
        <v>0.8</v>
      </c>
      <c r="M26" s="21">
        <f>K26/L26</f>
        <v>0</v>
      </c>
      <c r="N26" s="516" t="s">
        <v>91</v>
      </c>
      <c r="O26" s="518"/>
      <c r="P26" s="21">
        <f>SUM(P25:P25)</f>
        <v>0</v>
      </c>
      <c r="Q26" s="22">
        <v>0.8</v>
      </c>
      <c r="R26" s="21">
        <f>P26/Q26</f>
        <v>0</v>
      </c>
      <c r="S26" s="516" t="s">
        <v>92</v>
      </c>
      <c r="T26" s="518"/>
      <c r="U26" s="21">
        <f>SUM(U25:U25)</f>
        <v>0</v>
      </c>
      <c r="V26" s="22">
        <v>0.8</v>
      </c>
      <c r="W26" s="23">
        <f>U26/V26</f>
        <v>0</v>
      </c>
    </row>
    <row r="27" spans="1:23" ht="30">
      <c r="A27" s="29" t="s">
        <v>1798</v>
      </c>
      <c r="B27" s="242">
        <v>2.5</v>
      </c>
      <c r="C27" s="25"/>
      <c r="D27" s="25"/>
      <c r="E27" s="25"/>
      <c r="F27" s="25"/>
      <c r="G27" s="25"/>
      <c r="H27" s="11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</row>
    <row r="28" spans="1:23" ht="15.75" thickBot="1">
      <c r="A28" s="28"/>
      <c r="B28" s="18"/>
      <c r="C28" s="516" t="s">
        <v>89</v>
      </c>
      <c r="D28" s="517"/>
      <c r="E28" s="518"/>
      <c r="F28" s="21">
        <f>SUM(F27:F27)</f>
        <v>0</v>
      </c>
      <c r="G28" s="22">
        <v>0.8</v>
      </c>
      <c r="H28" s="21">
        <f>F28/G28</f>
        <v>0</v>
      </c>
      <c r="I28" s="516" t="s">
        <v>90</v>
      </c>
      <c r="J28" s="518"/>
      <c r="K28" s="21">
        <f>SUM(K27:K27)</f>
        <v>0</v>
      </c>
      <c r="L28" s="22">
        <v>0.8</v>
      </c>
      <c r="M28" s="21">
        <f>K28/L28</f>
        <v>0</v>
      </c>
      <c r="N28" s="516" t="s">
        <v>91</v>
      </c>
      <c r="O28" s="518"/>
      <c r="P28" s="21">
        <f>SUM(P27:P27)</f>
        <v>0</v>
      </c>
      <c r="Q28" s="22">
        <v>0.8</v>
      </c>
      <c r="R28" s="21">
        <f>P28/Q28</f>
        <v>0</v>
      </c>
      <c r="S28" s="516" t="s">
        <v>92</v>
      </c>
      <c r="T28" s="518"/>
      <c r="U28" s="21">
        <f>SUM(U27:U27)</f>
        <v>0</v>
      </c>
      <c r="V28" s="22">
        <v>0.8</v>
      </c>
      <c r="W28" s="23">
        <f>U28/V28</f>
        <v>0</v>
      </c>
    </row>
    <row r="29" spans="1:23" ht="30">
      <c r="A29" s="29" t="s">
        <v>1799</v>
      </c>
      <c r="B29" s="242">
        <v>2.5</v>
      </c>
      <c r="C29" s="25"/>
      <c r="D29" s="25"/>
      <c r="E29" s="25"/>
      <c r="F29" s="25"/>
      <c r="G29" s="25"/>
      <c r="H29" s="11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</row>
    <row r="30" spans="1:23" ht="15.75" thickBot="1">
      <c r="A30" s="28"/>
      <c r="B30" s="18"/>
      <c r="C30" s="516" t="s">
        <v>89</v>
      </c>
      <c r="D30" s="517"/>
      <c r="E30" s="518"/>
      <c r="F30" s="21">
        <f>SUM(F29:F29)</f>
        <v>0</v>
      </c>
      <c r="G30" s="22">
        <v>0.8</v>
      </c>
      <c r="H30" s="21">
        <f>F30/G30</f>
        <v>0</v>
      </c>
      <c r="I30" s="516" t="s">
        <v>90</v>
      </c>
      <c r="J30" s="518"/>
      <c r="K30" s="21">
        <f>SUM(K29:K29)</f>
        <v>0</v>
      </c>
      <c r="L30" s="22">
        <v>0.8</v>
      </c>
      <c r="M30" s="21">
        <f>K30/L30</f>
        <v>0</v>
      </c>
      <c r="N30" s="516" t="s">
        <v>91</v>
      </c>
      <c r="O30" s="518"/>
      <c r="P30" s="21">
        <f>SUM(P29:P29)</f>
        <v>0</v>
      </c>
      <c r="Q30" s="22">
        <v>0.8</v>
      </c>
      <c r="R30" s="21">
        <f>P30/Q30</f>
        <v>0</v>
      </c>
      <c r="S30" s="516" t="s">
        <v>92</v>
      </c>
      <c r="T30" s="518"/>
      <c r="U30" s="21">
        <f>SUM(U29:U29)</f>
        <v>0</v>
      </c>
      <c r="V30" s="22">
        <v>0.8</v>
      </c>
      <c r="W30" s="23">
        <f>U30/V30</f>
        <v>0</v>
      </c>
    </row>
    <row r="31" spans="1:23" ht="30">
      <c r="A31" s="29" t="s">
        <v>1800</v>
      </c>
      <c r="B31" s="242">
        <v>1</v>
      </c>
      <c r="C31" s="25"/>
      <c r="D31" s="25"/>
      <c r="E31" s="25"/>
      <c r="F31" s="25"/>
      <c r="G31" s="25"/>
      <c r="H31" s="113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</row>
    <row r="32" spans="1:23" ht="15.75" thickBot="1">
      <c r="A32" s="28"/>
      <c r="B32" s="18"/>
      <c r="C32" s="516" t="s">
        <v>89</v>
      </c>
      <c r="D32" s="517"/>
      <c r="E32" s="518"/>
      <c r="F32" s="21">
        <f>SUM(F31:F31)</f>
        <v>0</v>
      </c>
      <c r="G32" s="22">
        <v>0.8</v>
      </c>
      <c r="H32" s="21">
        <f>F32/G32</f>
        <v>0</v>
      </c>
      <c r="I32" s="516" t="s">
        <v>90</v>
      </c>
      <c r="J32" s="518"/>
      <c r="K32" s="21">
        <f>SUM(K31:K31)</f>
        <v>0</v>
      </c>
      <c r="L32" s="22">
        <v>0.8</v>
      </c>
      <c r="M32" s="21">
        <f>K32/L32</f>
        <v>0</v>
      </c>
      <c r="N32" s="516" t="s">
        <v>91</v>
      </c>
      <c r="O32" s="518"/>
      <c r="P32" s="21">
        <f>SUM(P31:P31)</f>
        <v>0</v>
      </c>
      <c r="Q32" s="22">
        <v>0.8</v>
      </c>
      <c r="R32" s="21">
        <f>P32/Q32</f>
        <v>0</v>
      </c>
      <c r="S32" s="516" t="s">
        <v>92</v>
      </c>
      <c r="T32" s="518"/>
      <c r="U32" s="21">
        <f>SUM(U31:U31)</f>
        <v>0</v>
      </c>
      <c r="V32" s="22">
        <v>0.8</v>
      </c>
      <c r="W32" s="23">
        <f>U32/V32</f>
        <v>0</v>
      </c>
    </row>
    <row r="33" spans="1:23" ht="15.75" thickBot="1">
      <c r="A33" s="208"/>
      <c r="B33" s="117"/>
      <c r="C33" s="509" t="s">
        <v>252</v>
      </c>
      <c r="D33" s="510"/>
      <c r="E33" s="510"/>
      <c r="F33" s="510"/>
      <c r="G33" s="510"/>
      <c r="H33" s="511"/>
      <c r="I33" s="205"/>
      <c r="J33" s="206"/>
      <c r="K33" s="113"/>
      <c r="L33" s="113"/>
      <c r="M33" s="113"/>
      <c r="N33" s="255"/>
      <c r="O33" s="78"/>
      <c r="P33" s="256"/>
      <c r="Q33" s="197"/>
      <c r="R33" s="256"/>
      <c r="S33" s="255"/>
      <c r="T33" s="78"/>
      <c r="U33" s="256"/>
      <c r="V33" s="197"/>
      <c r="W33" s="257"/>
    </row>
    <row r="34" spans="1:23" ht="105">
      <c r="A34" s="27" t="s">
        <v>1801</v>
      </c>
      <c r="B34" s="254">
        <v>2.5</v>
      </c>
      <c r="C34" s="11" t="s">
        <v>476</v>
      </c>
      <c r="D34" s="11" t="s">
        <v>477</v>
      </c>
      <c r="E34" s="11" t="s">
        <v>478</v>
      </c>
      <c r="F34" s="11">
        <v>0.19</v>
      </c>
      <c r="G34" s="11"/>
      <c r="H34" s="89"/>
      <c r="I34" s="11" t="s">
        <v>296</v>
      </c>
      <c r="J34" s="11" t="s">
        <v>297</v>
      </c>
      <c r="K34" s="11">
        <v>0.15</v>
      </c>
      <c r="L34" s="11"/>
      <c r="M34" s="11"/>
      <c r="N34" s="25"/>
      <c r="O34" s="25"/>
      <c r="P34" s="25"/>
      <c r="Q34" s="25"/>
      <c r="R34" s="25"/>
      <c r="S34" s="25"/>
      <c r="T34" s="25"/>
      <c r="U34" s="25"/>
      <c r="V34" s="25"/>
      <c r="W34" s="26"/>
    </row>
    <row r="35" spans="1:23" ht="15.75" thickBot="1">
      <c r="A35" s="28"/>
      <c r="B35" s="18"/>
      <c r="C35" s="516" t="s">
        <v>89</v>
      </c>
      <c r="D35" s="517"/>
      <c r="E35" s="518"/>
      <c r="F35" s="21">
        <f>SUM(F34:F34)</f>
        <v>0.19</v>
      </c>
      <c r="G35" s="22">
        <v>0.8</v>
      </c>
      <c r="H35" s="21">
        <f>F35/G35</f>
        <v>0.2375</v>
      </c>
      <c r="I35" s="516" t="s">
        <v>90</v>
      </c>
      <c r="J35" s="518"/>
      <c r="K35" s="21">
        <f>SUM(K34:K34)</f>
        <v>0.15</v>
      </c>
      <c r="L35" s="22">
        <v>0.8</v>
      </c>
      <c r="M35" s="21">
        <f>K35/L35</f>
        <v>0.18749999999999997</v>
      </c>
      <c r="N35" s="516" t="s">
        <v>91</v>
      </c>
      <c r="O35" s="518"/>
      <c r="P35" s="21">
        <f>SUM(P34:P34)</f>
        <v>0</v>
      </c>
      <c r="Q35" s="22">
        <v>0.8</v>
      </c>
      <c r="R35" s="21">
        <f>P35/Q35</f>
        <v>0</v>
      </c>
      <c r="S35" s="516" t="s">
        <v>92</v>
      </c>
      <c r="T35" s="518"/>
      <c r="U35" s="21">
        <f>SUM(U34:U34)</f>
        <v>0</v>
      </c>
      <c r="V35" s="22">
        <v>0.8</v>
      </c>
      <c r="W35" s="23">
        <f>U35/V35</f>
        <v>0</v>
      </c>
    </row>
    <row r="36" spans="1:23" ht="30">
      <c r="A36" s="29" t="s">
        <v>1802</v>
      </c>
      <c r="B36" s="242">
        <v>1.6</v>
      </c>
      <c r="C36" s="25"/>
      <c r="D36" s="25"/>
      <c r="E36" s="25"/>
      <c r="F36" s="25"/>
      <c r="G36" s="25"/>
      <c r="H36" s="11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</row>
    <row r="37" spans="1:23" ht="15.75" thickBot="1">
      <c r="A37" s="28"/>
      <c r="B37" s="18"/>
      <c r="C37" s="516" t="s">
        <v>89</v>
      </c>
      <c r="D37" s="517"/>
      <c r="E37" s="518"/>
      <c r="F37" s="21">
        <f>SUM(F36:F36)</f>
        <v>0</v>
      </c>
      <c r="G37" s="22">
        <v>0.8</v>
      </c>
      <c r="H37" s="21">
        <f>F37/G37</f>
        <v>0</v>
      </c>
      <c r="I37" s="516" t="s">
        <v>90</v>
      </c>
      <c r="J37" s="518"/>
      <c r="K37" s="21">
        <f>SUM(K36:K36)</f>
        <v>0</v>
      </c>
      <c r="L37" s="22">
        <v>0.8</v>
      </c>
      <c r="M37" s="21">
        <f>K37/L37</f>
        <v>0</v>
      </c>
      <c r="N37" s="516" t="s">
        <v>91</v>
      </c>
      <c r="O37" s="518"/>
      <c r="P37" s="21">
        <f>SUM(P36:P36)</f>
        <v>0</v>
      </c>
      <c r="Q37" s="22">
        <v>0.8</v>
      </c>
      <c r="R37" s="21">
        <f>P37/Q37</f>
        <v>0</v>
      </c>
      <c r="S37" s="516" t="s">
        <v>92</v>
      </c>
      <c r="T37" s="518"/>
      <c r="U37" s="21">
        <f>SUM(U36:U36)</f>
        <v>0</v>
      </c>
      <c r="V37" s="22">
        <v>0.8</v>
      </c>
      <c r="W37" s="23">
        <f>U37/V37</f>
        <v>0</v>
      </c>
    </row>
    <row r="38" spans="1:23" ht="90">
      <c r="A38" s="29" t="s">
        <v>1803</v>
      </c>
      <c r="B38" s="242" t="s">
        <v>1680</v>
      </c>
      <c r="C38" s="25"/>
      <c r="D38" s="25"/>
      <c r="E38" s="25"/>
      <c r="F38" s="25"/>
      <c r="G38" s="25"/>
      <c r="H38" s="113"/>
      <c r="I38" s="1" t="s">
        <v>2268</v>
      </c>
      <c r="J38" s="1" t="s">
        <v>392</v>
      </c>
      <c r="K38" s="1">
        <v>0.07</v>
      </c>
      <c r="L38" s="25"/>
      <c r="M38" s="25"/>
      <c r="N38" s="34" t="s">
        <v>388</v>
      </c>
      <c r="O38" s="1" t="s">
        <v>389</v>
      </c>
      <c r="P38" s="1">
        <v>0.036</v>
      </c>
      <c r="Q38" s="25"/>
      <c r="R38" s="25"/>
      <c r="S38" s="25" t="s">
        <v>390</v>
      </c>
      <c r="T38" s="25" t="s">
        <v>391</v>
      </c>
      <c r="U38" s="25">
        <v>0.14</v>
      </c>
      <c r="V38" s="25"/>
      <c r="W38" s="26"/>
    </row>
    <row r="39" spans="1:23" ht="75">
      <c r="A39" s="27"/>
      <c r="B39" s="254"/>
      <c r="C39" s="11"/>
      <c r="D39" s="11"/>
      <c r="E39" s="11"/>
      <c r="F39" s="11"/>
      <c r="G39" s="11"/>
      <c r="H39" s="89"/>
      <c r="I39" s="1" t="s">
        <v>2427</v>
      </c>
      <c r="J39" s="1" t="s">
        <v>393</v>
      </c>
      <c r="K39" s="1">
        <v>0.6302</v>
      </c>
      <c r="L39" s="11"/>
      <c r="M39" s="11"/>
      <c r="N39" s="34"/>
      <c r="O39" s="1"/>
      <c r="P39" s="1"/>
      <c r="Q39" s="11"/>
      <c r="R39" s="11"/>
      <c r="S39" s="11"/>
      <c r="T39" s="11"/>
      <c r="U39" s="11"/>
      <c r="V39" s="11"/>
      <c r="W39" s="14"/>
    </row>
    <row r="40" spans="1:23" ht="45">
      <c r="A40" s="27"/>
      <c r="B40" s="254"/>
      <c r="C40" s="255"/>
      <c r="D40" s="77"/>
      <c r="E40" s="78"/>
      <c r="F40" s="197"/>
      <c r="G40" s="197"/>
      <c r="H40" s="108"/>
      <c r="I40" s="1" t="s">
        <v>121</v>
      </c>
      <c r="J40" s="1" t="s">
        <v>363</v>
      </c>
      <c r="K40" s="1">
        <v>2.11</v>
      </c>
      <c r="L40" s="197"/>
      <c r="M40" s="197"/>
      <c r="N40" s="202"/>
      <c r="O40" s="32"/>
      <c r="P40" s="37"/>
      <c r="Q40" s="197"/>
      <c r="R40" s="197"/>
      <c r="S40" s="255"/>
      <c r="T40" s="78"/>
      <c r="U40" s="197"/>
      <c r="V40" s="197"/>
      <c r="W40" s="334"/>
    </row>
    <row r="41" spans="1:23" ht="15.75" thickBot="1">
      <c r="A41" s="28"/>
      <c r="B41" s="18"/>
      <c r="C41" s="516" t="s">
        <v>89</v>
      </c>
      <c r="D41" s="517"/>
      <c r="E41" s="518"/>
      <c r="F41" s="21">
        <f>SUM(F38:F39)</f>
        <v>0</v>
      </c>
      <c r="G41" s="22">
        <v>0.8</v>
      </c>
      <c r="H41" s="21">
        <f>F41/G41</f>
        <v>0</v>
      </c>
      <c r="I41" s="516" t="s">
        <v>90</v>
      </c>
      <c r="J41" s="518"/>
      <c r="K41" s="21">
        <f>SUM(K38:K40)</f>
        <v>2.8102</v>
      </c>
      <c r="L41" s="22">
        <v>0.8</v>
      </c>
      <c r="M41" s="21">
        <f>K41/L41</f>
        <v>3.51275</v>
      </c>
      <c r="N41" s="516" t="s">
        <v>91</v>
      </c>
      <c r="O41" s="518"/>
      <c r="P41" s="21">
        <f>SUM(P38:P39)</f>
        <v>0.036</v>
      </c>
      <c r="Q41" s="22">
        <v>0.8</v>
      </c>
      <c r="R41" s="21">
        <f>P41/Q41</f>
        <v>0.04499999999999999</v>
      </c>
      <c r="S41" s="516" t="s">
        <v>92</v>
      </c>
      <c r="T41" s="518"/>
      <c r="U41" s="21">
        <f>SUM(U38:U39)</f>
        <v>0.14</v>
      </c>
      <c r="V41" s="22">
        <v>0.8</v>
      </c>
      <c r="W41" s="23">
        <f>U41/V41</f>
        <v>0.17500000000000002</v>
      </c>
    </row>
    <row r="42" spans="1:23" ht="30">
      <c r="A42" s="29" t="s">
        <v>1804</v>
      </c>
      <c r="B42" s="242" t="s">
        <v>1619</v>
      </c>
      <c r="C42" s="25"/>
      <c r="D42" s="25"/>
      <c r="E42" s="25"/>
      <c r="F42" s="25"/>
      <c r="G42" s="25"/>
      <c r="H42" s="11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</row>
    <row r="43" spans="1:23" ht="15.75" thickBot="1">
      <c r="A43" s="28"/>
      <c r="B43" s="18"/>
      <c r="C43" s="516" t="s">
        <v>89</v>
      </c>
      <c r="D43" s="517"/>
      <c r="E43" s="518"/>
      <c r="F43" s="21">
        <f>SUM(F42:F42)</f>
        <v>0</v>
      </c>
      <c r="G43" s="22">
        <v>0.8</v>
      </c>
      <c r="H43" s="21">
        <f>F43/G43</f>
        <v>0</v>
      </c>
      <c r="I43" s="516" t="s">
        <v>90</v>
      </c>
      <c r="J43" s="518"/>
      <c r="K43" s="21">
        <f>SUM(K42:K42)</f>
        <v>0</v>
      </c>
      <c r="L43" s="22">
        <v>0.8</v>
      </c>
      <c r="M43" s="21">
        <f>K43/L43</f>
        <v>0</v>
      </c>
      <c r="N43" s="516" t="s">
        <v>91</v>
      </c>
      <c r="O43" s="518"/>
      <c r="P43" s="21">
        <f>SUM(P42:P42)</f>
        <v>0</v>
      </c>
      <c r="Q43" s="22">
        <v>0.8</v>
      </c>
      <c r="R43" s="21">
        <f>P43/Q43</f>
        <v>0</v>
      </c>
      <c r="S43" s="516" t="s">
        <v>92</v>
      </c>
      <c r="T43" s="518"/>
      <c r="U43" s="21">
        <f>SUM(U42:U42)</f>
        <v>0</v>
      </c>
      <c r="V43" s="22">
        <v>0.8</v>
      </c>
      <c r="W43" s="23">
        <f>U43/V43</f>
        <v>0</v>
      </c>
    </row>
    <row r="44" spans="1:23" ht="15.75" thickBot="1">
      <c r="A44" s="208"/>
      <c r="B44" s="117"/>
      <c r="C44" s="509" t="s">
        <v>253</v>
      </c>
      <c r="D44" s="510"/>
      <c r="E44" s="510"/>
      <c r="F44" s="510"/>
      <c r="G44" s="510"/>
      <c r="H44" s="511"/>
      <c r="I44" s="205"/>
      <c r="J44" s="206"/>
      <c r="K44" s="113"/>
      <c r="L44" s="113"/>
      <c r="M44" s="113"/>
      <c r="N44" s="255"/>
      <c r="O44" s="78"/>
      <c r="P44" s="256"/>
      <c r="Q44" s="197"/>
      <c r="R44" s="256"/>
      <c r="S44" s="255"/>
      <c r="T44" s="78"/>
      <c r="U44" s="256"/>
      <c r="V44" s="197"/>
      <c r="W44" s="257"/>
    </row>
    <row r="45" spans="1:23" ht="30">
      <c r="A45" s="27" t="s">
        <v>1805</v>
      </c>
      <c r="B45" s="254" t="s">
        <v>1806</v>
      </c>
      <c r="C45" s="11" t="s">
        <v>394</v>
      </c>
      <c r="D45" s="11" t="s">
        <v>395</v>
      </c>
      <c r="E45" s="11" t="s">
        <v>396</v>
      </c>
      <c r="F45" s="11">
        <v>0.7</v>
      </c>
      <c r="G45" s="11"/>
      <c r="H45" s="89"/>
      <c r="I45" s="11"/>
      <c r="J45" s="11"/>
      <c r="K45" s="11"/>
      <c r="L45" s="11"/>
      <c r="M45" s="11"/>
      <c r="N45" s="25"/>
      <c r="O45" s="25"/>
      <c r="P45" s="25"/>
      <c r="Q45" s="25"/>
      <c r="R45" s="25"/>
      <c r="S45" s="25"/>
      <c r="T45" s="25"/>
      <c r="U45" s="25"/>
      <c r="V45" s="25"/>
      <c r="W45" s="26"/>
    </row>
    <row r="46" spans="1:23" ht="45">
      <c r="A46" s="27"/>
      <c r="B46" s="254"/>
      <c r="C46" s="11" t="s">
        <v>397</v>
      </c>
      <c r="D46" s="11" t="s">
        <v>398</v>
      </c>
      <c r="E46" s="11" t="s">
        <v>399</v>
      </c>
      <c r="F46" s="11">
        <v>0.51</v>
      </c>
      <c r="G46" s="11"/>
      <c r="H46" s="89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4"/>
    </row>
    <row r="47" spans="1:23" ht="15.75" thickBot="1">
      <c r="A47" s="28"/>
      <c r="B47" s="18"/>
      <c r="C47" s="516" t="s">
        <v>89</v>
      </c>
      <c r="D47" s="517"/>
      <c r="E47" s="518"/>
      <c r="F47" s="21">
        <f>SUM(F45:F46)</f>
        <v>1.21</v>
      </c>
      <c r="G47" s="22">
        <v>0.8</v>
      </c>
      <c r="H47" s="21">
        <f>F47/G47</f>
        <v>1.5125</v>
      </c>
      <c r="I47" s="516" t="s">
        <v>90</v>
      </c>
      <c r="J47" s="518"/>
      <c r="K47" s="21">
        <f>SUM(K45:K46)</f>
        <v>0</v>
      </c>
      <c r="L47" s="22">
        <v>0.8</v>
      </c>
      <c r="M47" s="21">
        <f>K47/L47</f>
        <v>0</v>
      </c>
      <c r="N47" s="516" t="s">
        <v>91</v>
      </c>
      <c r="O47" s="518"/>
      <c r="P47" s="21">
        <f>SUM(P45:P46)</f>
        <v>0</v>
      </c>
      <c r="Q47" s="22">
        <v>0.8</v>
      </c>
      <c r="R47" s="21">
        <f>P47/Q47</f>
        <v>0</v>
      </c>
      <c r="S47" s="516" t="s">
        <v>92</v>
      </c>
      <c r="T47" s="518"/>
      <c r="U47" s="21">
        <f>SUM(U45:U46)</f>
        <v>0</v>
      </c>
      <c r="V47" s="22">
        <v>0.8</v>
      </c>
      <c r="W47" s="23">
        <f>U47/V47</f>
        <v>0</v>
      </c>
    </row>
    <row r="48" spans="1:23" ht="15.75" thickBot="1">
      <c r="A48" s="208"/>
      <c r="B48" s="117"/>
      <c r="C48" s="509" t="s">
        <v>252</v>
      </c>
      <c r="D48" s="510"/>
      <c r="E48" s="510"/>
      <c r="F48" s="510"/>
      <c r="G48" s="510"/>
      <c r="H48" s="511"/>
      <c r="I48" s="205"/>
      <c r="J48" s="206"/>
      <c r="K48" s="258"/>
      <c r="L48" s="113"/>
      <c r="M48" s="113"/>
      <c r="N48" s="255"/>
      <c r="O48" s="78"/>
      <c r="P48" s="256"/>
      <c r="Q48" s="197"/>
      <c r="R48" s="256"/>
      <c r="S48" s="255"/>
      <c r="T48" s="78"/>
      <c r="U48" s="256"/>
      <c r="V48" s="197"/>
      <c r="W48" s="257"/>
    </row>
    <row r="49" spans="1:23" ht="45">
      <c r="A49" s="27" t="s">
        <v>1807</v>
      </c>
      <c r="B49" s="254" t="s">
        <v>1668</v>
      </c>
      <c r="C49" s="197" t="s">
        <v>379</v>
      </c>
      <c r="D49" s="197" t="s">
        <v>400</v>
      </c>
      <c r="E49" s="197" t="s">
        <v>401</v>
      </c>
      <c r="F49" s="11">
        <v>0.72</v>
      </c>
      <c r="G49" s="11"/>
      <c r="H49" s="89"/>
      <c r="I49" s="11" t="s">
        <v>379</v>
      </c>
      <c r="J49" s="11" t="s">
        <v>400</v>
      </c>
      <c r="K49" s="30">
        <v>0.19</v>
      </c>
      <c r="L49" s="11"/>
      <c r="M49" s="11"/>
      <c r="N49" s="25"/>
      <c r="O49" s="25"/>
      <c r="P49" s="25"/>
      <c r="Q49" s="25"/>
      <c r="R49" s="25"/>
      <c r="S49" s="25"/>
      <c r="T49" s="25"/>
      <c r="U49" s="25"/>
      <c r="V49" s="25"/>
      <c r="W49" s="26"/>
    </row>
    <row r="50" spans="1:23" ht="45">
      <c r="A50" s="27"/>
      <c r="B50" s="254"/>
      <c r="C50" s="1" t="s">
        <v>379</v>
      </c>
      <c r="D50" s="1" t="s">
        <v>400</v>
      </c>
      <c r="E50" s="1" t="s">
        <v>402</v>
      </c>
      <c r="F50" s="11">
        <v>0.69</v>
      </c>
      <c r="G50" s="11"/>
      <c r="H50" s="89"/>
      <c r="I50" s="1"/>
      <c r="J50" s="1"/>
      <c r="K50" s="1"/>
      <c r="L50" s="11"/>
      <c r="M50" s="11"/>
      <c r="N50" s="11" t="s">
        <v>403</v>
      </c>
      <c r="O50" s="11" t="s">
        <v>404</v>
      </c>
      <c r="P50" s="11">
        <v>0.2</v>
      </c>
      <c r="Q50" s="11"/>
      <c r="R50" s="11"/>
      <c r="S50" s="11"/>
      <c r="T50" s="11"/>
      <c r="U50" s="11"/>
      <c r="V50" s="11"/>
      <c r="W50" s="14"/>
    </row>
    <row r="51" spans="1:23" ht="15.75" thickBot="1">
      <c r="A51" s="28"/>
      <c r="B51" s="18"/>
      <c r="C51" s="516" t="s">
        <v>89</v>
      </c>
      <c r="D51" s="517"/>
      <c r="E51" s="518"/>
      <c r="F51" s="21">
        <f>SUM(F49:F50)</f>
        <v>1.41</v>
      </c>
      <c r="G51" s="22">
        <v>0.8</v>
      </c>
      <c r="H51" s="21">
        <f>F51/G51</f>
        <v>1.7624999999999997</v>
      </c>
      <c r="I51" s="516" t="s">
        <v>90</v>
      </c>
      <c r="J51" s="518"/>
      <c r="K51" s="21">
        <f>SUM(K49:K50)</f>
        <v>0.19</v>
      </c>
      <c r="L51" s="22">
        <v>0.8</v>
      </c>
      <c r="M51" s="21">
        <f>K51/L51</f>
        <v>0.2375</v>
      </c>
      <c r="N51" s="516" t="s">
        <v>91</v>
      </c>
      <c r="O51" s="518"/>
      <c r="P51" s="21">
        <f>SUM(P49:P50)</f>
        <v>0.2</v>
      </c>
      <c r="Q51" s="22">
        <v>0.8</v>
      </c>
      <c r="R51" s="21">
        <f>P51/Q51</f>
        <v>0.25</v>
      </c>
      <c r="S51" s="516" t="s">
        <v>92</v>
      </c>
      <c r="T51" s="518"/>
      <c r="U51" s="21">
        <f>SUM(U49:U50)</f>
        <v>0</v>
      </c>
      <c r="V51" s="22">
        <v>0.8</v>
      </c>
      <c r="W51" s="23">
        <f>U51/V51</f>
        <v>0</v>
      </c>
    </row>
    <row r="52" spans="1:23" ht="15.75" thickBot="1">
      <c r="A52" s="208"/>
      <c r="B52" s="117"/>
      <c r="C52" s="509" t="s">
        <v>254</v>
      </c>
      <c r="D52" s="510"/>
      <c r="E52" s="510"/>
      <c r="F52" s="510"/>
      <c r="G52" s="510"/>
      <c r="H52" s="511"/>
      <c r="I52" s="205"/>
      <c r="J52" s="206"/>
      <c r="K52" s="113"/>
      <c r="L52" s="113"/>
      <c r="M52" s="113"/>
      <c r="N52" s="255"/>
      <c r="O52" s="78"/>
      <c r="P52" s="256"/>
      <c r="Q52" s="197"/>
      <c r="R52" s="256"/>
      <c r="S52" s="255"/>
      <c r="T52" s="78"/>
      <c r="U52" s="256"/>
      <c r="V52" s="197"/>
      <c r="W52" s="257"/>
    </row>
    <row r="53" spans="1:23" ht="45">
      <c r="A53" s="27" t="s">
        <v>1808</v>
      </c>
      <c r="B53" s="254" t="s">
        <v>1598</v>
      </c>
      <c r="C53" s="11" t="s">
        <v>435</v>
      </c>
      <c r="D53" s="11" t="s">
        <v>436</v>
      </c>
      <c r="E53" s="197" t="s">
        <v>437</v>
      </c>
      <c r="F53" s="11">
        <v>0.45</v>
      </c>
      <c r="G53" s="11"/>
      <c r="H53" s="89"/>
      <c r="I53" s="11" t="s">
        <v>438</v>
      </c>
      <c r="J53" s="11" t="s">
        <v>439</v>
      </c>
      <c r="K53" s="11">
        <v>0.1</v>
      </c>
      <c r="L53" s="11"/>
      <c r="M53" s="11"/>
      <c r="N53" s="25"/>
      <c r="O53" s="25"/>
      <c r="P53" s="25"/>
      <c r="Q53" s="25"/>
      <c r="R53" s="25"/>
      <c r="S53" s="25"/>
      <c r="T53" s="25"/>
      <c r="U53" s="25"/>
      <c r="V53" s="25"/>
      <c r="W53" s="26"/>
    </row>
    <row r="54" spans="1:23" ht="60">
      <c r="A54" s="27"/>
      <c r="B54" s="254"/>
      <c r="C54" s="92" t="s">
        <v>440</v>
      </c>
      <c r="D54" s="11" t="s">
        <v>441</v>
      </c>
      <c r="E54" s="1" t="s">
        <v>442</v>
      </c>
      <c r="F54" s="11">
        <v>0.16</v>
      </c>
      <c r="G54" s="11"/>
      <c r="H54" s="89"/>
      <c r="I54" s="11" t="s">
        <v>443</v>
      </c>
      <c r="J54" s="11" t="s">
        <v>444</v>
      </c>
      <c r="K54" s="11">
        <v>0.48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4"/>
    </row>
    <row r="55" spans="1:23" ht="165">
      <c r="A55" s="27"/>
      <c r="B55" s="254"/>
      <c r="C55" s="230" t="s">
        <v>445</v>
      </c>
      <c r="D55" s="11" t="s">
        <v>441</v>
      </c>
      <c r="E55" s="1" t="s">
        <v>446</v>
      </c>
      <c r="F55" s="11">
        <v>0.24</v>
      </c>
      <c r="G55" s="11"/>
      <c r="H55" s="89"/>
      <c r="I55" s="11" t="s">
        <v>443</v>
      </c>
      <c r="J55" s="11" t="s">
        <v>447</v>
      </c>
      <c r="K55" s="11">
        <v>0.48</v>
      </c>
      <c r="L55" s="11"/>
      <c r="M55" s="11"/>
      <c r="N55" s="88" t="s">
        <v>415</v>
      </c>
      <c r="O55" s="88" t="s">
        <v>416</v>
      </c>
      <c r="P55" s="63">
        <v>0.03</v>
      </c>
      <c r="Q55" s="11"/>
      <c r="R55" s="11"/>
      <c r="S55" s="11"/>
      <c r="T55" s="11"/>
      <c r="U55" s="11"/>
      <c r="V55" s="11"/>
      <c r="W55" s="14"/>
    </row>
    <row r="56" spans="1:23" ht="30.75" thickBot="1">
      <c r="A56" s="27"/>
      <c r="B56" s="254"/>
      <c r="C56" s="92" t="s">
        <v>448</v>
      </c>
      <c r="D56" s="11" t="s">
        <v>449</v>
      </c>
      <c r="E56" s="1" t="s">
        <v>450</v>
      </c>
      <c r="F56" s="11">
        <v>0.6</v>
      </c>
      <c r="G56" s="11"/>
      <c r="H56" s="89"/>
      <c r="I56" s="11" t="s">
        <v>443</v>
      </c>
      <c r="J56" s="11" t="s">
        <v>451</v>
      </c>
      <c r="K56" s="11">
        <v>0.48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4"/>
    </row>
    <row r="57" spans="1:23" ht="75">
      <c r="A57" s="27"/>
      <c r="B57" s="254"/>
      <c r="C57" s="1" t="s">
        <v>452</v>
      </c>
      <c r="D57" s="11" t="s">
        <v>453</v>
      </c>
      <c r="E57" s="1" t="s">
        <v>454</v>
      </c>
      <c r="F57" s="11">
        <v>0.024</v>
      </c>
      <c r="G57" s="11"/>
      <c r="H57" s="89"/>
      <c r="I57" s="25"/>
      <c r="J57" s="25"/>
      <c r="K57" s="25"/>
      <c r="L57" s="25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4"/>
    </row>
    <row r="58" spans="1:23" ht="15.75" thickBot="1">
      <c r="A58" s="27"/>
      <c r="B58" s="254"/>
      <c r="C58" s="490" t="s">
        <v>253</v>
      </c>
      <c r="D58" s="491"/>
      <c r="E58" s="491"/>
      <c r="F58" s="491"/>
      <c r="G58" s="491"/>
      <c r="H58" s="49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4"/>
    </row>
    <row r="59" spans="1:23" ht="45">
      <c r="A59" s="27"/>
      <c r="B59" s="254"/>
      <c r="C59" s="25" t="s">
        <v>455</v>
      </c>
      <c r="D59" s="25" t="s">
        <v>1254</v>
      </c>
      <c r="E59" s="25" t="s">
        <v>1255</v>
      </c>
      <c r="F59" s="25">
        <v>2</v>
      </c>
      <c r="G59" s="262"/>
      <c r="H59" s="196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4"/>
    </row>
    <row r="60" spans="1:23" ht="75">
      <c r="A60" s="27"/>
      <c r="B60" s="254"/>
      <c r="C60" s="1" t="s">
        <v>456</v>
      </c>
      <c r="D60" s="11" t="s">
        <v>457</v>
      </c>
      <c r="E60" s="11" t="s">
        <v>458</v>
      </c>
      <c r="F60" s="11">
        <v>0.15</v>
      </c>
      <c r="G60" s="11"/>
      <c r="H60" s="89"/>
      <c r="I60" s="1" t="s">
        <v>121</v>
      </c>
      <c r="J60" s="1" t="s">
        <v>459</v>
      </c>
      <c r="K60" s="11">
        <v>0.895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4"/>
    </row>
    <row r="61" spans="1:23" ht="15">
      <c r="A61" s="27"/>
      <c r="B61" s="254"/>
      <c r="C61" s="490" t="s">
        <v>252</v>
      </c>
      <c r="D61" s="491"/>
      <c r="E61" s="491"/>
      <c r="F61" s="491"/>
      <c r="G61" s="491"/>
      <c r="H61" s="492"/>
      <c r="I61" s="1"/>
      <c r="J61" s="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4"/>
    </row>
    <row r="62" spans="1:23" ht="75">
      <c r="A62" s="27"/>
      <c r="B62" s="254"/>
      <c r="C62" s="1" t="s">
        <v>460</v>
      </c>
      <c r="D62" s="1" t="s">
        <v>461</v>
      </c>
      <c r="E62" s="1" t="s">
        <v>462</v>
      </c>
      <c r="F62" s="1">
        <v>0.5</v>
      </c>
      <c r="G62" s="1"/>
      <c r="H62" s="34"/>
      <c r="I62" s="88"/>
      <c r="J62" s="88"/>
      <c r="K62" s="6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6"/>
    </row>
    <row r="63" spans="1:23" ht="15.75" thickBot="1">
      <c r="A63" s="28"/>
      <c r="B63" s="18"/>
      <c r="C63" s="516" t="s">
        <v>89</v>
      </c>
      <c r="D63" s="517"/>
      <c r="E63" s="518"/>
      <c r="F63" s="21">
        <f>SUM(F59:F60,F62,F53:F57)</f>
        <v>4.124</v>
      </c>
      <c r="G63" s="22">
        <v>0.8</v>
      </c>
      <c r="H63" s="21">
        <f>F63/G63</f>
        <v>5.154999999999999</v>
      </c>
      <c r="I63" s="516" t="s">
        <v>90</v>
      </c>
      <c r="J63" s="518"/>
      <c r="K63" s="21">
        <f>SUM(K53:K62)</f>
        <v>2.435</v>
      </c>
      <c r="L63" s="22">
        <v>0.8</v>
      </c>
      <c r="M63" s="21">
        <f>K63/L63</f>
        <v>3.0437499999999997</v>
      </c>
      <c r="N63" s="516" t="s">
        <v>91</v>
      </c>
      <c r="O63" s="518"/>
      <c r="P63" s="21">
        <f>SUM(P53:P62)</f>
        <v>0.03</v>
      </c>
      <c r="Q63" s="22">
        <v>0.8</v>
      </c>
      <c r="R63" s="21">
        <f>P63/Q63</f>
        <v>0.0375</v>
      </c>
      <c r="S63" s="516" t="s">
        <v>92</v>
      </c>
      <c r="T63" s="518"/>
      <c r="U63" s="21">
        <f>SUM(U53:U62)</f>
        <v>0</v>
      </c>
      <c r="V63" s="22">
        <v>0.8</v>
      </c>
      <c r="W63" s="23">
        <f>U63/V63</f>
        <v>0</v>
      </c>
    </row>
    <row r="64" spans="1:23" ht="15.75" thickBot="1">
      <c r="A64" s="208"/>
      <c r="B64" s="117"/>
      <c r="C64" s="509" t="s">
        <v>252</v>
      </c>
      <c r="D64" s="510"/>
      <c r="E64" s="510"/>
      <c r="F64" s="510"/>
      <c r="G64" s="510"/>
      <c r="H64" s="511"/>
      <c r="I64" s="205"/>
      <c r="J64" s="206"/>
      <c r="K64" s="113"/>
      <c r="L64" s="113"/>
      <c r="M64" s="113"/>
      <c r="N64" s="255"/>
      <c r="O64" s="78"/>
      <c r="P64" s="256"/>
      <c r="Q64" s="197"/>
      <c r="R64" s="256"/>
      <c r="S64" s="255"/>
      <c r="T64" s="78"/>
      <c r="U64" s="256"/>
      <c r="V64" s="197"/>
      <c r="W64" s="257"/>
    </row>
    <row r="65" spans="1:23" ht="60">
      <c r="A65" s="27" t="s">
        <v>1809</v>
      </c>
      <c r="B65" s="254" t="s">
        <v>1785</v>
      </c>
      <c r="C65" s="11" t="s">
        <v>463</v>
      </c>
      <c r="D65" s="11" t="s">
        <v>464</v>
      </c>
      <c r="E65" s="11" t="s">
        <v>465</v>
      </c>
      <c r="F65" s="11">
        <v>0.05</v>
      </c>
      <c r="G65" s="11"/>
      <c r="H65" s="89"/>
      <c r="I65" s="9"/>
      <c r="J65" s="9"/>
      <c r="K65" s="9"/>
      <c r="L65" s="1"/>
      <c r="M65" s="1"/>
      <c r="N65" s="25"/>
      <c r="O65" s="25"/>
      <c r="P65" s="25"/>
      <c r="Q65" s="25"/>
      <c r="R65" s="25"/>
      <c r="S65" s="25" t="s">
        <v>466</v>
      </c>
      <c r="T65" s="25" t="s">
        <v>467</v>
      </c>
      <c r="U65" s="25">
        <v>0.385</v>
      </c>
      <c r="V65" s="25"/>
      <c r="W65" s="26"/>
    </row>
    <row r="66" spans="1:23" ht="195">
      <c r="A66" s="27"/>
      <c r="B66" s="254"/>
      <c r="C66" s="11" t="s">
        <v>328</v>
      </c>
      <c r="D66" s="11" t="s">
        <v>329</v>
      </c>
      <c r="E66" s="11" t="s">
        <v>2472</v>
      </c>
      <c r="F66" s="1">
        <v>0.05</v>
      </c>
      <c r="G66" s="1"/>
      <c r="H66" s="3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6"/>
    </row>
    <row r="67" spans="1:23" ht="15.75" thickBot="1">
      <c r="A67" s="28"/>
      <c r="B67" s="18"/>
      <c r="C67" s="516" t="s">
        <v>89</v>
      </c>
      <c r="D67" s="517"/>
      <c r="E67" s="518"/>
      <c r="F67" s="21">
        <f>SUM(F65:F66)</f>
        <v>0.1</v>
      </c>
      <c r="G67" s="22">
        <v>0.8</v>
      </c>
      <c r="H67" s="21">
        <f>F67/G67</f>
        <v>0.125</v>
      </c>
      <c r="I67" s="516" t="s">
        <v>90</v>
      </c>
      <c r="J67" s="518"/>
      <c r="K67" s="21">
        <f>SUM(K65:K66)</f>
        <v>0</v>
      </c>
      <c r="L67" s="22">
        <v>0.8</v>
      </c>
      <c r="M67" s="21">
        <f>K67/L67</f>
        <v>0</v>
      </c>
      <c r="N67" s="516" t="s">
        <v>91</v>
      </c>
      <c r="O67" s="518"/>
      <c r="P67" s="21">
        <f>SUM(P65:P66)</f>
        <v>0</v>
      </c>
      <c r="Q67" s="22">
        <v>0.8</v>
      </c>
      <c r="R67" s="21">
        <f>P67/Q67</f>
        <v>0</v>
      </c>
      <c r="S67" s="516" t="s">
        <v>92</v>
      </c>
      <c r="T67" s="518"/>
      <c r="U67" s="21">
        <f>SUM(U65:U66)</f>
        <v>0.385</v>
      </c>
      <c r="V67" s="22">
        <v>0.8</v>
      </c>
      <c r="W67" s="23">
        <f>U67/V67</f>
        <v>0.48125</v>
      </c>
    </row>
    <row r="68" spans="1:23" ht="75">
      <c r="A68" s="29" t="s">
        <v>1810</v>
      </c>
      <c r="B68" s="242" t="s">
        <v>1668</v>
      </c>
      <c r="C68" s="25"/>
      <c r="D68" s="25"/>
      <c r="E68" s="25"/>
      <c r="F68" s="25"/>
      <c r="G68" s="25"/>
      <c r="H68" s="113"/>
      <c r="I68" s="4" t="s">
        <v>504</v>
      </c>
      <c r="J68" s="4" t="s">
        <v>505</v>
      </c>
      <c r="K68" s="4">
        <v>0.1</v>
      </c>
      <c r="L68" s="25"/>
      <c r="M68" s="25"/>
      <c r="N68" s="64" t="s">
        <v>504</v>
      </c>
      <c r="O68" s="64" t="s">
        <v>505</v>
      </c>
      <c r="P68" s="64">
        <v>0.1</v>
      </c>
      <c r="Q68" s="25"/>
      <c r="R68" s="25"/>
      <c r="S68" s="25"/>
      <c r="T68" s="25"/>
      <c r="U68" s="25"/>
      <c r="V68" s="25"/>
      <c r="W68" s="26"/>
    </row>
    <row r="69" spans="1:23" ht="60">
      <c r="A69" s="27"/>
      <c r="B69" s="254"/>
      <c r="C69" s="11"/>
      <c r="D69" s="11"/>
      <c r="E69" s="11"/>
      <c r="F69" s="11"/>
      <c r="G69" s="11"/>
      <c r="H69" s="89"/>
      <c r="I69" s="79" t="s">
        <v>506</v>
      </c>
      <c r="J69" s="79" t="s">
        <v>507</v>
      </c>
      <c r="K69" s="79">
        <v>1.3</v>
      </c>
      <c r="L69" s="11"/>
      <c r="M69" s="11"/>
      <c r="N69" s="62" t="s">
        <v>506</v>
      </c>
      <c r="O69" s="62" t="s">
        <v>507</v>
      </c>
      <c r="P69" s="62">
        <v>1.3</v>
      </c>
      <c r="Q69" s="11"/>
      <c r="R69" s="11"/>
      <c r="S69" s="11"/>
      <c r="T69" s="11"/>
      <c r="U69" s="11"/>
      <c r="V69" s="11"/>
      <c r="W69" s="14"/>
    </row>
    <row r="70" spans="1:23" ht="75">
      <c r="A70" s="27"/>
      <c r="B70" s="254"/>
      <c r="C70" s="11"/>
      <c r="D70" s="11"/>
      <c r="E70" s="11"/>
      <c r="F70" s="11"/>
      <c r="G70" s="11"/>
      <c r="H70" s="89"/>
      <c r="I70" s="79" t="s">
        <v>506</v>
      </c>
      <c r="J70" s="79" t="s">
        <v>508</v>
      </c>
      <c r="K70" s="79">
        <v>0.3</v>
      </c>
      <c r="L70" s="11"/>
      <c r="M70" s="11"/>
      <c r="N70" s="62" t="s">
        <v>506</v>
      </c>
      <c r="O70" s="62" t="s">
        <v>508</v>
      </c>
      <c r="P70" s="62">
        <v>0.3</v>
      </c>
      <c r="Q70" s="11"/>
      <c r="R70" s="11"/>
      <c r="S70" s="11"/>
      <c r="T70" s="11"/>
      <c r="U70" s="11"/>
      <c r="V70" s="11"/>
      <c r="W70" s="14"/>
    </row>
    <row r="71" spans="1:23" ht="15">
      <c r="A71" s="27"/>
      <c r="B71" s="254"/>
      <c r="C71" s="1"/>
      <c r="D71" s="1"/>
      <c r="E71" s="1"/>
      <c r="F71" s="1"/>
      <c r="G71" s="1"/>
      <c r="H71" s="3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6"/>
    </row>
    <row r="72" spans="1:23" ht="15.75" thickBot="1">
      <c r="A72" s="28"/>
      <c r="B72" s="18"/>
      <c r="C72" s="516" t="s">
        <v>89</v>
      </c>
      <c r="D72" s="517"/>
      <c r="E72" s="518"/>
      <c r="F72" s="21">
        <f>SUM(F68:F71)</f>
        <v>0</v>
      </c>
      <c r="G72" s="22">
        <v>0.8</v>
      </c>
      <c r="H72" s="21">
        <f>F72/G72</f>
        <v>0</v>
      </c>
      <c r="I72" s="516" t="s">
        <v>90</v>
      </c>
      <c r="J72" s="518"/>
      <c r="K72" s="21">
        <f>SUM(K68:K71)</f>
        <v>1.7000000000000002</v>
      </c>
      <c r="L72" s="22">
        <v>0.8</v>
      </c>
      <c r="M72" s="21">
        <f>K72/L72</f>
        <v>2.125</v>
      </c>
      <c r="N72" s="516" t="s">
        <v>91</v>
      </c>
      <c r="O72" s="518"/>
      <c r="P72" s="21">
        <f>SUM(P68:P71)</f>
        <v>1.7000000000000002</v>
      </c>
      <c r="Q72" s="22">
        <v>0.8</v>
      </c>
      <c r="R72" s="21">
        <f>P72/Q72</f>
        <v>2.125</v>
      </c>
      <c r="S72" s="516" t="s">
        <v>92</v>
      </c>
      <c r="T72" s="518"/>
      <c r="U72" s="21">
        <f>SUM(U68:U71)</f>
        <v>0</v>
      </c>
      <c r="V72" s="22">
        <v>0.8</v>
      </c>
      <c r="W72" s="23">
        <f>U72/V72</f>
        <v>0</v>
      </c>
    </row>
    <row r="73" spans="1:23" ht="30">
      <c r="A73" s="29" t="s">
        <v>1811</v>
      </c>
      <c r="B73" s="242" t="s">
        <v>1619</v>
      </c>
      <c r="C73" s="25"/>
      <c r="D73" s="25"/>
      <c r="E73" s="25"/>
      <c r="F73" s="25"/>
      <c r="G73" s="25"/>
      <c r="H73" s="113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</row>
    <row r="74" spans="1:23" ht="15.75" thickBot="1">
      <c r="A74" s="28"/>
      <c r="B74" s="18"/>
      <c r="C74" s="516" t="s">
        <v>89</v>
      </c>
      <c r="D74" s="517"/>
      <c r="E74" s="518"/>
      <c r="F74" s="21">
        <f>SUM(F73:F73)</f>
        <v>0</v>
      </c>
      <c r="G74" s="22">
        <v>0.8</v>
      </c>
      <c r="H74" s="21">
        <f>F74/G74</f>
        <v>0</v>
      </c>
      <c r="I74" s="516" t="s">
        <v>90</v>
      </c>
      <c r="J74" s="518"/>
      <c r="K74" s="21">
        <f>SUM(K73:K73)</f>
        <v>0</v>
      </c>
      <c r="L74" s="22">
        <v>0.8</v>
      </c>
      <c r="M74" s="21">
        <f>K74/L74</f>
        <v>0</v>
      </c>
      <c r="N74" s="516" t="s">
        <v>91</v>
      </c>
      <c r="O74" s="518"/>
      <c r="P74" s="21">
        <f>SUM(P73:P73)</f>
        <v>0</v>
      </c>
      <c r="Q74" s="22">
        <v>0.8</v>
      </c>
      <c r="R74" s="21">
        <f>P74/Q74</f>
        <v>0</v>
      </c>
      <c r="S74" s="516" t="s">
        <v>92</v>
      </c>
      <c r="T74" s="518"/>
      <c r="U74" s="21">
        <f>SUM(U73:U73)</f>
        <v>0</v>
      </c>
      <c r="V74" s="22">
        <v>0.8</v>
      </c>
      <c r="W74" s="23">
        <f>U74/V74</f>
        <v>0</v>
      </c>
    </row>
    <row r="75" spans="1:23" ht="45">
      <c r="A75" s="29" t="s">
        <v>1812</v>
      </c>
      <c r="B75" s="242" t="s">
        <v>1813</v>
      </c>
      <c r="C75" s="25"/>
      <c r="D75" s="25"/>
      <c r="E75" s="25"/>
      <c r="F75" s="25"/>
      <c r="G75" s="25"/>
      <c r="H75" s="113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</row>
    <row r="76" spans="1:23" ht="15.75" thickBot="1">
      <c r="A76" s="28"/>
      <c r="B76" s="18"/>
      <c r="C76" s="516" t="s">
        <v>89</v>
      </c>
      <c r="D76" s="517"/>
      <c r="E76" s="518"/>
      <c r="F76" s="21">
        <f>SUM(F75:F75)</f>
        <v>0</v>
      </c>
      <c r="G76" s="22">
        <v>0.8</v>
      </c>
      <c r="H76" s="21">
        <f>F76/G76</f>
        <v>0</v>
      </c>
      <c r="I76" s="516" t="s">
        <v>90</v>
      </c>
      <c r="J76" s="518"/>
      <c r="K76" s="21">
        <f>SUM(K75:K75)</f>
        <v>0</v>
      </c>
      <c r="L76" s="22">
        <v>0.8</v>
      </c>
      <c r="M76" s="21">
        <f>K76/L76</f>
        <v>0</v>
      </c>
      <c r="N76" s="516" t="s">
        <v>91</v>
      </c>
      <c r="O76" s="518"/>
      <c r="P76" s="21">
        <f>SUM(P75:P75)</f>
        <v>0</v>
      </c>
      <c r="Q76" s="22">
        <v>0.8</v>
      </c>
      <c r="R76" s="21">
        <f>P76/Q76</f>
        <v>0</v>
      </c>
      <c r="S76" s="516" t="s">
        <v>92</v>
      </c>
      <c r="T76" s="518"/>
      <c r="U76" s="21">
        <f>SUM(U75:U75)</f>
        <v>0</v>
      </c>
      <c r="V76" s="22">
        <v>0.8</v>
      </c>
      <c r="W76" s="23">
        <f>U76/V76</f>
        <v>0</v>
      </c>
    </row>
    <row r="77" spans="1:23" ht="15.75" thickBot="1">
      <c r="A77" s="208"/>
      <c r="B77" s="117"/>
      <c r="C77" s="509" t="s">
        <v>254</v>
      </c>
      <c r="D77" s="510"/>
      <c r="E77" s="510"/>
      <c r="F77" s="510"/>
      <c r="G77" s="510"/>
      <c r="H77" s="511"/>
      <c r="I77" s="205"/>
      <c r="J77" s="206"/>
      <c r="K77" s="113"/>
      <c r="L77" s="113"/>
      <c r="M77" s="113"/>
      <c r="N77" s="255"/>
      <c r="O77" s="78"/>
      <c r="P77" s="256"/>
      <c r="Q77" s="197"/>
      <c r="R77" s="256"/>
      <c r="S77" s="255"/>
      <c r="T77" s="78"/>
      <c r="U77" s="256"/>
      <c r="V77" s="197"/>
      <c r="W77" s="257"/>
    </row>
    <row r="78" spans="1:23" ht="60">
      <c r="A78" s="27" t="s">
        <v>1814</v>
      </c>
      <c r="B78" s="254" t="s">
        <v>1598</v>
      </c>
      <c r="C78" s="11" t="s">
        <v>405</v>
      </c>
      <c r="D78" s="11" t="s">
        <v>406</v>
      </c>
      <c r="E78" s="30" t="s">
        <v>407</v>
      </c>
      <c r="F78" s="11">
        <v>0.6</v>
      </c>
      <c r="G78" s="11"/>
      <c r="H78" s="89"/>
      <c r="I78" s="79" t="s">
        <v>408</v>
      </c>
      <c r="J78" s="79" t="s">
        <v>409</v>
      </c>
      <c r="K78" s="79">
        <v>1.5</v>
      </c>
      <c r="L78" s="11"/>
      <c r="M78" s="11"/>
      <c r="N78" s="25"/>
      <c r="O78" s="25"/>
      <c r="P78" s="25"/>
      <c r="Q78" s="25"/>
      <c r="R78" s="25"/>
      <c r="S78" s="25"/>
      <c r="T78" s="25"/>
      <c r="U78" s="25"/>
      <c r="V78" s="25"/>
      <c r="W78" s="26"/>
    </row>
    <row r="79" spans="1:23" ht="15.75" thickBot="1">
      <c r="A79" s="28"/>
      <c r="B79" s="18"/>
      <c r="C79" s="516" t="s">
        <v>89</v>
      </c>
      <c r="D79" s="517"/>
      <c r="E79" s="518"/>
      <c r="F79" s="21">
        <f>SUM(F78)</f>
        <v>0.6</v>
      </c>
      <c r="G79" s="22">
        <v>0.8</v>
      </c>
      <c r="H79" s="21">
        <f>F79/G79</f>
        <v>0.7499999999999999</v>
      </c>
      <c r="I79" s="516" t="s">
        <v>90</v>
      </c>
      <c r="J79" s="518"/>
      <c r="K79" s="21">
        <f>SUM(K78:K78)</f>
        <v>1.5</v>
      </c>
      <c r="L79" s="22">
        <v>0.8</v>
      </c>
      <c r="M79" s="21">
        <f>K79/L79</f>
        <v>1.875</v>
      </c>
      <c r="N79" s="516" t="s">
        <v>91</v>
      </c>
      <c r="O79" s="518"/>
      <c r="P79" s="21">
        <f>SUM(P78:P78)</f>
        <v>0</v>
      </c>
      <c r="Q79" s="22">
        <v>0.8</v>
      </c>
      <c r="R79" s="21">
        <f>P79/Q79</f>
        <v>0</v>
      </c>
      <c r="S79" s="516" t="s">
        <v>92</v>
      </c>
      <c r="T79" s="518"/>
      <c r="U79" s="21">
        <f>SUM(U78:U78)</f>
        <v>0</v>
      </c>
      <c r="V79" s="22">
        <v>0.8</v>
      </c>
      <c r="W79" s="23">
        <f>U79/V79</f>
        <v>0</v>
      </c>
    </row>
    <row r="80" spans="1:23" ht="15.75" thickBot="1">
      <c r="A80" s="208"/>
      <c r="B80" s="117"/>
      <c r="C80" s="509" t="s">
        <v>254</v>
      </c>
      <c r="D80" s="510"/>
      <c r="E80" s="510"/>
      <c r="F80" s="510"/>
      <c r="G80" s="510"/>
      <c r="H80" s="511"/>
      <c r="I80" s="205"/>
      <c r="J80" s="206"/>
      <c r="K80" s="113"/>
      <c r="L80" s="113"/>
      <c r="M80" s="113"/>
      <c r="N80" s="255"/>
      <c r="O80" s="78"/>
      <c r="P80" s="256"/>
      <c r="Q80" s="197"/>
      <c r="R80" s="256"/>
      <c r="S80" s="255"/>
      <c r="T80" s="78"/>
      <c r="U80" s="256"/>
      <c r="V80" s="197"/>
      <c r="W80" s="257"/>
    </row>
    <row r="81" spans="1:23" ht="60">
      <c r="A81" s="27" t="s">
        <v>1815</v>
      </c>
      <c r="B81" s="254" t="s">
        <v>1598</v>
      </c>
      <c r="C81" s="197" t="s">
        <v>470</v>
      </c>
      <c r="D81" s="37" t="s">
        <v>471</v>
      </c>
      <c r="E81" s="37" t="s">
        <v>472</v>
      </c>
      <c r="F81" s="37">
        <v>0.25</v>
      </c>
      <c r="G81" s="197"/>
      <c r="H81" s="108"/>
      <c r="I81" s="11"/>
      <c r="J81" s="11"/>
      <c r="K81" s="11"/>
      <c r="L81" s="11"/>
      <c r="M81" s="11"/>
      <c r="N81" s="25"/>
      <c r="O81" s="25"/>
      <c r="P81" s="25"/>
      <c r="Q81" s="25"/>
      <c r="R81" s="25"/>
      <c r="S81" s="25"/>
      <c r="T81" s="25"/>
      <c r="U81" s="25"/>
      <c r="V81" s="25"/>
      <c r="W81" s="26"/>
    </row>
    <row r="82" spans="1:23" ht="15">
      <c r="A82" s="27"/>
      <c r="B82" s="254"/>
      <c r="C82" s="490" t="s">
        <v>253</v>
      </c>
      <c r="D82" s="491"/>
      <c r="E82" s="491"/>
      <c r="F82" s="491"/>
      <c r="G82" s="491"/>
      <c r="H82" s="49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4"/>
    </row>
    <row r="83" spans="1:23" ht="45">
      <c r="A83" s="27"/>
      <c r="B83" s="254"/>
      <c r="C83" s="1" t="s">
        <v>473</v>
      </c>
      <c r="D83" s="11" t="s">
        <v>474</v>
      </c>
      <c r="E83" s="11" t="s">
        <v>475</v>
      </c>
      <c r="F83" s="11">
        <v>0.1</v>
      </c>
      <c r="G83" s="1"/>
      <c r="H83" s="3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6"/>
    </row>
    <row r="84" spans="1:23" ht="15.75" thickBot="1">
      <c r="A84" s="28"/>
      <c r="B84" s="18"/>
      <c r="C84" s="516" t="s">
        <v>89</v>
      </c>
      <c r="D84" s="517"/>
      <c r="E84" s="518"/>
      <c r="F84" s="21">
        <f>SUM(F83:F83)</f>
        <v>0.1</v>
      </c>
      <c r="G84" s="22">
        <v>0.8</v>
      </c>
      <c r="H84" s="21">
        <f>F84/G84</f>
        <v>0.125</v>
      </c>
      <c r="I84" s="516" t="s">
        <v>90</v>
      </c>
      <c r="J84" s="518"/>
      <c r="K84" s="21">
        <f>SUM(K81:K83)</f>
        <v>0</v>
      </c>
      <c r="L84" s="22">
        <v>0.8</v>
      </c>
      <c r="M84" s="21">
        <f>K84/L84</f>
        <v>0</v>
      </c>
      <c r="N84" s="516" t="s">
        <v>91</v>
      </c>
      <c r="O84" s="518"/>
      <c r="P84" s="21">
        <f>SUM(P81:P83)</f>
        <v>0</v>
      </c>
      <c r="Q84" s="22">
        <v>0.8</v>
      </c>
      <c r="R84" s="21">
        <f>P84/Q84</f>
        <v>0</v>
      </c>
      <c r="S84" s="516" t="s">
        <v>92</v>
      </c>
      <c r="T84" s="518"/>
      <c r="U84" s="21">
        <f>SUM(U81:U83)</f>
        <v>0</v>
      </c>
      <c r="V84" s="22">
        <v>0.8</v>
      </c>
      <c r="W84" s="23">
        <f>U84/V84</f>
        <v>0</v>
      </c>
    </row>
    <row r="85" spans="1:23" ht="15.75" thickBot="1">
      <c r="A85" s="208"/>
      <c r="B85" s="117"/>
      <c r="C85" s="509" t="s">
        <v>253</v>
      </c>
      <c r="D85" s="510"/>
      <c r="E85" s="510"/>
      <c r="F85" s="510"/>
      <c r="G85" s="510"/>
      <c r="H85" s="511"/>
      <c r="I85" s="205"/>
      <c r="J85" s="206"/>
      <c r="K85" s="113"/>
      <c r="L85" s="113"/>
      <c r="M85" s="113"/>
      <c r="N85" s="255"/>
      <c r="O85" s="78"/>
      <c r="P85" s="256"/>
      <c r="Q85" s="197"/>
      <c r="R85" s="256"/>
      <c r="S85" s="255"/>
      <c r="T85" s="78"/>
      <c r="U85" s="256"/>
      <c r="V85" s="197"/>
      <c r="W85" s="257"/>
    </row>
    <row r="86" spans="1:23" ht="105">
      <c r="A86" s="27" t="s">
        <v>1816</v>
      </c>
      <c r="B86" s="254" t="s">
        <v>1817</v>
      </c>
      <c r="C86" s="11" t="s">
        <v>379</v>
      </c>
      <c r="D86" s="11" t="s">
        <v>380</v>
      </c>
      <c r="E86" s="11" t="s">
        <v>381</v>
      </c>
      <c r="F86" s="11">
        <v>0.1</v>
      </c>
      <c r="G86" s="11"/>
      <c r="H86" s="89"/>
      <c r="I86" s="263" t="s">
        <v>386</v>
      </c>
      <c r="J86" s="263" t="s">
        <v>387</v>
      </c>
      <c r="K86" s="11">
        <v>0.02</v>
      </c>
      <c r="L86" s="11"/>
      <c r="M86" s="11"/>
      <c r="N86" s="25" t="s">
        <v>382</v>
      </c>
      <c r="O86" s="25" t="s">
        <v>383</v>
      </c>
      <c r="P86" s="25">
        <v>0.1</v>
      </c>
      <c r="Q86" s="25"/>
      <c r="R86" s="25"/>
      <c r="S86" s="25"/>
      <c r="T86" s="25"/>
      <c r="U86" s="25"/>
      <c r="V86" s="25"/>
      <c r="W86" s="26"/>
    </row>
    <row r="87" spans="1:24" s="173" customFormat="1" ht="89.25">
      <c r="A87" s="338"/>
      <c r="B87" s="171"/>
      <c r="C87" s="170" t="s">
        <v>1258</v>
      </c>
      <c r="D87" s="170" t="s">
        <v>1259</v>
      </c>
      <c r="E87" s="384">
        <v>40136</v>
      </c>
      <c r="F87" s="12">
        <v>0.099</v>
      </c>
      <c r="G87" s="12"/>
      <c r="H87" s="118"/>
      <c r="I87" s="13"/>
      <c r="J87" s="13"/>
      <c r="K87" s="13"/>
      <c r="L87" s="12"/>
      <c r="M87" s="12"/>
      <c r="N87" s="12" t="s">
        <v>384</v>
      </c>
      <c r="O87" s="12" t="s">
        <v>385</v>
      </c>
      <c r="P87" s="12">
        <v>0.05</v>
      </c>
      <c r="Q87" s="12"/>
      <c r="R87" s="12"/>
      <c r="S87" s="12"/>
      <c r="T87" s="12"/>
      <c r="U87" s="12"/>
      <c r="V87" s="12"/>
      <c r="W87" s="55"/>
      <c r="X87" s="172"/>
    </row>
    <row r="88" spans="1:23" ht="15.75" thickBot="1">
      <c r="A88" s="28"/>
      <c r="B88" s="18"/>
      <c r="C88" s="516" t="s">
        <v>89</v>
      </c>
      <c r="D88" s="517"/>
      <c r="E88" s="518"/>
      <c r="F88" s="21">
        <f>SUM(F86:F87)</f>
        <v>0.199</v>
      </c>
      <c r="G88" s="22">
        <v>0.8</v>
      </c>
      <c r="H88" s="21">
        <f>F88/G88</f>
        <v>0.24875</v>
      </c>
      <c r="I88" s="516" t="s">
        <v>90</v>
      </c>
      <c r="J88" s="518"/>
      <c r="K88" s="33">
        <f>SUM(K86:K87)</f>
        <v>0.02</v>
      </c>
      <c r="L88" s="22">
        <v>0.8</v>
      </c>
      <c r="M88" s="21">
        <f>K88/L88</f>
        <v>0.024999999999999998</v>
      </c>
      <c r="N88" s="516" t="s">
        <v>91</v>
      </c>
      <c r="O88" s="518"/>
      <c r="P88" s="21">
        <f>SUM(P86:P87)</f>
        <v>0.15000000000000002</v>
      </c>
      <c r="Q88" s="22">
        <v>0.8</v>
      </c>
      <c r="R88" s="21">
        <f>P88/Q88</f>
        <v>0.18750000000000003</v>
      </c>
      <c r="S88" s="516" t="s">
        <v>92</v>
      </c>
      <c r="T88" s="518"/>
      <c r="U88" s="21">
        <f>SUM(U86:U87)</f>
        <v>0</v>
      </c>
      <c r="V88" s="22">
        <v>0.8</v>
      </c>
      <c r="W88" s="23">
        <f>U88/V88</f>
        <v>0</v>
      </c>
    </row>
    <row r="89" spans="1:23" ht="60">
      <c r="A89" s="29" t="s">
        <v>1818</v>
      </c>
      <c r="B89" s="242" t="s">
        <v>1819</v>
      </c>
      <c r="C89" s="25" t="s">
        <v>410</v>
      </c>
      <c r="D89" s="25" t="s">
        <v>411</v>
      </c>
      <c r="E89" s="25" t="s">
        <v>312</v>
      </c>
      <c r="F89" s="25">
        <v>0.01</v>
      </c>
      <c r="G89" s="25"/>
      <c r="H89" s="11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</row>
    <row r="90" spans="1:23" ht="51">
      <c r="A90" s="27"/>
      <c r="B90" s="254"/>
      <c r="C90" s="174" t="s">
        <v>1256</v>
      </c>
      <c r="D90" s="174" t="s">
        <v>1257</v>
      </c>
      <c r="E90" s="173" t="s">
        <v>357</v>
      </c>
      <c r="F90" s="1">
        <v>0.09</v>
      </c>
      <c r="G90" s="1"/>
      <c r="H90" s="3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6"/>
    </row>
    <row r="91" spans="1:23" ht="15.75" thickBot="1">
      <c r="A91" s="28"/>
      <c r="B91" s="18"/>
      <c r="C91" s="516" t="s">
        <v>89</v>
      </c>
      <c r="D91" s="517"/>
      <c r="E91" s="518"/>
      <c r="F91" s="21">
        <f>SUM(F89:F90)</f>
        <v>0.09999999999999999</v>
      </c>
      <c r="G91" s="22">
        <v>0.8</v>
      </c>
      <c r="H91" s="21">
        <f>F91/G91</f>
        <v>0.12499999999999999</v>
      </c>
      <c r="I91" s="516" t="s">
        <v>90</v>
      </c>
      <c r="J91" s="518"/>
      <c r="K91" s="21">
        <f>SUM(K89:K90)</f>
        <v>0</v>
      </c>
      <c r="L91" s="22">
        <v>0.8</v>
      </c>
      <c r="M91" s="21">
        <f>K91/L91</f>
        <v>0</v>
      </c>
      <c r="N91" s="516" t="s">
        <v>91</v>
      </c>
      <c r="O91" s="518"/>
      <c r="P91" s="21">
        <f>SUM(P89:P90)</f>
        <v>0</v>
      </c>
      <c r="Q91" s="22">
        <v>0.8</v>
      </c>
      <c r="R91" s="21">
        <f>P91/Q91</f>
        <v>0</v>
      </c>
      <c r="S91" s="516" t="s">
        <v>92</v>
      </c>
      <c r="T91" s="518"/>
      <c r="U91" s="21">
        <f>SUM(U89:U90)</f>
        <v>0</v>
      </c>
      <c r="V91" s="22">
        <v>0.8</v>
      </c>
      <c r="W91" s="23">
        <f>U91/V91</f>
        <v>0</v>
      </c>
    </row>
    <row r="92" spans="1:23" ht="33" customHeight="1">
      <c r="A92" s="308" t="s">
        <v>1820</v>
      </c>
      <c r="B92" s="253" t="s">
        <v>1789</v>
      </c>
      <c r="C92" s="25"/>
      <c r="D92" s="25"/>
      <c r="E92" s="25"/>
      <c r="F92" s="25"/>
      <c r="G92" s="25"/>
      <c r="H92" s="113"/>
      <c r="I92" s="1"/>
      <c r="J92" s="1"/>
      <c r="K92" s="1"/>
      <c r="L92" s="25"/>
      <c r="M92" s="25"/>
      <c r="N92" s="25" t="s">
        <v>468</v>
      </c>
      <c r="O92" s="25" t="s">
        <v>469</v>
      </c>
      <c r="P92" s="25">
        <v>0.092</v>
      </c>
      <c r="Q92" s="25"/>
      <c r="R92" s="25"/>
      <c r="S92" s="25"/>
      <c r="T92" s="25"/>
      <c r="U92" s="25"/>
      <c r="V92" s="25"/>
      <c r="W92" s="26"/>
    </row>
    <row r="93" spans="1:23" ht="15.75" thickBot="1">
      <c r="A93" s="27"/>
      <c r="B93" s="252"/>
      <c r="C93" s="496" t="s">
        <v>89</v>
      </c>
      <c r="D93" s="499"/>
      <c r="E93" s="497"/>
      <c r="F93" s="33">
        <f>SUM(F92:F92)</f>
        <v>0</v>
      </c>
      <c r="G93" s="37">
        <v>0.8</v>
      </c>
      <c r="H93" s="33">
        <f>F93/G93</f>
        <v>0</v>
      </c>
      <c r="I93" s="496" t="s">
        <v>90</v>
      </c>
      <c r="J93" s="497"/>
      <c r="K93" s="33">
        <f>SUM(K92:K92)</f>
        <v>0</v>
      </c>
      <c r="L93" s="37">
        <v>0.8</v>
      </c>
      <c r="M93" s="33">
        <f>K93/L93</f>
        <v>0</v>
      </c>
      <c r="N93" s="516" t="s">
        <v>91</v>
      </c>
      <c r="O93" s="518"/>
      <c r="P93" s="21">
        <f>SUM(P92:P92)</f>
        <v>0.092</v>
      </c>
      <c r="Q93" s="22">
        <v>0.8</v>
      </c>
      <c r="R93" s="21">
        <f>P93/Q93</f>
        <v>0.11499999999999999</v>
      </c>
      <c r="S93" s="516" t="s">
        <v>92</v>
      </c>
      <c r="T93" s="518"/>
      <c r="U93" s="21">
        <f>SUM(U92:U92)</f>
        <v>0</v>
      </c>
      <c r="V93" s="22">
        <v>0.8</v>
      </c>
      <c r="W93" s="23">
        <f>U93/V93</f>
        <v>0</v>
      </c>
    </row>
    <row r="94" spans="1:23" ht="15">
      <c r="A94" s="208"/>
      <c r="B94" s="117"/>
      <c r="C94" s="509" t="s">
        <v>254</v>
      </c>
      <c r="D94" s="510"/>
      <c r="E94" s="510"/>
      <c r="F94" s="510"/>
      <c r="G94" s="510"/>
      <c r="H94" s="511"/>
      <c r="I94" s="205"/>
      <c r="J94" s="206"/>
      <c r="K94" s="113"/>
      <c r="L94" s="113"/>
      <c r="M94" s="113"/>
      <c r="N94" s="255"/>
      <c r="O94" s="78"/>
      <c r="P94" s="256"/>
      <c r="Q94" s="197"/>
      <c r="R94" s="256"/>
      <c r="S94" s="255"/>
      <c r="T94" s="78"/>
      <c r="U94" s="256"/>
      <c r="V94" s="197"/>
      <c r="W94" s="257"/>
    </row>
    <row r="95" spans="1:23" ht="75.75" thickBot="1">
      <c r="A95" s="27" t="s">
        <v>1821</v>
      </c>
      <c r="B95" s="254" t="s">
        <v>1711</v>
      </c>
      <c r="C95" s="11" t="s">
        <v>121</v>
      </c>
      <c r="D95" s="11" t="s">
        <v>479</v>
      </c>
      <c r="E95" s="11" t="s">
        <v>480</v>
      </c>
      <c r="F95" s="11">
        <v>0.181</v>
      </c>
      <c r="G95" s="11"/>
      <c r="H95" s="89"/>
      <c r="I95" s="11" t="s">
        <v>2268</v>
      </c>
      <c r="J95" s="89" t="s">
        <v>481</v>
      </c>
      <c r="K95" s="11">
        <v>0.081</v>
      </c>
      <c r="L95" s="11"/>
      <c r="M95" s="11"/>
      <c r="N95" s="11" t="s">
        <v>482</v>
      </c>
      <c r="O95" s="11" t="s">
        <v>483</v>
      </c>
      <c r="P95" s="11">
        <v>0.25</v>
      </c>
      <c r="Q95" s="11"/>
      <c r="R95" s="11"/>
      <c r="S95" s="11"/>
      <c r="T95" s="11"/>
      <c r="U95" s="11"/>
      <c r="V95" s="11"/>
      <c r="W95" s="14"/>
    </row>
    <row r="96" spans="1:23" ht="60">
      <c r="A96" s="27"/>
      <c r="B96" s="254"/>
      <c r="C96" s="25" t="s">
        <v>121</v>
      </c>
      <c r="D96" s="11" t="s">
        <v>484</v>
      </c>
      <c r="E96" s="11" t="s">
        <v>485</v>
      </c>
      <c r="F96" s="11">
        <v>0.772</v>
      </c>
      <c r="G96" s="11"/>
      <c r="H96" s="89"/>
      <c r="I96" s="11" t="s">
        <v>2268</v>
      </c>
      <c r="J96" s="1" t="s">
        <v>486</v>
      </c>
      <c r="K96" s="1">
        <v>0.22</v>
      </c>
      <c r="L96" s="11"/>
      <c r="M96" s="11"/>
      <c r="N96" s="1" t="s">
        <v>403</v>
      </c>
      <c r="O96" s="1" t="s">
        <v>487</v>
      </c>
      <c r="P96" s="1">
        <v>0.2</v>
      </c>
      <c r="Q96" s="11"/>
      <c r="R96" s="11"/>
      <c r="S96" s="11"/>
      <c r="T96" s="11"/>
      <c r="U96" s="11"/>
      <c r="V96" s="11"/>
      <c r="W96" s="14"/>
    </row>
    <row r="97" spans="1:23" ht="15">
      <c r="A97" s="27"/>
      <c r="B97" s="254"/>
      <c r="C97" s="490" t="s">
        <v>252</v>
      </c>
      <c r="D97" s="491"/>
      <c r="E97" s="491"/>
      <c r="F97" s="491"/>
      <c r="G97" s="491"/>
      <c r="H97" s="492"/>
      <c r="I97" s="11"/>
      <c r="J97" s="1"/>
      <c r="K97" s="1"/>
      <c r="L97" s="11"/>
      <c r="M97" s="11"/>
      <c r="N97" s="1"/>
      <c r="O97" s="1"/>
      <c r="P97" s="1"/>
      <c r="Q97" s="11"/>
      <c r="R97" s="11"/>
      <c r="S97" s="11"/>
      <c r="T97" s="11"/>
      <c r="U97" s="11"/>
      <c r="V97" s="11"/>
      <c r="W97" s="14"/>
    </row>
    <row r="98" spans="1:23" ht="120">
      <c r="A98" s="27"/>
      <c r="B98" s="254"/>
      <c r="C98" s="11" t="s">
        <v>488</v>
      </c>
      <c r="D98" s="11" t="s">
        <v>489</v>
      </c>
      <c r="E98" s="11" t="s">
        <v>490</v>
      </c>
      <c r="F98" s="11">
        <v>0.05</v>
      </c>
      <c r="G98" s="11"/>
      <c r="H98" s="89"/>
      <c r="I98" s="11" t="s">
        <v>2268</v>
      </c>
      <c r="J98" s="13" t="s">
        <v>1260</v>
      </c>
      <c r="K98" s="1">
        <v>1.035</v>
      </c>
      <c r="L98" s="11"/>
      <c r="M98" s="11"/>
      <c r="N98" s="1" t="s">
        <v>491</v>
      </c>
      <c r="O98" s="1" t="s">
        <v>492</v>
      </c>
      <c r="P98" s="1">
        <v>0.1</v>
      </c>
      <c r="Q98" s="11"/>
      <c r="R98" s="11"/>
      <c r="S98" s="11"/>
      <c r="T98" s="11"/>
      <c r="U98" s="11"/>
      <c r="V98" s="11"/>
      <c r="W98" s="14"/>
    </row>
    <row r="99" spans="1:23" ht="150">
      <c r="A99" s="27"/>
      <c r="B99" s="254"/>
      <c r="C99" s="11" t="s">
        <v>493</v>
      </c>
      <c r="D99" s="11" t="s">
        <v>1474</v>
      </c>
      <c r="E99" s="11">
        <v>40058889</v>
      </c>
      <c r="F99" s="11">
        <v>0.2</v>
      </c>
      <c r="G99" s="11"/>
      <c r="H99" s="89"/>
      <c r="I99" s="34"/>
      <c r="J99" s="1"/>
      <c r="K99" s="1"/>
      <c r="L99" s="11"/>
      <c r="M99" s="11"/>
      <c r="N99" s="34" t="s">
        <v>1475</v>
      </c>
      <c r="O99" s="1" t="s">
        <v>496</v>
      </c>
      <c r="P99" s="1">
        <v>1.035</v>
      </c>
      <c r="Q99" s="11"/>
      <c r="R99" s="11"/>
      <c r="S99" s="11"/>
      <c r="T99" s="11"/>
      <c r="U99" s="11"/>
      <c r="V99" s="11"/>
      <c r="W99" s="14"/>
    </row>
    <row r="100" spans="1:23" ht="15.75" thickBot="1">
      <c r="A100" s="28"/>
      <c r="B100" s="18"/>
      <c r="C100" s="516" t="s">
        <v>89</v>
      </c>
      <c r="D100" s="517"/>
      <c r="E100" s="518"/>
      <c r="F100" s="21">
        <f>SUM(F98:F99)</f>
        <v>0.25</v>
      </c>
      <c r="G100" s="22">
        <v>0.8</v>
      </c>
      <c r="H100" s="21">
        <f>F100/G100</f>
        <v>0.3125</v>
      </c>
      <c r="I100" s="516" t="s">
        <v>90</v>
      </c>
      <c r="J100" s="518"/>
      <c r="K100" s="21">
        <f>SUM(K95:K99)</f>
        <v>1.3359999999999999</v>
      </c>
      <c r="L100" s="22">
        <v>0.8</v>
      </c>
      <c r="M100" s="21">
        <f>K100/L100</f>
        <v>1.6699999999999997</v>
      </c>
      <c r="N100" s="516" t="s">
        <v>91</v>
      </c>
      <c r="O100" s="518"/>
      <c r="P100" s="21">
        <f>SUM(P95:P99)</f>
        <v>1.585</v>
      </c>
      <c r="Q100" s="22">
        <v>0.8</v>
      </c>
      <c r="R100" s="21">
        <f>P100/Q100</f>
        <v>1.98125</v>
      </c>
      <c r="S100" s="516" t="s">
        <v>92</v>
      </c>
      <c r="T100" s="518"/>
      <c r="U100" s="21">
        <f>SUM(U95:U99)</f>
        <v>0</v>
      </c>
      <c r="V100" s="22">
        <v>0.8</v>
      </c>
      <c r="W100" s="23">
        <f>U100/V100</f>
        <v>0</v>
      </c>
    </row>
    <row r="101" spans="1:23" ht="15.75" thickBot="1">
      <c r="A101" s="208"/>
      <c r="B101" s="117"/>
      <c r="C101" s="509" t="s">
        <v>252</v>
      </c>
      <c r="D101" s="510"/>
      <c r="E101" s="510"/>
      <c r="F101" s="510"/>
      <c r="G101" s="510"/>
      <c r="H101" s="511"/>
      <c r="I101" s="205"/>
      <c r="J101" s="206"/>
      <c r="K101" s="258"/>
      <c r="L101" s="113"/>
      <c r="M101" s="113"/>
      <c r="N101" s="255"/>
      <c r="O101" s="78"/>
      <c r="P101" s="256"/>
      <c r="Q101" s="197"/>
      <c r="R101" s="256"/>
      <c r="S101" s="255"/>
      <c r="T101" s="78"/>
      <c r="U101" s="256"/>
      <c r="V101" s="197"/>
      <c r="W101" s="257"/>
    </row>
    <row r="102" spans="1:23" ht="120">
      <c r="A102" s="339" t="s">
        <v>1822</v>
      </c>
      <c r="B102" s="254" t="s">
        <v>1598</v>
      </c>
      <c r="C102" s="11" t="s">
        <v>497</v>
      </c>
      <c r="D102" s="11" t="s">
        <v>498</v>
      </c>
      <c r="E102" s="77" t="s">
        <v>499</v>
      </c>
      <c r="F102" s="11">
        <v>0.06</v>
      </c>
      <c r="G102" s="11"/>
      <c r="H102" s="89"/>
      <c r="I102" s="11" t="s">
        <v>2465</v>
      </c>
      <c r="J102" s="11" t="s">
        <v>2466</v>
      </c>
      <c r="K102" s="77">
        <v>0.25</v>
      </c>
      <c r="L102" s="11"/>
      <c r="M102" s="11"/>
      <c r="N102" s="25" t="s">
        <v>500</v>
      </c>
      <c r="O102" s="25" t="s">
        <v>501</v>
      </c>
      <c r="P102" s="25">
        <v>0.05</v>
      </c>
      <c r="Q102" s="25"/>
      <c r="R102" s="25"/>
      <c r="S102" s="25"/>
      <c r="T102" s="25"/>
      <c r="U102" s="25"/>
      <c r="V102" s="25"/>
      <c r="W102" s="26"/>
    </row>
    <row r="103" spans="1:23" ht="60">
      <c r="A103" s="27"/>
      <c r="B103" s="254"/>
      <c r="C103" s="1" t="s">
        <v>502</v>
      </c>
      <c r="D103" s="1" t="s">
        <v>503</v>
      </c>
      <c r="E103" s="1">
        <v>40071327</v>
      </c>
      <c r="F103" s="11">
        <v>0.17</v>
      </c>
      <c r="G103" s="11"/>
      <c r="H103" s="89"/>
      <c r="I103" s="13" t="s">
        <v>2479</v>
      </c>
      <c r="J103" s="13" t="s">
        <v>2480</v>
      </c>
      <c r="K103" s="13">
        <v>0.09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4"/>
    </row>
    <row r="104" spans="1:23" ht="15.75" thickBot="1">
      <c r="A104" s="28"/>
      <c r="B104" s="18"/>
      <c r="C104" s="516" t="s">
        <v>89</v>
      </c>
      <c r="D104" s="517"/>
      <c r="E104" s="518"/>
      <c r="F104" s="21">
        <f>SUM(F102:F103)</f>
        <v>0.23</v>
      </c>
      <c r="G104" s="22">
        <v>0.8</v>
      </c>
      <c r="H104" s="21">
        <f>F104/G104</f>
        <v>0.2875</v>
      </c>
      <c r="I104" s="516" t="s">
        <v>90</v>
      </c>
      <c r="J104" s="518"/>
      <c r="K104" s="21">
        <f>SUM(K102:K103)</f>
        <v>0.33999999999999997</v>
      </c>
      <c r="L104" s="22">
        <v>0.8</v>
      </c>
      <c r="M104" s="21">
        <f>K104/L104</f>
        <v>0.42499999999999993</v>
      </c>
      <c r="N104" s="516" t="s">
        <v>91</v>
      </c>
      <c r="O104" s="518"/>
      <c r="P104" s="21">
        <f>SUM(P102:P103)</f>
        <v>0.05</v>
      </c>
      <c r="Q104" s="22">
        <v>0.8</v>
      </c>
      <c r="R104" s="21">
        <f>P104/Q104</f>
        <v>0.0625</v>
      </c>
      <c r="S104" s="516" t="s">
        <v>92</v>
      </c>
      <c r="T104" s="518"/>
      <c r="U104" s="21">
        <f>SUM(U102:U103)</f>
        <v>0</v>
      </c>
      <c r="V104" s="22">
        <v>0.8</v>
      </c>
      <c r="W104" s="23">
        <f>U104/V104</f>
        <v>0</v>
      </c>
    </row>
    <row r="105" spans="1:23" ht="19.5" thickBot="1">
      <c r="A105" s="583" t="s">
        <v>255</v>
      </c>
      <c r="B105" s="584"/>
      <c r="C105" s="340"/>
      <c r="D105" s="341"/>
      <c r="E105" s="341"/>
      <c r="F105" s="341">
        <f>F9+F11+F14+F20+F24+F26+F28+F30+F32+F35+F41+F43+F47+F51+F63+F67+F72+F74+F79+F84+F91+F93+F100+F104</f>
        <v>8.813999999999998</v>
      </c>
      <c r="G105" s="341"/>
      <c r="H105" s="341">
        <f>H9+H11+H14+H20+H24+H26+H28+H30+H32+H35+H41+H43+H47+H51+H63+H67+H72+H74+H79+H84+H91+H93+H100+H104</f>
        <v>11.017499999999998</v>
      </c>
      <c r="I105" s="341"/>
      <c r="J105" s="341"/>
      <c r="K105" s="341"/>
      <c r="L105" s="340"/>
      <c r="M105" s="342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1:23" ht="15">
      <c r="A106" s="244"/>
      <c r="B106" s="77"/>
      <c r="C106" s="77"/>
      <c r="D106" s="77"/>
      <c r="E106" s="77"/>
      <c r="F106" s="77"/>
      <c r="G106" s="77"/>
      <c r="H106" s="11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1:23" ht="15">
      <c r="A107" s="244"/>
      <c r="B107" s="77"/>
      <c r="C107" s="77"/>
      <c r="D107" s="77"/>
      <c r="E107" s="77"/>
      <c r="F107" s="77"/>
      <c r="G107" s="77"/>
      <c r="H107" s="11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1:23" ht="15">
      <c r="A108" s="244"/>
      <c r="B108" s="77"/>
      <c r="C108" s="77"/>
      <c r="D108" s="77"/>
      <c r="E108" s="77"/>
      <c r="F108" s="77"/>
      <c r="G108" s="77"/>
      <c r="H108" s="11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1:23" ht="15">
      <c r="A109" s="244"/>
      <c r="B109" s="77"/>
      <c r="C109" s="77"/>
      <c r="D109" s="77"/>
      <c r="E109" s="77"/>
      <c r="F109" s="77"/>
      <c r="G109" s="77"/>
      <c r="H109" s="11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1:23" ht="15">
      <c r="A110" s="244"/>
      <c r="B110" s="147"/>
      <c r="C110" s="147"/>
      <c r="D110" s="147"/>
      <c r="E110" s="147"/>
      <c r="F110" s="147"/>
      <c r="G110" s="147"/>
      <c r="H110" s="128"/>
      <c r="I110" s="147"/>
      <c r="J110" s="147"/>
      <c r="K110" s="147"/>
      <c r="L110" s="147"/>
      <c r="M110" s="147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1:23" ht="15">
      <c r="A111" s="244"/>
      <c r="B111" s="147"/>
      <c r="C111" s="147"/>
      <c r="D111" s="147"/>
      <c r="E111" s="147"/>
      <c r="F111" s="147"/>
      <c r="G111" s="147"/>
      <c r="H111" s="128"/>
      <c r="I111" s="147"/>
      <c r="J111" s="147"/>
      <c r="K111" s="147"/>
      <c r="L111" s="147"/>
      <c r="M111" s="147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1:23" ht="15">
      <c r="A112" s="244"/>
      <c r="B112" s="147"/>
      <c r="C112" s="147"/>
      <c r="D112" s="147"/>
      <c r="E112" s="147"/>
      <c r="F112" s="147"/>
      <c r="G112" s="147"/>
      <c r="H112" s="128"/>
      <c r="I112" s="147"/>
      <c r="J112" s="147"/>
      <c r="K112" s="147"/>
      <c r="L112" s="147"/>
      <c r="M112" s="147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1:23" ht="15">
      <c r="A113" s="244"/>
      <c r="B113" s="147"/>
      <c r="C113" s="147"/>
      <c r="D113" s="147"/>
      <c r="E113" s="147"/>
      <c r="F113" s="147"/>
      <c r="G113" s="147"/>
      <c r="H113" s="128"/>
      <c r="I113" s="147"/>
      <c r="J113" s="147"/>
      <c r="K113" s="147"/>
      <c r="L113" s="147"/>
      <c r="M113" s="147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1:23" ht="15">
      <c r="A114" s="244"/>
      <c r="B114" s="147"/>
      <c r="C114" s="147"/>
      <c r="D114" s="147"/>
      <c r="E114" s="147"/>
      <c r="F114" s="147"/>
      <c r="G114" s="147"/>
      <c r="H114" s="128"/>
      <c r="I114" s="147"/>
      <c r="J114" s="147"/>
      <c r="K114" s="147"/>
      <c r="L114" s="147"/>
      <c r="M114" s="147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1:23" ht="15">
      <c r="A115" s="244"/>
      <c r="B115" s="147"/>
      <c r="C115" s="147"/>
      <c r="D115" s="147"/>
      <c r="E115" s="147"/>
      <c r="F115" s="147"/>
      <c r="G115" s="147"/>
      <c r="H115" s="128"/>
      <c r="I115" s="147"/>
      <c r="J115" s="147"/>
      <c r="K115" s="147"/>
      <c r="L115" s="147"/>
      <c r="M115" s="147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1:23" ht="15">
      <c r="A116" s="515"/>
      <c r="B116" s="515"/>
      <c r="C116" s="515"/>
      <c r="D116" s="515"/>
      <c r="E116" s="515"/>
      <c r="F116" s="515"/>
      <c r="G116" s="515"/>
      <c r="H116" s="515"/>
      <c r="I116" s="515"/>
      <c r="J116" s="515"/>
      <c r="K116" s="515"/>
      <c r="L116" s="515"/>
      <c r="M116" s="515"/>
      <c r="N116" s="515"/>
      <c r="O116" s="515"/>
      <c r="P116" s="610"/>
      <c r="Q116" s="610"/>
      <c r="R116" s="610"/>
      <c r="S116" s="610"/>
      <c r="T116" s="610"/>
      <c r="U116" s="610"/>
      <c r="V116" s="610"/>
      <c r="W116" s="610"/>
    </row>
    <row r="117" spans="1:23" ht="15">
      <c r="A117" s="244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1:23" ht="15">
      <c r="A118" s="244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1:23" ht="15">
      <c r="A119" s="244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1:23" ht="15">
      <c r="A120" s="244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1:23" ht="15">
      <c r="A121" s="244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1:23" ht="15">
      <c r="A122" s="244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1:23" ht="15">
      <c r="A123" s="244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1:23" ht="15">
      <c r="A124" s="244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1:23" ht="15">
      <c r="A125" s="244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1:23" ht="15">
      <c r="A126" s="244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1:23" ht="15">
      <c r="A127" s="244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1:23" ht="15">
      <c r="A128" s="244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1:23" ht="15">
      <c r="A129" s="244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1:23" ht="15">
      <c r="A130" s="244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1:23" ht="15">
      <c r="A131" s="244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1:23" ht="15">
      <c r="A132" s="244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1:23" ht="15">
      <c r="A133" s="244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1:23" ht="15">
      <c r="A134" s="244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1:23" ht="15">
      <c r="A135" s="244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1:23" ht="15">
      <c r="A136" s="244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1:23" ht="15">
      <c r="A137" s="244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1:23" ht="15">
      <c r="A138" s="244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1:23" ht="15">
      <c r="A139" s="244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1:23" ht="15">
      <c r="A140" s="244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1:23" ht="15">
      <c r="A141" s="244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1:23" ht="15">
      <c r="A142" s="244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1:23" ht="15">
      <c r="A143" s="244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1:23" ht="15">
      <c r="A144" s="244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1:23" ht="15">
      <c r="A145" s="613"/>
      <c r="B145" s="613"/>
      <c r="C145" s="613"/>
      <c r="D145" s="613"/>
      <c r="E145" s="613"/>
      <c r="F145" s="613"/>
      <c r="G145" s="613"/>
      <c r="H145" s="613"/>
      <c r="I145" s="613"/>
      <c r="J145" s="613"/>
      <c r="K145" s="613"/>
      <c r="L145" s="613"/>
      <c r="M145" s="613"/>
      <c r="N145" s="613"/>
      <c r="O145" s="613"/>
      <c r="P145" s="610"/>
      <c r="Q145" s="610"/>
      <c r="R145" s="610"/>
      <c r="S145" s="610"/>
      <c r="T145" s="610"/>
      <c r="U145" s="610"/>
      <c r="V145" s="610"/>
      <c r="W145" s="610"/>
    </row>
    <row r="146" spans="1:23" ht="15">
      <c r="A146" s="515"/>
      <c r="B146" s="515"/>
      <c r="C146" s="515"/>
      <c r="D146" s="515"/>
      <c r="E146" s="515"/>
      <c r="F146" s="515"/>
      <c r="G146" s="515"/>
      <c r="H146" s="515"/>
      <c r="I146" s="515"/>
      <c r="J146" s="515"/>
      <c r="K146" s="515"/>
      <c r="L146" s="515"/>
      <c r="M146" s="515"/>
      <c r="N146" s="515"/>
      <c r="O146" s="515"/>
      <c r="P146" s="610"/>
      <c r="Q146" s="610"/>
      <c r="R146" s="610"/>
      <c r="S146" s="610"/>
      <c r="T146" s="610"/>
      <c r="U146" s="610"/>
      <c r="V146" s="610"/>
      <c r="W146" s="610"/>
    </row>
    <row r="147" spans="1:23" ht="15">
      <c r="A147" s="244"/>
      <c r="B147" s="147"/>
      <c r="C147" s="147"/>
      <c r="D147" s="147"/>
      <c r="E147" s="147"/>
      <c r="F147" s="147"/>
      <c r="G147" s="147"/>
      <c r="H147" s="128"/>
      <c r="I147" s="147"/>
      <c r="J147" s="147"/>
      <c r="K147" s="147"/>
      <c r="L147" s="147"/>
      <c r="M147" s="147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1:23" ht="15">
      <c r="A148" s="244"/>
      <c r="B148" s="147"/>
      <c r="C148" s="147"/>
      <c r="D148" s="147"/>
      <c r="E148" s="147"/>
      <c r="F148" s="147"/>
      <c r="G148" s="147"/>
      <c r="H148" s="128"/>
      <c r="I148" s="147"/>
      <c r="J148" s="147"/>
      <c r="K148" s="147"/>
      <c r="L148" s="147"/>
      <c r="M148" s="147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1:23" ht="15">
      <c r="A149" s="244"/>
      <c r="B149" s="147"/>
      <c r="C149" s="147"/>
      <c r="D149" s="147"/>
      <c r="E149" s="147"/>
      <c r="F149" s="147"/>
      <c r="G149" s="147"/>
      <c r="H149" s="128"/>
      <c r="I149" s="147"/>
      <c r="J149" s="147"/>
      <c r="K149" s="147"/>
      <c r="L149" s="147"/>
      <c r="M149" s="147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1:23" ht="15">
      <c r="A150" s="244"/>
      <c r="B150" s="147"/>
      <c r="C150" s="147"/>
      <c r="D150" s="147"/>
      <c r="E150" s="147"/>
      <c r="F150" s="147"/>
      <c r="G150" s="147"/>
      <c r="H150" s="128"/>
      <c r="I150" s="147"/>
      <c r="J150" s="147"/>
      <c r="K150" s="147"/>
      <c r="L150" s="147"/>
      <c r="M150" s="147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1:23" ht="15">
      <c r="A151" s="244"/>
      <c r="B151" s="147"/>
      <c r="C151" s="147"/>
      <c r="D151" s="147"/>
      <c r="E151" s="147"/>
      <c r="F151" s="147"/>
      <c r="G151" s="147"/>
      <c r="H151" s="128"/>
      <c r="I151" s="147"/>
      <c r="J151" s="147"/>
      <c r="K151" s="147"/>
      <c r="L151" s="147"/>
      <c r="M151" s="147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1:23" ht="15">
      <c r="A152" s="244"/>
      <c r="B152" s="147"/>
      <c r="C152" s="147"/>
      <c r="D152" s="147"/>
      <c r="E152" s="147"/>
      <c r="F152" s="147"/>
      <c r="G152" s="147"/>
      <c r="H152" s="128"/>
      <c r="I152" s="147"/>
      <c r="J152" s="147"/>
      <c r="K152" s="147"/>
      <c r="L152" s="147"/>
      <c r="M152" s="147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1:23" ht="15">
      <c r="A153" s="244"/>
      <c r="B153" s="147"/>
      <c r="C153" s="147"/>
      <c r="D153" s="147"/>
      <c r="E153" s="147"/>
      <c r="F153" s="147"/>
      <c r="G153" s="147"/>
      <c r="H153" s="128"/>
      <c r="I153" s="147"/>
      <c r="J153" s="147"/>
      <c r="K153" s="147"/>
      <c r="L153" s="147"/>
      <c r="M153" s="147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1:23" ht="15">
      <c r="A154" s="244"/>
      <c r="B154" s="147"/>
      <c r="C154" s="147"/>
      <c r="D154" s="147"/>
      <c r="E154" s="147"/>
      <c r="F154" s="147"/>
      <c r="G154" s="147"/>
      <c r="H154" s="128"/>
      <c r="I154" s="147"/>
      <c r="J154" s="147"/>
      <c r="K154" s="147"/>
      <c r="L154" s="147"/>
      <c r="M154" s="147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1:23" ht="15">
      <c r="A155" s="244"/>
      <c r="B155" s="147"/>
      <c r="C155" s="147"/>
      <c r="D155" s="147"/>
      <c r="E155" s="147"/>
      <c r="F155" s="147"/>
      <c r="G155" s="147"/>
      <c r="H155" s="128"/>
      <c r="I155" s="147"/>
      <c r="J155" s="147"/>
      <c r="K155" s="147"/>
      <c r="L155" s="147"/>
      <c r="M155" s="147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1:23" ht="15">
      <c r="A156" s="244"/>
      <c r="B156" s="147"/>
      <c r="C156" s="147"/>
      <c r="D156" s="147"/>
      <c r="E156" s="147"/>
      <c r="F156" s="147"/>
      <c r="G156" s="147"/>
      <c r="H156" s="128"/>
      <c r="I156" s="147"/>
      <c r="J156" s="147"/>
      <c r="K156" s="147"/>
      <c r="L156" s="147"/>
      <c r="M156" s="147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1:23" ht="15">
      <c r="A157" s="244"/>
      <c r="B157" s="147"/>
      <c r="C157" s="147"/>
      <c r="D157" s="147"/>
      <c r="E157" s="147"/>
      <c r="F157" s="147"/>
      <c r="G157" s="147"/>
      <c r="H157" s="128"/>
      <c r="I157" s="147"/>
      <c r="J157" s="147"/>
      <c r="K157" s="147"/>
      <c r="L157" s="147"/>
      <c r="M157" s="147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1:23" ht="15">
      <c r="A158" s="515"/>
      <c r="B158" s="515"/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  <c r="O158" s="515"/>
      <c r="P158" s="610"/>
      <c r="Q158" s="610"/>
      <c r="R158" s="610"/>
      <c r="S158" s="610"/>
      <c r="T158" s="610"/>
      <c r="U158" s="610"/>
      <c r="V158" s="610"/>
      <c r="W158" s="610"/>
    </row>
    <row r="159" spans="1:23" ht="15">
      <c r="A159" s="244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1:23" ht="15">
      <c r="A160" s="244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1:23" ht="15">
      <c r="A161" s="244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1:23" ht="15">
      <c r="A162" s="244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1:23" ht="15">
      <c r="A163" s="244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1:23" ht="15">
      <c r="A164" s="244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1:23" ht="15">
      <c r="A165" s="244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1:23" ht="15">
      <c r="A166" s="244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1:23" ht="15">
      <c r="A167" s="244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1:23" ht="15">
      <c r="A168" s="244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1:23" ht="15">
      <c r="A169" s="244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1:23" ht="15">
      <c r="A170" s="244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1:23" ht="15">
      <c r="A171" s="613"/>
      <c r="B171" s="613"/>
      <c r="C171" s="613"/>
      <c r="D171" s="613"/>
      <c r="E171" s="613"/>
      <c r="F171" s="613"/>
      <c r="G171" s="613"/>
      <c r="H171" s="613"/>
      <c r="I171" s="613"/>
      <c r="J171" s="613"/>
      <c r="K171" s="613"/>
      <c r="L171" s="613"/>
      <c r="M171" s="613"/>
      <c r="N171" s="613"/>
      <c r="O171" s="613"/>
      <c r="P171" s="610"/>
      <c r="Q171" s="610"/>
      <c r="R171" s="610"/>
      <c r="S171" s="610"/>
      <c r="T171" s="610"/>
      <c r="U171" s="610"/>
      <c r="V171" s="610"/>
      <c r="W171" s="610"/>
    </row>
    <row r="172" spans="1:23" ht="15">
      <c r="A172" s="515"/>
      <c r="B172" s="515"/>
      <c r="C172" s="515"/>
      <c r="D172" s="515"/>
      <c r="E172" s="515"/>
      <c r="F172" s="515"/>
      <c r="G172" s="515"/>
      <c r="H172" s="515"/>
      <c r="I172" s="515"/>
      <c r="J172" s="515"/>
      <c r="K172" s="515"/>
      <c r="L172" s="515"/>
      <c r="M172" s="515"/>
      <c r="N172" s="515"/>
      <c r="O172" s="515"/>
      <c r="P172" s="610"/>
      <c r="Q172" s="610"/>
      <c r="R172" s="610"/>
      <c r="S172" s="610"/>
      <c r="T172" s="610"/>
      <c r="U172" s="610"/>
      <c r="V172" s="610"/>
      <c r="W172" s="610"/>
    </row>
    <row r="173" spans="1:23" ht="15">
      <c r="A173" s="244"/>
      <c r="B173" s="147"/>
      <c r="C173" s="147"/>
      <c r="D173" s="147"/>
      <c r="E173" s="147"/>
      <c r="F173" s="147"/>
      <c r="G173" s="147"/>
      <c r="H173" s="128"/>
      <c r="I173" s="147"/>
      <c r="J173" s="147"/>
      <c r="K173" s="147"/>
      <c r="L173" s="147"/>
      <c r="M173" s="147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1:23" ht="15">
      <c r="A174" s="244"/>
      <c r="B174" s="147"/>
      <c r="C174" s="147"/>
      <c r="D174" s="147"/>
      <c r="E174" s="147"/>
      <c r="F174" s="147"/>
      <c r="G174" s="147"/>
      <c r="H174" s="128"/>
      <c r="I174" s="147"/>
      <c r="J174" s="147"/>
      <c r="K174" s="147"/>
      <c r="L174" s="147"/>
      <c r="M174" s="147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1:23" ht="15">
      <c r="A175" s="244"/>
      <c r="B175" s="147"/>
      <c r="C175" s="147"/>
      <c r="D175" s="147"/>
      <c r="E175" s="147"/>
      <c r="F175" s="147"/>
      <c r="G175" s="147"/>
      <c r="H175" s="128"/>
      <c r="I175" s="147"/>
      <c r="J175" s="147"/>
      <c r="K175" s="147"/>
      <c r="L175" s="147"/>
      <c r="M175" s="147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1:23" ht="15">
      <c r="A176" s="244"/>
      <c r="B176" s="147"/>
      <c r="C176" s="147"/>
      <c r="D176" s="147"/>
      <c r="E176" s="147"/>
      <c r="F176" s="147"/>
      <c r="G176" s="147"/>
      <c r="H176" s="128"/>
      <c r="I176" s="147"/>
      <c r="J176" s="147"/>
      <c r="K176" s="147"/>
      <c r="L176" s="147"/>
      <c r="M176" s="147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1:23" ht="15">
      <c r="A177" s="244"/>
      <c r="B177" s="147"/>
      <c r="C177" s="147"/>
      <c r="D177" s="147"/>
      <c r="E177" s="147"/>
      <c r="F177" s="147"/>
      <c r="G177" s="147"/>
      <c r="H177" s="128"/>
      <c r="I177" s="147"/>
      <c r="J177" s="147"/>
      <c r="K177" s="147"/>
      <c r="L177" s="147"/>
      <c r="M177" s="147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1:23" ht="15">
      <c r="A178" s="244"/>
      <c r="B178" s="147"/>
      <c r="C178" s="147"/>
      <c r="D178" s="147"/>
      <c r="E178" s="147"/>
      <c r="F178" s="147"/>
      <c r="G178" s="147"/>
      <c r="H178" s="128"/>
      <c r="I178" s="147"/>
      <c r="J178" s="147"/>
      <c r="K178" s="147"/>
      <c r="L178" s="147"/>
      <c r="M178" s="147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1:23" ht="15">
      <c r="A179" s="244"/>
      <c r="B179" s="147"/>
      <c r="C179" s="147"/>
      <c r="D179" s="147"/>
      <c r="E179" s="147"/>
      <c r="F179" s="147"/>
      <c r="G179" s="147"/>
      <c r="H179" s="128"/>
      <c r="I179" s="147"/>
      <c r="J179" s="147"/>
      <c r="K179" s="147"/>
      <c r="L179" s="147"/>
      <c r="M179" s="147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1:23" ht="15">
      <c r="A180" s="244"/>
      <c r="B180" s="147"/>
      <c r="C180" s="147"/>
      <c r="D180" s="147"/>
      <c r="E180" s="147"/>
      <c r="F180" s="147"/>
      <c r="G180" s="147"/>
      <c r="H180" s="128"/>
      <c r="I180" s="147"/>
      <c r="J180" s="147"/>
      <c r="K180" s="147"/>
      <c r="L180" s="147"/>
      <c r="M180" s="147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1:23" ht="15">
      <c r="A181" s="244"/>
      <c r="B181" s="147"/>
      <c r="C181" s="147"/>
      <c r="D181" s="147"/>
      <c r="E181" s="147"/>
      <c r="F181" s="147"/>
      <c r="G181" s="147"/>
      <c r="H181" s="128"/>
      <c r="I181" s="147"/>
      <c r="J181" s="147"/>
      <c r="K181" s="147"/>
      <c r="L181" s="147"/>
      <c r="M181" s="147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1:23" ht="15">
      <c r="A182" s="244"/>
      <c r="B182" s="147"/>
      <c r="C182" s="147"/>
      <c r="D182" s="147"/>
      <c r="E182" s="147"/>
      <c r="F182" s="147"/>
      <c r="G182" s="147"/>
      <c r="H182" s="128"/>
      <c r="I182" s="147"/>
      <c r="J182" s="147"/>
      <c r="K182" s="147"/>
      <c r="L182" s="147"/>
      <c r="M182" s="147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1:23" ht="15">
      <c r="A183" s="244"/>
      <c r="B183" s="147"/>
      <c r="C183" s="147"/>
      <c r="D183" s="147"/>
      <c r="E183" s="147"/>
      <c r="F183" s="147"/>
      <c r="G183" s="147"/>
      <c r="H183" s="128"/>
      <c r="I183" s="147"/>
      <c r="J183" s="147"/>
      <c r="K183" s="147"/>
      <c r="L183" s="147"/>
      <c r="M183" s="147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1:23" ht="15">
      <c r="A184" s="244"/>
      <c r="B184" s="147"/>
      <c r="C184" s="147"/>
      <c r="D184" s="147"/>
      <c r="E184" s="147"/>
      <c r="F184" s="147"/>
      <c r="G184" s="147"/>
      <c r="H184" s="128"/>
      <c r="I184" s="147"/>
      <c r="J184" s="147"/>
      <c r="K184" s="147"/>
      <c r="L184" s="147"/>
      <c r="M184" s="147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1:23" ht="15">
      <c r="A185" s="515"/>
      <c r="B185" s="515"/>
      <c r="C185" s="515"/>
      <c r="D185" s="515"/>
      <c r="E185" s="515"/>
      <c r="F185" s="515"/>
      <c r="G185" s="515"/>
      <c r="H185" s="515"/>
      <c r="I185" s="515"/>
      <c r="J185" s="515"/>
      <c r="K185" s="515"/>
      <c r="L185" s="515"/>
      <c r="M185" s="515"/>
      <c r="N185" s="515"/>
      <c r="O185" s="515"/>
      <c r="P185" s="610"/>
      <c r="Q185" s="610"/>
      <c r="R185" s="610"/>
      <c r="S185" s="610"/>
      <c r="T185" s="610"/>
      <c r="U185" s="610"/>
      <c r="V185" s="610"/>
      <c r="W185" s="610"/>
    </row>
    <row r="186" spans="1:23" ht="15">
      <c r="A186" s="244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1:23" ht="15">
      <c r="A187" s="244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1:23" ht="15">
      <c r="A188" s="244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1:23" ht="15">
      <c r="A189" s="244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1:23" ht="15">
      <c r="A190" s="244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1:23" ht="15">
      <c r="A191" s="244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1:23" ht="15">
      <c r="A192" s="613"/>
      <c r="B192" s="613"/>
      <c r="C192" s="613"/>
      <c r="D192" s="613"/>
      <c r="E192" s="613"/>
      <c r="F192" s="613"/>
      <c r="G192" s="613"/>
      <c r="H192" s="613"/>
      <c r="I192" s="613"/>
      <c r="J192" s="613"/>
      <c r="K192" s="613"/>
      <c r="L192" s="613"/>
      <c r="M192" s="613"/>
      <c r="N192" s="613"/>
      <c r="O192" s="613"/>
      <c r="P192" s="610"/>
      <c r="Q192" s="610"/>
      <c r="R192" s="610"/>
      <c r="S192" s="610"/>
      <c r="T192" s="610"/>
      <c r="U192" s="610"/>
      <c r="V192" s="610"/>
      <c r="W192" s="610"/>
    </row>
    <row r="193" spans="1:23" ht="15">
      <c r="A193" s="515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515"/>
      <c r="M193" s="515"/>
      <c r="N193" s="515"/>
      <c r="O193" s="515"/>
      <c r="P193" s="610"/>
      <c r="Q193" s="610"/>
      <c r="R193" s="610"/>
      <c r="S193" s="610"/>
      <c r="T193" s="610"/>
      <c r="U193" s="610"/>
      <c r="V193" s="610"/>
      <c r="W193" s="610"/>
    </row>
    <row r="194" spans="1:23" ht="15">
      <c r="A194" s="244"/>
      <c r="B194" s="147"/>
      <c r="C194" s="147"/>
      <c r="D194" s="147"/>
      <c r="E194" s="147"/>
      <c r="F194" s="147"/>
      <c r="G194" s="147"/>
      <c r="H194" s="128"/>
      <c r="I194" s="147"/>
      <c r="J194" s="147"/>
      <c r="K194" s="147"/>
      <c r="L194" s="147"/>
      <c r="M194" s="147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1:23" ht="15">
      <c r="A195" s="244"/>
      <c r="B195" s="147"/>
      <c r="C195" s="147"/>
      <c r="D195" s="147"/>
      <c r="E195" s="147"/>
      <c r="F195" s="147"/>
      <c r="G195" s="147"/>
      <c r="H195" s="128"/>
      <c r="I195" s="147"/>
      <c r="J195" s="147"/>
      <c r="K195" s="147"/>
      <c r="L195" s="147"/>
      <c r="M195" s="147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1:23" ht="15">
      <c r="A196" s="244"/>
      <c r="B196" s="147"/>
      <c r="C196" s="147"/>
      <c r="D196" s="147"/>
      <c r="E196" s="147"/>
      <c r="F196" s="147"/>
      <c r="G196" s="147"/>
      <c r="H196" s="128"/>
      <c r="I196" s="147"/>
      <c r="J196" s="147"/>
      <c r="K196" s="147"/>
      <c r="L196" s="147"/>
      <c r="M196" s="147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1:23" ht="15">
      <c r="A197" s="244"/>
      <c r="B197" s="147"/>
      <c r="C197" s="147"/>
      <c r="D197" s="147"/>
      <c r="E197" s="147"/>
      <c r="F197" s="147"/>
      <c r="G197" s="147"/>
      <c r="H197" s="128"/>
      <c r="I197" s="147"/>
      <c r="J197" s="147"/>
      <c r="K197" s="147"/>
      <c r="L197" s="147"/>
      <c r="M197" s="147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1:23" ht="15">
      <c r="A198" s="244"/>
      <c r="B198" s="147"/>
      <c r="C198" s="147"/>
      <c r="D198" s="147"/>
      <c r="E198" s="147"/>
      <c r="F198" s="147"/>
      <c r="G198" s="147"/>
      <c r="H198" s="128"/>
      <c r="I198" s="147"/>
      <c r="J198" s="147"/>
      <c r="K198" s="147"/>
      <c r="L198" s="147"/>
      <c r="M198" s="147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1:23" ht="15">
      <c r="A199" s="244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1:23" ht="15">
      <c r="A200" s="244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1:23" ht="15">
      <c r="A201" s="244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1:23" ht="15">
      <c r="A202" s="515"/>
      <c r="B202" s="515"/>
      <c r="C202" s="515"/>
      <c r="D202" s="515"/>
      <c r="E202" s="515"/>
      <c r="F202" s="515"/>
      <c r="G202" s="515"/>
      <c r="H202" s="515"/>
      <c r="I202" s="515"/>
      <c r="J202" s="515"/>
      <c r="K202" s="515"/>
      <c r="L202" s="515"/>
      <c r="M202" s="515"/>
      <c r="N202" s="515"/>
      <c r="O202" s="515"/>
      <c r="P202" s="610"/>
      <c r="Q202" s="610"/>
      <c r="R202" s="610"/>
      <c r="S202" s="610"/>
      <c r="T202" s="610"/>
      <c r="U202" s="610"/>
      <c r="V202" s="610"/>
      <c r="W202" s="610"/>
    </row>
    <row r="203" spans="1:23" ht="15">
      <c r="A203" s="244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1:23" ht="15">
      <c r="A204" s="244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1:23" ht="15">
      <c r="A205" s="244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1:23" ht="15">
      <c r="A206" s="244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1:23" ht="15">
      <c r="A207" s="244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1:23" ht="15">
      <c r="A208" s="244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1:23" ht="15">
      <c r="A209" s="244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1:23" ht="15">
      <c r="A210" s="244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1:23" ht="15">
      <c r="A211" s="244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1:23" ht="15">
      <c r="A212" s="244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ht="15">
      <c r="H213" s="3"/>
    </row>
    <row r="214" ht="15">
      <c r="H214" s="3"/>
    </row>
    <row r="215" ht="15">
      <c r="H215" s="3"/>
    </row>
    <row r="216" ht="15">
      <c r="H216" s="3"/>
    </row>
    <row r="217" ht="15">
      <c r="H217" s="3"/>
    </row>
    <row r="218" ht="15">
      <c r="H218" s="3"/>
    </row>
    <row r="219" ht="15">
      <c r="H219" s="3"/>
    </row>
    <row r="220" ht="15">
      <c r="H220" s="3"/>
    </row>
    <row r="221" ht="15">
      <c r="H221" s="3"/>
    </row>
    <row r="222" ht="15">
      <c r="H222" s="3"/>
    </row>
    <row r="223" ht="15">
      <c r="H223" s="3"/>
    </row>
    <row r="224" ht="15">
      <c r="H224" s="3"/>
    </row>
  </sheetData>
  <sheetProtection/>
  <mergeCells count="148">
    <mergeCell ref="A2:A5"/>
    <mergeCell ref="B2:B5"/>
    <mergeCell ref="C2:H2"/>
    <mergeCell ref="I2:M2"/>
    <mergeCell ref="C3:H4"/>
    <mergeCell ref="I3:M4"/>
    <mergeCell ref="N3:R4"/>
    <mergeCell ref="N11:O11"/>
    <mergeCell ref="N2:R2"/>
    <mergeCell ref="S2:W2"/>
    <mergeCell ref="S9:T9"/>
    <mergeCell ref="S20:T20"/>
    <mergeCell ref="C32:E32"/>
    <mergeCell ref="I35:J35"/>
    <mergeCell ref="C18:H18"/>
    <mergeCell ref="C21:H21"/>
    <mergeCell ref="C20:E20"/>
    <mergeCell ref="I20:J20"/>
    <mergeCell ref="C35:E35"/>
    <mergeCell ref="S32:T32"/>
    <mergeCell ref="I28:J28"/>
    <mergeCell ref="C28:E28"/>
    <mergeCell ref="N28:O28"/>
    <mergeCell ref="N30:O30"/>
    <mergeCell ref="S30:T30"/>
    <mergeCell ref="C47:E47"/>
    <mergeCell ref="C9:E9"/>
    <mergeCell ref="I9:J9"/>
    <mergeCell ref="S3:W4"/>
    <mergeCell ref="I14:J14"/>
    <mergeCell ref="N14:O14"/>
    <mergeCell ref="S14:T14"/>
    <mergeCell ref="N9:O9"/>
    <mergeCell ref="C12:H12"/>
    <mergeCell ref="S11:T11"/>
    <mergeCell ref="S28:T28"/>
    <mergeCell ref="C30:E30"/>
    <mergeCell ref="C24:E24"/>
    <mergeCell ref="I24:J24"/>
    <mergeCell ref="C26:E26"/>
    <mergeCell ref="N24:O24"/>
    <mergeCell ref="S24:T24"/>
    <mergeCell ref="S26:T26"/>
    <mergeCell ref="C94:H94"/>
    <mergeCell ref="C97:H97"/>
    <mergeCell ref="C93:E93"/>
    <mergeCell ref="I93:J93"/>
    <mergeCell ref="N93:O93"/>
    <mergeCell ref="S93:T93"/>
    <mergeCell ref="I79:J79"/>
    <mergeCell ref="I26:J26"/>
    <mergeCell ref="N26:O26"/>
    <mergeCell ref="S41:T41"/>
    <mergeCell ref="S88:T88"/>
    <mergeCell ref="N32:O32"/>
    <mergeCell ref="S72:T72"/>
    <mergeCell ref="N63:O63"/>
    <mergeCell ref="C91:E91"/>
    <mergeCell ref="N79:O79"/>
    <mergeCell ref="I91:J91"/>
    <mergeCell ref="C84:E84"/>
    <mergeCell ref="C88:E88"/>
    <mergeCell ref="I88:J88"/>
    <mergeCell ref="C85:H85"/>
    <mergeCell ref="N91:O91"/>
    <mergeCell ref="N84:O84"/>
    <mergeCell ref="I84:J84"/>
    <mergeCell ref="N47:O47"/>
    <mergeCell ref="S47:T47"/>
    <mergeCell ref="S51:T51"/>
    <mergeCell ref="S63:T63"/>
    <mergeCell ref="S37:T37"/>
    <mergeCell ref="N35:O35"/>
    <mergeCell ref="N88:O88"/>
    <mergeCell ref="S91:T91"/>
    <mergeCell ref="S84:T84"/>
    <mergeCell ref="S79:T79"/>
    <mergeCell ref="S43:T43"/>
    <mergeCell ref="N43:O43"/>
    <mergeCell ref="N51:O51"/>
    <mergeCell ref="N41:O41"/>
    <mergeCell ref="A202:W202"/>
    <mergeCell ref="C100:E100"/>
    <mergeCell ref="I100:J100"/>
    <mergeCell ref="N100:O100"/>
    <mergeCell ref="S100:T100"/>
    <mergeCell ref="S104:T104"/>
    <mergeCell ref="A145:W145"/>
    <mergeCell ref="C104:E104"/>
    <mergeCell ref="I104:J104"/>
    <mergeCell ref="A193:W193"/>
    <mergeCell ref="A192:W192"/>
    <mergeCell ref="C101:H101"/>
    <mergeCell ref="A172:W172"/>
    <mergeCell ref="A185:W185"/>
    <mergeCell ref="C72:E72"/>
    <mergeCell ref="C74:E74"/>
    <mergeCell ref="C77:H77"/>
    <mergeCell ref="C80:H80"/>
    <mergeCell ref="A171:W171"/>
    <mergeCell ref="N104:O104"/>
    <mergeCell ref="A158:W158"/>
    <mergeCell ref="A146:W146"/>
    <mergeCell ref="A116:W116"/>
    <mergeCell ref="A105:B105"/>
    <mergeCell ref="C82:H82"/>
    <mergeCell ref="C79:E79"/>
    <mergeCell ref="I67:J67"/>
    <mergeCell ref="C52:H52"/>
    <mergeCell ref="C58:H58"/>
    <mergeCell ref="C61:H61"/>
    <mergeCell ref="C64:H64"/>
    <mergeCell ref="I74:J74"/>
    <mergeCell ref="C63:E63"/>
    <mergeCell ref="C67:E67"/>
    <mergeCell ref="N74:O74"/>
    <mergeCell ref="S76:T76"/>
    <mergeCell ref="N67:O67"/>
    <mergeCell ref="S67:T67"/>
    <mergeCell ref="A1:W1"/>
    <mergeCell ref="C76:E76"/>
    <mergeCell ref="I76:J76"/>
    <mergeCell ref="N76:O76"/>
    <mergeCell ref="I72:J72"/>
    <mergeCell ref="S74:T74"/>
    <mergeCell ref="N72:O72"/>
    <mergeCell ref="S35:T35"/>
    <mergeCell ref="I63:J63"/>
    <mergeCell ref="I30:J30"/>
    <mergeCell ref="N20:O20"/>
    <mergeCell ref="I11:J11"/>
    <mergeCell ref="C11:E11"/>
    <mergeCell ref="C37:E37"/>
    <mergeCell ref="C15:H15"/>
    <mergeCell ref="I32:J32"/>
    <mergeCell ref="N37:O37"/>
    <mergeCell ref="I37:J37"/>
    <mergeCell ref="C33:H33"/>
    <mergeCell ref="C51:E51"/>
    <mergeCell ref="I41:J41"/>
    <mergeCell ref="C41:E41"/>
    <mergeCell ref="C14:E14"/>
    <mergeCell ref="I51:J51"/>
    <mergeCell ref="C44:H44"/>
    <mergeCell ref="C48:H48"/>
    <mergeCell ref="I47:J47"/>
    <mergeCell ref="C43:E43"/>
    <mergeCell ref="I43:J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22"/>
  <sheetViews>
    <sheetView zoomScale="70" zoomScaleNormal="70" zoomScalePageLayoutView="0" workbookViewId="0" topLeftCell="A90">
      <selection activeCell="K110" sqref="K110"/>
    </sheetView>
  </sheetViews>
  <sheetFormatPr defaultColWidth="9.140625" defaultRowHeight="15"/>
  <cols>
    <col min="1" max="1" width="15.7109375" style="217" customWidth="1"/>
    <col min="2" max="2" width="15.7109375" style="3" customWidth="1"/>
    <col min="3" max="3" width="18.7109375" style="3" customWidth="1"/>
    <col min="4" max="4" width="26.57421875" style="3" customWidth="1"/>
    <col min="5" max="7" width="15.7109375" style="3" customWidth="1"/>
    <col min="8" max="8" width="15.7109375" style="106" customWidth="1"/>
    <col min="9" max="9" width="23.7109375" style="3" customWidth="1"/>
    <col min="10" max="10" width="29.421875" style="3" customWidth="1"/>
    <col min="11" max="13" width="15.7109375" style="3" customWidth="1"/>
    <col min="14" max="23" width="9.140625" style="81" hidden="1" customWidth="1"/>
    <col min="24" max="24" width="9.140625" style="107" customWidth="1"/>
    <col min="25" max="16384" width="9.140625" style="81" customWidth="1"/>
  </cols>
  <sheetData>
    <row r="1" spans="1:23" ht="15.75">
      <c r="A1" s="620" t="s">
        <v>2397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</row>
    <row r="2" spans="1:23" ht="15">
      <c r="A2" s="483" t="s">
        <v>1961</v>
      </c>
      <c r="B2" s="483" t="s">
        <v>1584</v>
      </c>
      <c r="C2" s="627" t="s">
        <v>70</v>
      </c>
      <c r="D2" s="628"/>
      <c r="E2" s="628"/>
      <c r="F2" s="628"/>
      <c r="G2" s="628"/>
      <c r="H2" s="629"/>
      <c r="I2" s="579" t="s">
        <v>71</v>
      </c>
      <c r="J2" s="579"/>
      <c r="K2" s="579"/>
      <c r="L2" s="579"/>
      <c r="M2" s="579"/>
      <c r="N2" s="579" t="s">
        <v>72</v>
      </c>
      <c r="O2" s="579"/>
      <c r="P2" s="579"/>
      <c r="Q2" s="579"/>
      <c r="R2" s="579"/>
      <c r="S2" s="579" t="s">
        <v>73</v>
      </c>
      <c r="T2" s="579"/>
      <c r="U2" s="579"/>
      <c r="V2" s="579"/>
      <c r="W2" s="579"/>
    </row>
    <row r="3" spans="1:23" ht="15">
      <c r="A3" s="484"/>
      <c r="B3" s="625"/>
      <c r="C3" s="489" t="s">
        <v>74</v>
      </c>
      <c r="D3" s="579"/>
      <c r="E3" s="579"/>
      <c r="F3" s="579"/>
      <c r="G3" s="579"/>
      <c r="H3" s="579"/>
      <c r="I3" s="489" t="s">
        <v>75</v>
      </c>
      <c r="J3" s="579"/>
      <c r="K3" s="579"/>
      <c r="L3" s="579"/>
      <c r="M3" s="579"/>
      <c r="N3" s="489" t="s">
        <v>76</v>
      </c>
      <c r="O3" s="579"/>
      <c r="P3" s="579"/>
      <c r="Q3" s="579"/>
      <c r="R3" s="579"/>
      <c r="S3" s="489" t="s">
        <v>77</v>
      </c>
      <c r="T3" s="579"/>
      <c r="U3" s="579"/>
      <c r="V3" s="579"/>
      <c r="W3" s="579"/>
    </row>
    <row r="4" spans="1:23" ht="15">
      <c r="A4" s="484"/>
      <c r="B4" s="625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</row>
    <row r="5" spans="1:23" ht="105">
      <c r="A5" s="485"/>
      <c r="B5" s="626"/>
      <c r="C5" s="9" t="s">
        <v>78</v>
      </c>
      <c r="D5" s="9" t="s">
        <v>84</v>
      </c>
      <c r="E5" s="9" t="s">
        <v>80</v>
      </c>
      <c r="F5" s="9" t="s">
        <v>81</v>
      </c>
      <c r="G5" s="9" t="s">
        <v>82</v>
      </c>
      <c r="H5" s="231" t="s">
        <v>83</v>
      </c>
      <c r="I5" s="9" t="s">
        <v>78</v>
      </c>
      <c r="J5" s="9" t="s">
        <v>84</v>
      </c>
      <c r="K5" s="9" t="s">
        <v>81</v>
      </c>
      <c r="L5" s="9" t="s">
        <v>82</v>
      </c>
      <c r="M5" s="9" t="s">
        <v>83</v>
      </c>
      <c r="N5" s="9" t="s">
        <v>78</v>
      </c>
      <c r="O5" s="9" t="s">
        <v>84</v>
      </c>
      <c r="P5" s="9" t="s">
        <v>81</v>
      </c>
      <c r="Q5" s="9" t="s">
        <v>82</v>
      </c>
      <c r="R5" s="9" t="s">
        <v>83</v>
      </c>
      <c r="S5" s="9" t="s">
        <v>78</v>
      </c>
      <c r="T5" s="9" t="s">
        <v>84</v>
      </c>
      <c r="U5" s="9" t="s">
        <v>81</v>
      </c>
      <c r="V5" s="9" t="s">
        <v>82</v>
      </c>
      <c r="W5" s="9" t="s">
        <v>83</v>
      </c>
    </row>
    <row r="6" spans="1:23" ht="15.75" thickBot="1">
      <c r="A6" s="22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231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</row>
    <row r="7" spans="1:23" ht="34.5" customHeight="1">
      <c r="A7" s="315" t="s">
        <v>509</v>
      </c>
      <c r="B7" s="65">
        <v>4</v>
      </c>
      <c r="C7" s="145"/>
      <c r="D7" s="145"/>
      <c r="E7" s="145"/>
      <c r="F7" s="145"/>
      <c r="G7" s="145"/>
      <c r="H7" s="11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</row>
    <row r="8" spans="1:23" ht="15">
      <c r="A8" s="66"/>
      <c r="B8" s="67"/>
      <c r="C8" s="9"/>
      <c r="D8" s="9"/>
      <c r="E8" s="9"/>
      <c r="F8" s="9"/>
      <c r="G8" s="9"/>
      <c r="H8" s="23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39"/>
    </row>
    <row r="9" spans="1:23" ht="15.75" thickBot="1">
      <c r="A9" s="28"/>
      <c r="B9" s="18"/>
      <c r="C9" s="573" t="s">
        <v>89</v>
      </c>
      <c r="D9" s="615"/>
      <c r="E9" s="574"/>
      <c r="F9" s="39">
        <f>SUM(F7:F8)</f>
        <v>0</v>
      </c>
      <c r="G9" s="140">
        <v>0.8</v>
      </c>
      <c r="H9" s="39">
        <f>F9/G9</f>
        <v>0</v>
      </c>
      <c r="I9" s="573" t="s">
        <v>90</v>
      </c>
      <c r="J9" s="574"/>
      <c r="K9" s="39">
        <f>SUM(K7:K8)</f>
        <v>0</v>
      </c>
      <c r="L9" s="140">
        <v>0.8</v>
      </c>
      <c r="M9" s="39">
        <f>K9/L9</f>
        <v>0</v>
      </c>
      <c r="N9" s="573" t="s">
        <v>91</v>
      </c>
      <c r="O9" s="574"/>
      <c r="P9" s="39">
        <f>SUM(P7:P8)</f>
        <v>0</v>
      </c>
      <c r="Q9" s="140">
        <v>0.8</v>
      </c>
      <c r="R9" s="39">
        <f>P9/Q9</f>
        <v>0</v>
      </c>
      <c r="S9" s="573" t="s">
        <v>92</v>
      </c>
      <c r="T9" s="574"/>
      <c r="U9" s="39">
        <f>SUM(U7:U8)</f>
        <v>0</v>
      </c>
      <c r="V9" s="140">
        <v>0.8</v>
      </c>
      <c r="W9" s="40">
        <f>U9/V9</f>
        <v>0</v>
      </c>
    </row>
    <row r="10" spans="1:23" ht="30">
      <c r="A10" s="335" t="s">
        <v>510</v>
      </c>
      <c r="B10" s="68">
        <v>2.5</v>
      </c>
      <c r="C10" s="9"/>
      <c r="D10" s="9"/>
      <c r="E10" s="9"/>
      <c r="F10" s="9"/>
      <c r="G10" s="9"/>
      <c r="H10" s="23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39"/>
    </row>
    <row r="11" spans="1:23" ht="15">
      <c r="A11" s="66"/>
      <c r="B11" s="69"/>
      <c r="C11" s="9"/>
      <c r="D11" s="9"/>
      <c r="E11" s="9"/>
      <c r="F11" s="9"/>
      <c r="G11" s="9"/>
      <c r="H11" s="23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39"/>
    </row>
    <row r="12" spans="1:23" ht="15.75" thickBot="1">
      <c r="A12" s="28"/>
      <c r="B12" s="18"/>
      <c r="C12" s="573" t="s">
        <v>89</v>
      </c>
      <c r="D12" s="615"/>
      <c r="E12" s="574"/>
      <c r="F12" s="39">
        <f>SUM(F10:F11)</f>
        <v>0</v>
      </c>
      <c r="G12" s="140">
        <v>0.8</v>
      </c>
      <c r="H12" s="39">
        <f>F12/G12</f>
        <v>0</v>
      </c>
      <c r="I12" s="573" t="s">
        <v>90</v>
      </c>
      <c r="J12" s="574"/>
      <c r="K12" s="39">
        <f>SUM(K10:K11)</f>
        <v>0</v>
      </c>
      <c r="L12" s="140">
        <v>0.8</v>
      </c>
      <c r="M12" s="39">
        <f>K12/L12</f>
        <v>0</v>
      </c>
      <c r="N12" s="573" t="s">
        <v>91</v>
      </c>
      <c r="O12" s="574"/>
      <c r="P12" s="39">
        <f>SUM(P10:P11)</f>
        <v>0</v>
      </c>
      <c r="Q12" s="140">
        <v>0.8</v>
      </c>
      <c r="R12" s="39">
        <f>P12/Q12</f>
        <v>0</v>
      </c>
      <c r="S12" s="573" t="s">
        <v>92</v>
      </c>
      <c r="T12" s="574"/>
      <c r="U12" s="39">
        <f>SUM(U10:U11)</f>
        <v>0</v>
      </c>
      <c r="V12" s="140">
        <v>0.8</v>
      </c>
      <c r="W12" s="40">
        <f>U12/V12</f>
        <v>0</v>
      </c>
    </row>
    <row r="13" spans="1:23" ht="30">
      <c r="A13" s="315" t="s">
        <v>559</v>
      </c>
      <c r="B13" s="70">
        <v>0.56</v>
      </c>
      <c r="C13" s="145"/>
      <c r="D13" s="145"/>
      <c r="E13" s="145"/>
      <c r="F13" s="145"/>
      <c r="G13" s="145"/>
      <c r="H13" s="114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</row>
    <row r="14" spans="1:23" ht="15">
      <c r="A14" s="66"/>
      <c r="B14" s="69"/>
      <c r="C14" s="9"/>
      <c r="D14" s="9"/>
      <c r="E14" s="9"/>
      <c r="F14" s="9"/>
      <c r="G14" s="9"/>
      <c r="H14" s="23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39"/>
    </row>
    <row r="15" spans="1:23" ht="21" customHeight="1" thickBot="1">
      <c r="A15" s="28"/>
      <c r="B15" s="18"/>
      <c r="C15" s="573" t="s">
        <v>89</v>
      </c>
      <c r="D15" s="615"/>
      <c r="E15" s="574"/>
      <c r="F15" s="39">
        <f>SUM(F13:F14)</f>
        <v>0</v>
      </c>
      <c r="G15" s="140">
        <v>0.8</v>
      </c>
      <c r="H15" s="39">
        <f>F15/G15</f>
        <v>0</v>
      </c>
      <c r="I15" s="573" t="s">
        <v>90</v>
      </c>
      <c r="J15" s="574"/>
      <c r="K15" s="39">
        <f>SUM(K13:K14)</f>
        <v>0</v>
      </c>
      <c r="L15" s="140">
        <v>0.8</v>
      </c>
      <c r="M15" s="39">
        <f>K15/L15</f>
        <v>0</v>
      </c>
      <c r="N15" s="573" t="s">
        <v>91</v>
      </c>
      <c r="O15" s="574"/>
      <c r="P15" s="39">
        <f>SUM(P13:P14)</f>
        <v>0</v>
      </c>
      <c r="Q15" s="140">
        <v>0.8</v>
      </c>
      <c r="R15" s="39">
        <f>P15/Q15</f>
        <v>0</v>
      </c>
      <c r="S15" s="573" t="s">
        <v>92</v>
      </c>
      <c r="T15" s="574"/>
      <c r="U15" s="39">
        <f>SUM(U13:U14)</f>
        <v>0</v>
      </c>
      <c r="V15" s="140">
        <v>0.8</v>
      </c>
      <c r="W15" s="40">
        <f>U15/V15</f>
        <v>0</v>
      </c>
    </row>
    <row r="16" spans="1:23" ht="30">
      <c r="A16" s="335" t="s">
        <v>560</v>
      </c>
      <c r="B16" s="68">
        <v>2.5</v>
      </c>
      <c r="C16" s="9"/>
      <c r="D16" s="9"/>
      <c r="E16" s="9"/>
      <c r="F16" s="9"/>
      <c r="G16" s="9"/>
      <c r="H16" s="23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39"/>
    </row>
    <row r="17" spans="1:23" ht="15">
      <c r="A17" s="66"/>
      <c r="B17" s="69"/>
      <c r="C17" s="9"/>
      <c r="D17" s="9"/>
      <c r="E17" s="9"/>
      <c r="F17" s="9"/>
      <c r="G17" s="9"/>
      <c r="H17" s="23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39"/>
    </row>
    <row r="18" spans="1:23" ht="18.75" customHeight="1" thickBot="1">
      <c r="A18" s="28"/>
      <c r="B18" s="18"/>
      <c r="C18" s="573" t="s">
        <v>89</v>
      </c>
      <c r="D18" s="615"/>
      <c r="E18" s="574"/>
      <c r="F18" s="39">
        <f>SUM(F16:F17)</f>
        <v>0</v>
      </c>
      <c r="G18" s="140">
        <v>0.8</v>
      </c>
      <c r="H18" s="39">
        <f>F18/G18</f>
        <v>0</v>
      </c>
      <c r="I18" s="573" t="s">
        <v>90</v>
      </c>
      <c r="J18" s="574"/>
      <c r="K18" s="39">
        <f>SUM(K16:K17)</f>
        <v>0</v>
      </c>
      <c r="L18" s="140">
        <v>0.8</v>
      </c>
      <c r="M18" s="39">
        <f>K18/L18</f>
        <v>0</v>
      </c>
      <c r="N18" s="573" t="s">
        <v>91</v>
      </c>
      <c r="O18" s="574"/>
      <c r="P18" s="39">
        <f>SUM(P16:P17)</f>
        <v>0</v>
      </c>
      <c r="Q18" s="140">
        <v>0.8</v>
      </c>
      <c r="R18" s="39">
        <f>P18/Q18</f>
        <v>0</v>
      </c>
      <c r="S18" s="573" t="s">
        <v>92</v>
      </c>
      <c r="T18" s="574"/>
      <c r="U18" s="39">
        <f>SUM(U16:U17)</f>
        <v>0</v>
      </c>
      <c r="V18" s="140">
        <v>0.8</v>
      </c>
      <c r="W18" s="40">
        <f>U18/V18</f>
        <v>0</v>
      </c>
    </row>
    <row r="19" spans="1:23" ht="15">
      <c r="A19" s="336" t="s">
        <v>561</v>
      </c>
      <c r="B19" s="72">
        <v>1.6</v>
      </c>
      <c r="C19" s="9"/>
      <c r="D19" s="9"/>
      <c r="E19" s="9"/>
      <c r="F19" s="9"/>
      <c r="G19" s="9"/>
      <c r="H19" s="23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39"/>
    </row>
    <row r="20" spans="1:23" ht="15">
      <c r="A20" s="71"/>
      <c r="B20" s="73"/>
      <c r="C20" s="9"/>
      <c r="D20" s="9"/>
      <c r="E20" s="9"/>
      <c r="F20" s="9"/>
      <c r="G20" s="9"/>
      <c r="H20" s="23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39"/>
    </row>
    <row r="21" spans="1:23" ht="18.75" customHeight="1" thickBot="1">
      <c r="A21" s="28"/>
      <c r="B21" s="18"/>
      <c r="C21" s="573" t="s">
        <v>89</v>
      </c>
      <c r="D21" s="615"/>
      <c r="E21" s="574"/>
      <c r="F21" s="39">
        <f>SUM(F19:F20)</f>
        <v>0</v>
      </c>
      <c r="G21" s="140">
        <v>0.8</v>
      </c>
      <c r="H21" s="39">
        <f>F21/G21</f>
        <v>0</v>
      </c>
      <c r="I21" s="573" t="s">
        <v>90</v>
      </c>
      <c r="J21" s="574"/>
      <c r="K21" s="39">
        <f>SUM(K19:K20)</f>
        <v>0</v>
      </c>
      <c r="L21" s="140">
        <v>0.8</v>
      </c>
      <c r="M21" s="39">
        <f>K21/L21</f>
        <v>0</v>
      </c>
      <c r="N21" s="573" t="s">
        <v>91</v>
      </c>
      <c r="O21" s="574"/>
      <c r="P21" s="39">
        <f>SUM(P19:P20)</f>
        <v>0</v>
      </c>
      <c r="Q21" s="140">
        <v>0.8</v>
      </c>
      <c r="R21" s="39">
        <f>P21/Q21</f>
        <v>0</v>
      </c>
      <c r="S21" s="573" t="s">
        <v>92</v>
      </c>
      <c r="T21" s="574"/>
      <c r="U21" s="39">
        <f>SUM(U19:U20)</f>
        <v>0</v>
      </c>
      <c r="V21" s="140">
        <v>0.8</v>
      </c>
      <c r="W21" s="40">
        <f>U21/V21</f>
        <v>0</v>
      </c>
    </row>
    <row r="22" spans="1:23" ht="30">
      <c r="A22" s="335" t="s">
        <v>562</v>
      </c>
      <c r="B22" s="72">
        <v>2.5</v>
      </c>
      <c r="C22" s="9"/>
      <c r="D22" s="9"/>
      <c r="E22" s="9"/>
      <c r="F22" s="9"/>
      <c r="G22" s="9"/>
      <c r="H22" s="23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39"/>
    </row>
    <row r="23" spans="1:23" ht="15">
      <c r="A23" s="66"/>
      <c r="B23" s="73"/>
      <c r="C23" s="9"/>
      <c r="D23" s="9"/>
      <c r="E23" s="9"/>
      <c r="F23" s="9"/>
      <c r="G23" s="9"/>
      <c r="H23" s="23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39"/>
    </row>
    <row r="24" spans="1:23" ht="15.75" customHeight="1" thickBot="1">
      <c r="A24" s="28"/>
      <c r="B24" s="18"/>
      <c r="C24" s="573" t="s">
        <v>89</v>
      </c>
      <c r="D24" s="615"/>
      <c r="E24" s="574"/>
      <c r="F24" s="39">
        <f>SUM(F22:F23)</f>
        <v>0</v>
      </c>
      <c r="G24" s="140">
        <v>0.8</v>
      </c>
      <c r="H24" s="39">
        <f>F24/G24</f>
        <v>0</v>
      </c>
      <c r="I24" s="573" t="s">
        <v>90</v>
      </c>
      <c r="J24" s="574"/>
      <c r="K24" s="39">
        <f>SUM(K22:K23)</f>
        <v>0</v>
      </c>
      <c r="L24" s="140">
        <v>0.8</v>
      </c>
      <c r="M24" s="39">
        <f>K24/L24</f>
        <v>0</v>
      </c>
      <c r="N24" s="573" t="s">
        <v>91</v>
      </c>
      <c r="O24" s="574"/>
      <c r="P24" s="39">
        <f>SUM(P22:P23)</f>
        <v>0</v>
      </c>
      <c r="Q24" s="140">
        <v>0.8</v>
      </c>
      <c r="R24" s="39">
        <f>P24/Q24</f>
        <v>0</v>
      </c>
      <c r="S24" s="573" t="s">
        <v>92</v>
      </c>
      <c r="T24" s="574"/>
      <c r="U24" s="39">
        <f>SUM(U22:U23)</f>
        <v>0</v>
      </c>
      <c r="V24" s="140">
        <v>0.8</v>
      </c>
      <c r="W24" s="40">
        <f>U24/V24</f>
        <v>0</v>
      </c>
    </row>
    <row r="25" spans="1:23" ht="30">
      <c r="A25" s="315" t="s">
        <v>569</v>
      </c>
      <c r="B25" s="65">
        <v>4</v>
      </c>
      <c r="C25" s="145"/>
      <c r="D25" s="145"/>
      <c r="E25" s="145"/>
      <c r="F25" s="145"/>
      <c r="G25" s="145"/>
      <c r="H25" s="11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</row>
    <row r="26" spans="1:23" ht="16.5" customHeight="1" thickBot="1">
      <c r="A26" s="28"/>
      <c r="B26" s="18"/>
      <c r="C26" s="573" t="s">
        <v>89</v>
      </c>
      <c r="D26" s="615"/>
      <c r="E26" s="574"/>
      <c r="F26" s="39">
        <f>SUM(F25:F25)</f>
        <v>0</v>
      </c>
      <c r="G26" s="140">
        <v>0.8</v>
      </c>
      <c r="H26" s="39">
        <f>F26/G26</f>
        <v>0</v>
      </c>
      <c r="I26" s="573" t="s">
        <v>90</v>
      </c>
      <c r="J26" s="574"/>
      <c r="K26" s="39">
        <f>SUM(K25:K25)</f>
        <v>0</v>
      </c>
      <c r="L26" s="140">
        <v>0.8</v>
      </c>
      <c r="M26" s="39">
        <f>K26/L26</f>
        <v>0</v>
      </c>
      <c r="N26" s="573" t="s">
        <v>91</v>
      </c>
      <c r="O26" s="574"/>
      <c r="P26" s="39">
        <f>SUM(P25:P25)</f>
        <v>0</v>
      </c>
      <c r="Q26" s="140">
        <v>0.8</v>
      </c>
      <c r="R26" s="39">
        <f>P26/Q26</f>
        <v>0</v>
      </c>
      <c r="S26" s="573" t="s">
        <v>92</v>
      </c>
      <c r="T26" s="574"/>
      <c r="U26" s="39">
        <f>SUM(U25:U25)</f>
        <v>0</v>
      </c>
      <c r="V26" s="140">
        <v>0.8</v>
      </c>
      <c r="W26" s="40">
        <f>U26/V26</f>
        <v>0</v>
      </c>
    </row>
    <row r="27" spans="1:23" ht="30">
      <c r="A27" s="335" t="s">
        <v>570</v>
      </c>
      <c r="B27" s="74">
        <v>1.6</v>
      </c>
      <c r="C27" s="9"/>
      <c r="D27" s="9"/>
      <c r="E27" s="9"/>
      <c r="F27" s="9"/>
      <c r="G27" s="9"/>
      <c r="H27" s="23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39"/>
    </row>
    <row r="28" spans="1:23" ht="15">
      <c r="A28" s="66"/>
      <c r="B28" s="67"/>
      <c r="C28" s="9"/>
      <c r="D28" s="9"/>
      <c r="E28" s="9"/>
      <c r="F28" s="9"/>
      <c r="G28" s="9"/>
      <c r="H28" s="23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39"/>
    </row>
    <row r="29" spans="1:23" ht="19.5" customHeight="1" thickBot="1">
      <c r="A29" s="28"/>
      <c r="B29" s="18"/>
      <c r="C29" s="573" t="s">
        <v>89</v>
      </c>
      <c r="D29" s="615"/>
      <c r="E29" s="574"/>
      <c r="F29" s="39">
        <f>SUM(F27:F28)</f>
        <v>0</v>
      </c>
      <c r="G29" s="140">
        <v>0.8</v>
      </c>
      <c r="H29" s="39">
        <f>F29/G29</f>
        <v>0</v>
      </c>
      <c r="I29" s="573" t="s">
        <v>90</v>
      </c>
      <c r="J29" s="574"/>
      <c r="K29" s="39">
        <f>SUM(K27:K28)</f>
        <v>0</v>
      </c>
      <c r="L29" s="140">
        <v>0.8</v>
      </c>
      <c r="M29" s="39">
        <f>K29/L29</f>
        <v>0</v>
      </c>
      <c r="N29" s="573" t="s">
        <v>91</v>
      </c>
      <c r="O29" s="574"/>
      <c r="P29" s="39">
        <f>SUM(P27:P28)</f>
        <v>0</v>
      </c>
      <c r="Q29" s="140">
        <v>0.8</v>
      </c>
      <c r="R29" s="39">
        <f>P29/Q29</f>
        <v>0</v>
      </c>
      <c r="S29" s="573" t="s">
        <v>92</v>
      </c>
      <c r="T29" s="574"/>
      <c r="U29" s="39">
        <f>SUM(U27:U28)</f>
        <v>0</v>
      </c>
      <c r="V29" s="140">
        <v>0.8</v>
      </c>
      <c r="W29" s="40">
        <f>U29/V29</f>
        <v>0</v>
      </c>
    </row>
    <row r="30" spans="1:23" ht="30">
      <c r="A30" s="335" t="s">
        <v>571</v>
      </c>
      <c r="B30" s="74">
        <v>1</v>
      </c>
      <c r="C30" s="9"/>
      <c r="D30" s="9"/>
      <c r="E30" s="9"/>
      <c r="F30" s="9"/>
      <c r="G30" s="9"/>
      <c r="H30" s="23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39"/>
    </row>
    <row r="31" spans="1:23" ht="18.75" customHeight="1" thickBot="1">
      <c r="A31" s="28"/>
      <c r="B31" s="18"/>
      <c r="C31" s="573" t="s">
        <v>89</v>
      </c>
      <c r="D31" s="615"/>
      <c r="E31" s="574"/>
      <c r="F31" s="39">
        <f>SUM(F30:F30)</f>
        <v>0</v>
      </c>
      <c r="G31" s="140">
        <v>0.8</v>
      </c>
      <c r="H31" s="39">
        <f>F31/G31</f>
        <v>0</v>
      </c>
      <c r="I31" s="573" t="s">
        <v>90</v>
      </c>
      <c r="J31" s="574"/>
      <c r="K31" s="39">
        <f>SUM(K30:K30)</f>
        <v>0</v>
      </c>
      <c r="L31" s="140">
        <v>0.8</v>
      </c>
      <c r="M31" s="39">
        <f>K31/L31</f>
        <v>0</v>
      </c>
      <c r="N31" s="573" t="s">
        <v>91</v>
      </c>
      <c r="O31" s="574"/>
      <c r="P31" s="39">
        <f>SUM(P30:P30)</f>
        <v>0</v>
      </c>
      <c r="Q31" s="140">
        <v>0.8</v>
      </c>
      <c r="R31" s="39">
        <f>P31/Q31</f>
        <v>0</v>
      </c>
      <c r="S31" s="573" t="s">
        <v>92</v>
      </c>
      <c r="T31" s="574"/>
      <c r="U31" s="39">
        <f>SUM(U30:U30)</f>
        <v>0</v>
      </c>
      <c r="V31" s="140">
        <v>0.8</v>
      </c>
      <c r="W31" s="40">
        <f>U31/V31</f>
        <v>0</v>
      </c>
    </row>
    <row r="32" spans="1:23" ht="15">
      <c r="A32" s="208"/>
      <c r="B32" s="117"/>
      <c r="C32" s="509" t="s">
        <v>254</v>
      </c>
      <c r="D32" s="621"/>
      <c r="E32" s="621"/>
      <c r="F32" s="621"/>
      <c r="G32" s="621"/>
      <c r="H32" s="622"/>
      <c r="I32" s="264"/>
      <c r="J32" s="266"/>
      <c r="K32" s="265"/>
      <c r="L32" s="114"/>
      <c r="M32" s="114"/>
      <c r="N32" s="100"/>
      <c r="O32" s="148"/>
      <c r="P32" s="212"/>
      <c r="Q32" s="125"/>
      <c r="R32" s="212"/>
      <c r="S32" s="100"/>
      <c r="T32" s="148"/>
      <c r="U32" s="212"/>
      <c r="V32" s="125"/>
      <c r="W32" s="213"/>
    </row>
    <row r="33" spans="1:23" ht="62.25" customHeight="1">
      <c r="A33" s="66" t="s">
        <v>609</v>
      </c>
      <c r="B33" s="67">
        <v>4</v>
      </c>
      <c r="C33" s="119" t="s">
        <v>610</v>
      </c>
      <c r="D33" s="119" t="s">
        <v>611</v>
      </c>
      <c r="E33" s="267" t="s">
        <v>612</v>
      </c>
      <c r="F33" s="119">
        <v>1</v>
      </c>
      <c r="G33" s="119"/>
      <c r="H33" s="116"/>
      <c r="I33" s="119" t="s">
        <v>1268</v>
      </c>
      <c r="J33" s="130" t="s">
        <v>1269</v>
      </c>
      <c r="K33" s="9">
        <v>0.04</v>
      </c>
      <c r="L33" s="119"/>
      <c r="M33" s="119"/>
      <c r="N33" s="119" t="s">
        <v>613</v>
      </c>
      <c r="O33" s="119" t="s">
        <v>614</v>
      </c>
      <c r="P33" s="119">
        <v>0.03</v>
      </c>
      <c r="Q33" s="119"/>
      <c r="R33" s="119"/>
      <c r="S33" s="119"/>
      <c r="T33" s="119"/>
      <c r="U33" s="119"/>
      <c r="V33" s="119"/>
      <c r="W33" s="41"/>
    </row>
    <row r="34" spans="1:23" ht="15">
      <c r="A34" s="66"/>
      <c r="B34" s="67"/>
      <c r="C34" s="119" t="s">
        <v>621</v>
      </c>
      <c r="D34" s="119" t="s">
        <v>622</v>
      </c>
      <c r="E34" s="119" t="s">
        <v>623</v>
      </c>
      <c r="F34" s="119">
        <v>0.1</v>
      </c>
      <c r="G34" s="119"/>
      <c r="H34" s="116"/>
      <c r="I34" s="119"/>
      <c r="J34" s="130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41"/>
    </row>
    <row r="35" spans="1:23" ht="15">
      <c r="A35" s="66"/>
      <c r="B35" s="67"/>
      <c r="C35" s="119" t="s">
        <v>615</v>
      </c>
      <c r="D35" s="119" t="s">
        <v>616</v>
      </c>
      <c r="E35" s="119" t="s">
        <v>617</v>
      </c>
      <c r="F35" s="119">
        <v>0.04</v>
      </c>
      <c r="G35" s="119"/>
      <c r="H35" s="116"/>
      <c r="I35" s="9"/>
      <c r="J35" s="9"/>
      <c r="K35" s="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41"/>
    </row>
    <row r="36" spans="1:23" ht="15">
      <c r="A36" s="66"/>
      <c r="B36" s="67"/>
      <c r="C36" s="490" t="s">
        <v>253</v>
      </c>
      <c r="D36" s="616"/>
      <c r="E36" s="616"/>
      <c r="F36" s="616"/>
      <c r="G36" s="616"/>
      <c r="H36" s="617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41"/>
    </row>
    <row r="37" spans="1:23" ht="15">
      <c r="A37" s="66"/>
      <c r="B37" s="67"/>
      <c r="C37" s="119" t="s">
        <v>618</v>
      </c>
      <c r="D37" s="119" t="s">
        <v>619</v>
      </c>
      <c r="E37" s="119" t="s">
        <v>620</v>
      </c>
      <c r="F37" s="119">
        <v>0.04</v>
      </c>
      <c r="G37" s="119"/>
      <c r="H37" s="116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41"/>
    </row>
    <row r="38" spans="1:23" ht="15">
      <c r="A38" s="66"/>
      <c r="B38" s="67"/>
      <c r="C38" s="119" t="s">
        <v>624</v>
      </c>
      <c r="D38" s="119" t="s">
        <v>625</v>
      </c>
      <c r="E38" s="119" t="s">
        <v>626</v>
      </c>
      <c r="F38" s="119">
        <v>0.04</v>
      </c>
      <c r="G38" s="119"/>
      <c r="H38" s="116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41"/>
    </row>
    <row r="39" spans="1:23" ht="15">
      <c r="A39" s="66"/>
      <c r="B39" s="67"/>
      <c r="C39" s="119" t="s">
        <v>627</v>
      </c>
      <c r="D39" s="119" t="s">
        <v>628</v>
      </c>
      <c r="E39" s="9" t="s">
        <v>629</v>
      </c>
      <c r="F39" s="119">
        <v>0.04</v>
      </c>
      <c r="G39" s="9"/>
      <c r="H39" s="23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39"/>
    </row>
    <row r="40" spans="1:23" ht="15">
      <c r="A40" s="66"/>
      <c r="B40" s="67"/>
      <c r="C40" s="100"/>
      <c r="D40" s="147"/>
      <c r="E40" s="142"/>
      <c r="F40" s="125"/>
      <c r="G40" s="137"/>
      <c r="H40" s="115"/>
      <c r="I40" s="141"/>
      <c r="J40" s="142"/>
      <c r="K40" s="137"/>
      <c r="L40" s="137"/>
      <c r="M40" s="137"/>
      <c r="N40" s="141"/>
      <c r="O40" s="142"/>
      <c r="P40" s="137"/>
      <c r="Q40" s="137"/>
      <c r="R40" s="137"/>
      <c r="S40" s="141"/>
      <c r="T40" s="142"/>
      <c r="U40" s="137"/>
      <c r="V40" s="137"/>
      <c r="W40" s="138"/>
    </row>
    <row r="41" spans="1:23" ht="19.5" customHeight="1" thickBot="1">
      <c r="A41" s="28"/>
      <c r="B41" s="18"/>
      <c r="C41" s="573" t="s">
        <v>89</v>
      </c>
      <c r="D41" s="615"/>
      <c r="E41" s="574"/>
      <c r="F41" s="39">
        <f>SUM(F37:F40)</f>
        <v>0.12</v>
      </c>
      <c r="G41" s="140">
        <v>0.8</v>
      </c>
      <c r="H41" s="39">
        <f>F41/G41</f>
        <v>0.15</v>
      </c>
      <c r="I41" s="573" t="s">
        <v>90</v>
      </c>
      <c r="J41" s="574"/>
      <c r="K41" s="39">
        <f>SUM(K33:K39)</f>
        <v>0.04</v>
      </c>
      <c r="L41" s="140">
        <v>0.8</v>
      </c>
      <c r="M41" s="39">
        <f>K41/L41</f>
        <v>0.049999999999999996</v>
      </c>
      <c r="N41" s="573" t="s">
        <v>91</v>
      </c>
      <c r="O41" s="574"/>
      <c r="P41" s="39">
        <f>SUM(P33:P39)</f>
        <v>0.03</v>
      </c>
      <c r="Q41" s="140">
        <v>0.8</v>
      </c>
      <c r="R41" s="39">
        <f>P41/Q41</f>
        <v>0.0375</v>
      </c>
      <c r="S41" s="573" t="s">
        <v>92</v>
      </c>
      <c r="T41" s="574"/>
      <c r="U41" s="39">
        <f>SUM(U33:U39)</f>
        <v>0</v>
      </c>
      <c r="V41" s="140">
        <v>0.8</v>
      </c>
      <c r="W41" s="40">
        <f>U41/V41</f>
        <v>0</v>
      </c>
    </row>
    <row r="42" spans="1:23" ht="39.75" customHeight="1">
      <c r="A42" s="315" t="s">
        <v>674</v>
      </c>
      <c r="B42" s="75">
        <v>1.6</v>
      </c>
      <c r="C42" s="145"/>
      <c r="D42" s="145"/>
      <c r="E42" s="145"/>
      <c r="F42" s="145"/>
      <c r="G42" s="145"/>
      <c r="H42" s="114"/>
      <c r="I42" s="9"/>
      <c r="J42" s="9"/>
      <c r="K42" s="9"/>
      <c r="L42" s="145"/>
      <c r="M42" s="145"/>
      <c r="N42" s="145"/>
      <c r="O42" s="145"/>
      <c r="P42" s="145"/>
      <c r="Q42" s="145"/>
      <c r="R42" s="145"/>
      <c r="S42" s="145" t="s">
        <v>675</v>
      </c>
      <c r="T42" s="145" t="s">
        <v>676</v>
      </c>
      <c r="U42" s="145">
        <v>0.056</v>
      </c>
      <c r="V42" s="145"/>
      <c r="W42" s="146"/>
    </row>
    <row r="43" spans="1:23" ht="16.5" customHeight="1" thickBot="1">
      <c r="A43" s="28"/>
      <c r="B43" s="18"/>
      <c r="C43" s="573" t="s">
        <v>89</v>
      </c>
      <c r="D43" s="615"/>
      <c r="E43" s="574"/>
      <c r="F43" s="39">
        <f>SUM(F42:F42)</f>
        <v>0</v>
      </c>
      <c r="G43" s="140">
        <v>0.8</v>
      </c>
      <c r="H43" s="39">
        <f>F43/G43</f>
        <v>0</v>
      </c>
      <c r="I43" s="573" t="s">
        <v>90</v>
      </c>
      <c r="J43" s="574"/>
      <c r="K43" s="39">
        <f>SUM(K42:K42)</f>
        <v>0</v>
      </c>
      <c r="L43" s="140">
        <v>0.8</v>
      </c>
      <c r="M43" s="39">
        <f>K43/L43</f>
        <v>0</v>
      </c>
      <c r="N43" s="573" t="s">
        <v>91</v>
      </c>
      <c r="O43" s="574"/>
      <c r="P43" s="39">
        <f>SUM(P42:P42)</f>
        <v>0</v>
      </c>
      <c r="Q43" s="140">
        <v>0.8</v>
      </c>
      <c r="R43" s="39">
        <f>P43/Q43</f>
        <v>0</v>
      </c>
      <c r="S43" s="573" t="s">
        <v>92</v>
      </c>
      <c r="T43" s="574"/>
      <c r="U43" s="39">
        <f>SUM(U42:U42)</f>
        <v>0.056</v>
      </c>
      <c r="V43" s="140">
        <v>0.8</v>
      </c>
      <c r="W43" s="40">
        <f>U43/V43</f>
        <v>0.06999999999999999</v>
      </c>
    </row>
    <row r="44" spans="1:23" ht="59.25" customHeight="1">
      <c r="A44" s="335" t="s">
        <v>677</v>
      </c>
      <c r="B44" s="72">
        <v>1</v>
      </c>
      <c r="C44" s="9"/>
      <c r="D44" s="9"/>
      <c r="E44" s="9"/>
      <c r="F44" s="9"/>
      <c r="G44" s="9"/>
      <c r="H44" s="231"/>
      <c r="I44" s="9" t="s">
        <v>678</v>
      </c>
      <c r="J44" s="9" t="s">
        <v>679</v>
      </c>
      <c r="K44" s="9">
        <v>0.04</v>
      </c>
      <c r="L44" s="9"/>
      <c r="M44" s="9"/>
      <c r="N44" s="9" t="s">
        <v>680</v>
      </c>
      <c r="O44" s="9" t="s">
        <v>681</v>
      </c>
      <c r="P44" s="9">
        <v>0.2</v>
      </c>
      <c r="Q44" s="9"/>
      <c r="R44" s="9"/>
      <c r="S44" s="9"/>
      <c r="T44" s="9"/>
      <c r="U44" s="9"/>
      <c r="V44" s="9"/>
      <c r="W44" s="139"/>
    </row>
    <row r="45" spans="1:23" ht="30">
      <c r="A45" s="66"/>
      <c r="B45" s="73"/>
      <c r="C45" s="9"/>
      <c r="D45" s="9"/>
      <c r="E45" s="9"/>
      <c r="F45" s="9"/>
      <c r="G45" s="9"/>
      <c r="H45" s="231"/>
      <c r="I45" s="34" t="s">
        <v>1270</v>
      </c>
      <c r="J45" s="34" t="s">
        <v>1271</v>
      </c>
      <c r="K45" s="9">
        <v>1.275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39"/>
    </row>
    <row r="46" spans="1:23" ht="19.5" customHeight="1" thickBot="1">
      <c r="A46" s="28"/>
      <c r="B46" s="18"/>
      <c r="C46" s="573" t="s">
        <v>89</v>
      </c>
      <c r="D46" s="615"/>
      <c r="E46" s="574"/>
      <c r="F46" s="39">
        <f>SUM(F44:F45)</f>
        <v>0</v>
      </c>
      <c r="G46" s="140">
        <v>0.8</v>
      </c>
      <c r="H46" s="39">
        <f>F46/G46</f>
        <v>0</v>
      </c>
      <c r="I46" s="573" t="s">
        <v>90</v>
      </c>
      <c r="J46" s="574"/>
      <c r="K46" s="39">
        <f>SUM(K44:K45)</f>
        <v>1.315</v>
      </c>
      <c r="L46" s="140">
        <v>0.8</v>
      </c>
      <c r="M46" s="39">
        <f>K46/L46</f>
        <v>1.6437499999999998</v>
      </c>
      <c r="N46" s="573" t="s">
        <v>91</v>
      </c>
      <c r="O46" s="574"/>
      <c r="P46" s="39">
        <f>SUM(P44:P45)</f>
        <v>0.2</v>
      </c>
      <c r="Q46" s="140">
        <v>0.8</v>
      </c>
      <c r="R46" s="39">
        <f>P46/Q46</f>
        <v>0.25</v>
      </c>
      <c r="S46" s="573" t="s">
        <v>92</v>
      </c>
      <c r="T46" s="574"/>
      <c r="U46" s="39">
        <f>SUM(U44:U45)</f>
        <v>0</v>
      </c>
      <c r="V46" s="140">
        <v>0.8</v>
      </c>
      <c r="W46" s="40">
        <f>U46/V46</f>
        <v>0</v>
      </c>
    </row>
    <row r="47" spans="1:23" ht="15">
      <c r="A47" s="15"/>
      <c r="B47" s="252"/>
      <c r="C47" s="509" t="s">
        <v>253</v>
      </c>
      <c r="D47" s="621"/>
      <c r="E47" s="621"/>
      <c r="F47" s="621"/>
      <c r="G47" s="621"/>
      <c r="H47" s="622"/>
      <c r="I47" s="179"/>
      <c r="J47" s="268"/>
      <c r="K47" s="115"/>
      <c r="L47" s="115"/>
      <c r="M47" s="115"/>
      <c r="N47" s="141"/>
      <c r="O47" s="142"/>
      <c r="P47" s="123"/>
      <c r="Q47" s="137"/>
      <c r="R47" s="123"/>
      <c r="S47" s="141"/>
      <c r="T47" s="142"/>
      <c r="U47" s="123"/>
      <c r="V47" s="137"/>
      <c r="W47" s="178"/>
    </row>
    <row r="48" spans="1:23" ht="30">
      <c r="A48" s="335" t="s">
        <v>682</v>
      </c>
      <c r="B48" s="72">
        <v>1.6</v>
      </c>
      <c r="C48" s="9" t="s">
        <v>683</v>
      </c>
      <c r="D48" s="9" t="s">
        <v>684</v>
      </c>
      <c r="E48" s="9" t="s">
        <v>685</v>
      </c>
      <c r="F48" s="9">
        <v>0.03</v>
      </c>
      <c r="G48" s="9"/>
      <c r="H48" s="23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39"/>
    </row>
    <row r="49" spans="1:23" ht="18.75" customHeight="1" thickBot="1">
      <c r="A49" s="28"/>
      <c r="B49" s="18"/>
      <c r="C49" s="573" t="s">
        <v>89</v>
      </c>
      <c r="D49" s="615"/>
      <c r="E49" s="574"/>
      <c r="F49" s="39">
        <f>SUM(F48:F48)</f>
        <v>0.03</v>
      </c>
      <c r="G49" s="140">
        <v>0.8</v>
      </c>
      <c r="H49" s="39">
        <f>F49/G49</f>
        <v>0.0375</v>
      </c>
      <c r="I49" s="573" t="s">
        <v>90</v>
      </c>
      <c r="J49" s="574"/>
      <c r="K49" s="39">
        <f>SUM(K48:K48)</f>
        <v>0</v>
      </c>
      <c r="L49" s="140">
        <v>0.8</v>
      </c>
      <c r="M49" s="39">
        <f>K49/L49</f>
        <v>0</v>
      </c>
      <c r="N49" s="573" t="s">
        <v>91</v>
      </c>
      <c r="O49" s="574"/>
      <c r="P49" s="39">
        <f>SUM(P48:P48)</f>
        <v>0</v>
      </c>
      <c r="Q49" s="140">
        <v>0.8</v>
      </c>
      <c r="R49" s="39">
        <f>P49/Q49</f>
        <v>0</v>
      </c>
      <c r="S49" s="573" t="s">
        <v>92</v>
      </c>
      <c r="T49" s="574"/>
      <c r="U49" s="39">
        <f>SUM(U48:U48)</f>
        <v>0</v>
      </c>
      <c r="V49" s="140">
        <v>0.8</v>
      </c>
      <c r="W49" s="40">
        <f>U49/V49</f>
        <v>0</v>
      </c>
    </row>
    <row r="50" spans="1:23" ht="15">
      <c r="A50" s="15"/>
      <c r="B50" s="252"/>
      <c r="C50" s="509" t="s">
        <v>257</v>
      </c>
      <c r="D50" s="621"/>
      <c r="E50" s="621"/>
      <c r="F50" s="621"/>
      <c r="G50" s="621"/>
      <c r="H50" s="622"/>
      <c r="I50" s="179"/>
      <c r="J50" s="268"/>
      <c r="K50" s="115"/>
      <c r="L50" s="115"/>
      <c r="M50" s="115"/>
      <c r="N50" s="141"/>
      <c r="O50" s="142"/>
      <c r="P50" s="123"/>
      <c r="Q50" s="137"/>
      <c r="R50" s="123"/>
      <c r="S50" s="141"/>
      <c r="T50" s="142"/>
      <c r="U50" s="123"/>
      <c r="V50" s="137"/>
      <c r="W50" s="178"/>
    </row>
    <row r="51" spans="1:23" ht="27.75" customHeight="1">
      <c r="A51" s="336" t="s">
        <v>535</v>
      </c>
      <c r="B51" s="68" t="s">
        <v>1619</v>
      </c>
      <c r="C51" s="112" t="s">
        <v>536</v>
      </c>
      <c r="D51" s="112" t="s">
        <v>537</v>
      </c>
      <c r="E51" s="3" t="s">
        <v>538</v>
      </c>
      <c r="F51" s="119">
        <v>0.05</v>
      </c>
      <c r="G51" s="119"/>
      <c r="H51" s="11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39"/>
    </row>
    <row r="52" spans="1:23" ht="45">
      <c r="A52" s="71"/>
      <c r="B52" s="69"/>
      <c r="C52" s="137" t="s">
        <v>2268</v>
      </c>
      <c r="D52" s="137" t="s">
        <v>539</v>
      </c>
      <c r="E52" s="385">
        <v>40200</v>
      </c>
      <c r="F52" s="125">
        <v>0.042</v>
      </c>
      <c r="G52" s="125"/>
      <c r="H52" s="177"/>
      <c r="I52" s="141"/>
      <c r="J52" s="142"/>
      <c r="K52" s="137"/>
      <c r="L52" s="137"/>
      <c r="M52" s="137"/>
      <c r="N52" s="141"/>
      <c r="O52" s="142"/>
      <c r="P52" s="137"/>
      <c r="Q52" s="137"/>
      <c r="R52" s="137"/>
      <c r="S52" s="141"/>
      <c r="T52" s="142"/>
      <c r="U52" s="137"/>
      <c r="V52" s="137"/>
      <c r="W52" s="138"/>
    </row>
    <row r="53" spans="1:23" ht="15">
      <c r="A53" s="71"/>
      <c r="B53" s="69"/>
      <c r="C53" s="228"/>
      <c r="D53" s="228"/>
      <c r="E53" s="9"/>
      <c r="F53" s="9"/>
      <c r="G53" s="125"/>
      <c r="H53" s="177"/>
      <c r="I53" s="141"/>
      <c r="J53" s="142"/>
      <c r="K53" s="137"/>
      <c r="L53" s="137"/>
      <c r="M53" s="137"/>
      <c r="N53" s="141"/>
      <c r="O53" s="142"/>
      <c r="P53" s="137"/>
      <c r="Q53" s="137"/>
      <c r="R53" s="137"/>
      <c r="S53" s="141"/>
      <c r="T53" s="142"/>
      <c r="U53" s="137"/>
      <c r="V53" s="137"/>
      <c r="W53" s="138"/>
    </row>
    <row r="54" spans="1:23" ht="18" customHeight="1" thickBot="1">
      <c r="A54" s="28"/>
      <c r="B54" s="18"/>
      <c r="C54" s="573" t="s">
        <v>89</v>
      </c>
      <c r="D54" s="615"/>
      <c r="E54" s="574"/>
      <c r="F54" s="39">
        <f>SUM(F51:F52)</f>
        <v>0.092</v>
      </c>
      <c r="G54" s="140">
        <v>0.8</v>
      </c>
      <c r="H54" s="39">
        <f>F54/G54</f>
        <v>0.11499999999999999</v>
      </c>
      <c r="I54" s="573" t="s">
        <v>90</v>
      </c>
      <c r="J54" s="574"/>
      <c r="K54" s="396">
        <v>0</v>
      </c>
      <c r="L54" s="140">
        <v>0.8</v>
      </c>
      <c r="M54" s="39">
        <f>K54/L54</f>
        <v>0</v>
      </c>
      <c r="N54" s="573" t="s">
        <v>91</v>
      </c>
      <c r="O54" s="574"/>
      <c r="P54" s="39">
        <f>SUM(P51:P51)</f>
        <v>0</v>
      </c>
      <c r="Q54" s="140">
        <v>0.8</v>
      </c>
      <c r="R54" s="39">
        <f>P54/Q54</f>
        <v>0</v>
      </c>
      <c r="S54" s="573" t="s">
        <v>92</v>
      </c>
      <c r="T54" s="574"/>
      <c r="U54" s="39">
        <f>SUM(U51:U51)</f>
        <v>0</v>
      </c>
      <c r="V54" s="140">
        <v>0.8</v>
      </c>
      <c r="W54" s="40">
        <f>U54/V54</f>
        <v>0</v>
      </c>
    </row>
    <row r="55" spans="1:23" ht="30">
      <c r="A55" s="336" t="s">
        <v>540</v>
      </c>
      <c r="B55" s="68" t="s">
        <v>1813</v>
      </c>
      <c r="C55" s="9"/>
      <c r="D55" s="9"/>
      <c r="E55" s="9"/>
      <c r="F55" s="9"/>
      <c r="G55" s="9"/>
      <c r="H55" s="23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39"/>
    </row>
    <row r="56" spans="1:23" ht="19.5" customHeight="1" thickBot="1">
      <c r="A56" s="28"/>
      <c r="B56" s="18"/>
      <c r="C56" s="573" t="s">
        <v>89</v>
      </c>
      <c r="D56" s="615"/>
      <c r="E56" s="574"/>
      <c r="F56" s="39">
        <f>SUM(F55:F55)</f>
        <v>0</v>
      </c>
      <c r="G56" s="140">
        <v>0.8</v>
      </c>
      <c r="H56" s="39">
        <f>F56/G56</f>
        <v>0</v>
      </c>
      <c r="I56" s="573" t="s">
        <v>90</v>
      </c>
      <c r="J56" s="574"/>
      <c r="K56" s="39">
        <f>SUM(K55:K55)</f>
        <v>0</v>
      </c>
      <c r="L56" s="140">
        <v>0.8</v>
      </c>
      <c r="M56" s="39">
        <f>K56/L56</f>
        <v>0</v>
      </c>
      <c r="N56" s="573" t="s">
        <v>91</v>
      </c>
      <c r="O56" s="574"/>
      <c r="P56" s="39">
        <f>SUM(P55:P55)</f>
        <v>0</v>
      </c>
      <c r="Q56" s="140">
        <v>0.8</v>
      </c>
      <c r="R56" s="39">
        <f>P56/Q56</f>
        <v>0</v>
      </c>
      <c r="S56" s="573" t="s">
        <v>92</v>
      </c>
      <c r="T56" s="574"/>
      <c r="U56" s="39">
        <f>SUM(U55:U55)</f>
        <v>0</v>
      </c>
      <c r="V56" s="140">
        <v>0.8</v>
      </c>
      <c r="W56" s="40">
        <f>U56/V56</f>
        <v>0</v>
      </c>
    </row>
    <row r="57" spans="1:23" ht="15">
      <c r="A57" s="15"/>
      <c r="B57" s="252"/>
      <c r="C57" s="509" t="s">
        <v>254</v>
      </c>
      <c r="D57" s="621"/>
      <c r="E57" s="621"/>
      <c r="F57" s="621"/>
      <c r="G57" s="621"/>
      <c r="H57" s="622"/>
      <c r="I57" s="179"/>
      <c r="J57" s="268"/>
      <c r="K57" s="115"/>
      <c r="L57" s="115"/>
      <c r="M57" s="115"/>
      <c r="N57" s="141"/>
      <c r="O57" s="142"/>
      <c r="P57" s="123"/>
      <c r="Q57" s="137"/>
      <c r="R57" s="123"/>
      <c r="S57" s="141"/>
      <c r="T57" s="142"/>
      <c r="U57" s="123"/>
      <c r="V57" s="137"/>
      <c r="W57" s="178"/>
    </row>
    <row r="58" spans="1:23" ht="30">
      <c r="A58" s="336" t="s">
        <v>541</v>
      </c>
      <c r="B58" s="68" t="s">
        <v>1668</v>
      </c>
      <c r="C58" s="9" t="s">
        <v>542</v>
      </c>
      <c r="D58" s="9" t="s">
        <v>543</v>
      </c>
      <c r="E58" s="9" t="s">
        <v>544</v>
      </c>
      <c r="F58" s="9">
        <v>0.016</v>
      </c>
      <c r="G58" s="9"/>
      <c r="H58" s="23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39"/>
    </row>
    <row r="59" spans="1:23" ht="15">
      <c r="A59" s="71"/>
      <c r="B59" s="69"/>
      <c r="C59" s="490" t="s">
        <v>253</v>
      </c>
      <c r="D59" s="616"/>
      <c r="E59" s="616"/>
      <c r="F59" s="616"/>
      <c r="G59" s="616"/>
      <c r="H59" s="6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39"/>
    </row>
    <row r="60" spans="1:23" ht="45">
      <c r="A60" s="71"/>
      <c r="B60" s="69"/>
      <c r="C60" s="9" t="s">
        <v>545</v>
      </c>
      <c r="D60" s="9" t="s">
        <v>546</v>
      </c>
      <c r="E60" s="9" t="s">
        <v>547</v>
      </c>
      <c r="F60" s="9">
        <v>0.021</v>
      </c>
      <c r="G60" s="9"/>
      <c r="H60" s="231"/>
      <c r="I60" s="9" t="s">
        <v>548</v>
      </c>
      <c r="J60" s="9" t="s">
        <v>551</v>
      </c>
      <c r="K60" s="9">
        <v>0.805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39"/>
    </row>
    <row r="61" spans="1:23" ht="30">
      <c r="A61" s="71"/>
      <c r="B61" s="69"/>
      <c r="C61" s="9" t="s">
        <v>548</v>
      </c>
      <c r="D61" s="9" t="s">
        <v>549</v>
      </c>
      <c r="E61" s="9" t="s">
        <v>550</v>
      </c>
      <c r="F61" s="9">
        <v>0.04</v>
      </c>
      <c r="G61" s="9"/>
      <c r="H61" s="231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39"/>
    </row>
    <row r="62" spans="1:23" ht="30">
      <c r="A62" s="71"/>
      <c r="B62" s="69"/>
      <c r="C62" s="137" t="s">
        <v>548</v>
      </c>
      <c r="D62" s="137" t="s">
        <v>552</v>
      </c>
      <c r="E62" s="3" t="s">
        <v>553</v>
      </c>
      <c r="F62" s="137">
        <v>0.021</v>
      </c>
      <c r="G62" s="137"/>
      <c r="H62" s="1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39"/>
    </row>
    <row r="63" spans="1:23" ht="15">
      <c r="A63" s="71"/>
      <c r="B63" s="69"/>
      <c r="C63" s="618" t="s">
        <v>252</v>
      </c>
      <c r="D63" s="619"/>
      <c r="E63" s="619"/>
      <c r="F63" s="619"/>
      <c r="G63" s="619"/>
      <c r="H63" s="619"/>
      <c r="I63" s="9"/>
      <c r="J63" s="9"/>
      <c r="K63" s="9"/>
      <c r="L63" s="9"/>
      <c r="M63" s="137"/>
      <c r="N63" s="141"/>
      <c r="O63" s="142"/>
      <c r="P63" s="137"/>
      <c r="Q63" s="137"/>
      <c r="R63" s="137"/>
      <c r="S63" s="141"/>
      <c r="T63" s="142"/>
      <c r="U63" s="137"/>
      <c r="V63" s="137"/>
      <c r="W63" s="138"/>
    </row>
    <row r="64" spans="1:23" ht="103.5" customHeight="1">
      <c r="A64" s="71"/>
      <c r="B64" s="69"/>
      <c r="C64" s="229" t="s">
        <v>548</v>
      </c>
      <c r="D64" s="229" t="s">
        <v>1275</v>
      </c>
      <c r="E64" s="229" t="s">
        <v>554</v>
      </c>
      <c r="F64" s="137">
        <v>0.058</v>
      </c>
      <c r="G64" s="137"/>
      <c r="H64" s="9"/>
      <c r="I64" s="9"/>
      <c r="J64" s="9"/>
      <c r="K64" s="9"/>
      <c r="L64" s="9"/>
      <c r="M64" s="137"/>
      <c r="N64" s="141"/>
      <c r="O64" s="142"/>
      <c r="P64" s="137"/>
      <c r="Q64" s="137"/>
      <c r="R64" s="137"/>
      <c r="S64" s="141"/>
      <c r="T64" s="142"/>
      <c r="U64" s="137"/>
      <c r="V64" s="137"/>
      <c r="W64" s="138"/>
    </row>
    <row r="65" spans="1:23" ht="51" customHeight="1">
      <c r="A65" s="71"/>
      <c r="B65" s="69"/>
      <c r="C65" s="9" t="s">
        <v>548</v>
      </c>
      <c r="D65" s="9" t="s">
        <v>1277</v>
      </c>
      <c r="E65" s="229" t="s">
        <v>1276</v>
      </c>
      <c r="F65" s="9">
        <v>0.1</v>
      </c>
      <c r="G65" s="137"/>
      <c r="H65" s="115"/>
      <c r="I65" s="9"/>
      <c r="J65" s="9"/>
      <c r="K65" s="137"/>
      <c r="L65" s="137"/>
      <c r="M65" s="137"/>
      <c r="N65" s="141"/>
      <c r="O65" s="142"/>
      <c r="P65" s="137"/>
      <c r="Q65" s="137"/>
      <c r="R65" s="137"/>
      <c r="S65" s="141"/>
      <c r="T65" s="142"/>
      <c r="U65" s="137"/>
      <c r="V65" s="137"/>
      <c r="W65" s="138"/>
    </row>
    <row r="66" spans="1:23" ht="19.5" customHeight="1" thickBot="1">
      <c r="A66" s="28"/>
      <c r="B66" s="18"/>
      <c r="C66" s="573" t="s">
        <v>89</v>
      </c>
      <c r="D66" s="615"/>
      <c r="E66" s="574"/>
      <c r="F66" s="39">
        <f>SUM(F60:F65)</f>
        <v>0.24000000000000002</v>
      </c>
      <c r="G66" s="140">
        <v>0.8</v>
      </c>
      <c r="H66" s="39">
        <f>F66/G66</f>
        <v>0.3</v>
      </c>
      <c r="I66" s="573" t="s">
        <v>90</v>
      </c>
      <c r="J66" s="574"/>
      <c r="K66" s="39">
        <f>SUM(K58:K62)</f>
        <v>0.805</v>
      </c>
      <c r="L66" s="140">
        <v>0.8</v>
      </c>
      <c r="M66" s="39">
        <f>K66/L66</f>
        <v>1.00625</v>
      </c>
      <c r="N66" s="573" t="s">
        <v>91</v>
      </c>
      <c r="O66" s="574"/>
      <c r="P66" s="39">
        <f>SUM(P58:P62)</f>
        <v>0</v>
      </c>
      <c r="Q66" s="140">
        <v>0.8</v>
      </c>
      <c r="R66" s="39">
        <f>P66/Q66</f>
        <v>0</v>
      </c>
      <c r="S66" s="573" t="s">
        <v>92</v>
      </c>
      <c r="T66" s="574"/>
      <c r="U66" s="39">
        <f>SUM(U58:U62)</f>
        <v>0</v>
      </c>
      <c r="V66" s="140">
        <v>0.8</v>
      </c>
      <c r="W66" s="40">
        <f>U66/V66</f>
        <v>0</v>
      </c>
    </row>
    <row r="67" spans="1:23" ht="30">
      <c r="A67" s="336" t="s">
        <v>555</v>
      </c>
      <c r="B67" s="72" t="s">
        <v>1619</v>
      </c>
      <c r="C67" s="9"/>
      <c r="D67" s="9"/>
      <c r="E67" s="9"/>
      <c r="F67" s="9"/>
      <c r="G67" s="9"/>
      <c r="H67" s="23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39"/>
    </row>
    <row r="68" spans="1:23" ht="24" customHeight="1" thickBot="1">
      <c r="A68" s="28"/>
      <c r="B68" s="18"/>
      <c r="C68" s="573" t="s">
        <v>89</v>
      </c>
      <c r="D68" s="615"/>
      <c r="E68" s="574"/>
      <c r="F68" s="39">
        <f>SUM(F67:F67)</f>
        <v>0</v>
      </c>
      <c r="G68" s="140">
        <v>0.8</v>
      </c>
      <c r="H68" s="39">
        <f>F68/G68</f>
        <v>0</v>
      </c>
      <c r="I68" s="573" t="s">
        <v>90</v>
      </c>
      <c r="J68" s="574"/>
      <c r="K68" s="39">
        <f>SUM(K67:K67)</f>
        <v>0</v>
      </c>
      <c r="L68" s="140">
        <v>0.8</v>
      </c>
      <c r="M68" s="39">
        <f>K68/L68</f>
        <v>0</v>
      </c>
      <c r="N68" s="573" t="s">
        <v>91</v>
      </c>
      <c r="O68" s="574"/>
      <c r="P68" s="39">
        <f>SUM(P67:P67)</f>
        <v>0</v>
      </c>
      <c r="Q68" s="140">
        <v>0.8</v>
      </c>
      <c r="R68" s="39">
        <f>P68/Q68</f>
        <v>0</v>
      </c>
      <c r="S68" s="573" t="s">
        <v>92</v>
      </c>
      <c r="T68" s="574"/>
      <c r="U68" s="39">
        <f>SUM(U67:U67)</f>
        <v>0</v>
      </c>
      <c r="V68" s="140">
        <v>0.8</v>
      </c>
      <c r="W68" s="40">
        <f>U68/V68</f>
        <v>0</v>
      </c>
    </row>
    <row r="69" spans="1:23" ht="45">
      <c r="A69" s="336" t="s">
        <v>556</v>
      </c>
      <c r="B69" s="68" t="s">
        <v>1619</v>
      </c>
      <c r="C69" s="9"/>
      <c r="D69" s="9"/>
      <c r="E69" s="9"/>
      <c r="F69" s="9"/>
      <c r="G69" s="9"/>
      <c r="H69" s="231"/>
      <c r="I69" s="13" t="s">
        <v>1436</v>
      </c>
      <c r="J69" s="13" t="s">
        <v>1278</v>
      </c>
      <c r="K69" s="9">
        <v>1.364</v>
      </c>
      <c r="L69" s="9"/>
      <c r="M69" s="9"/>
      <c r="N69" s="9" t="s">
        <v>557</v>
      </c>
      <c r="O69" s="9" t="s">
        <v>558</v>
      </c>
      <c r="P69" s="9">
        <v>0.1</v>
      </c>
      <c r="Q69" s="9"/>
      <c r="R69" s="9"/>
      <c r="S69" s="9"/>
      <c r="T69" s="9"/>
      <c r="U69" s="9"/>
      <c r="V69" s="9"/>
      <c r="W69" s="139"/>
    </row>
    <row r="70" spans="1:23" ht="24.75" customHeight="1" thickBot="1">
      <c r="A70" s="28"/>
      <c r="B70" s="18"/>
      <c r="C70" s="573" t="s">
        <v>89</v>
      </c>
      <c r="D70" s="615"/>
      <c r="E70" s="574"/>
      <c r="F70" s="39">
        <f>SUM(F69:F69)</f>
        <v>0</v>
      </c>
      <c r="G70" s="140">
        <v>0.8</v>
      </c>
      <c r="H70" s="39">
        <f>F70/G70</f>
        <v>0</v>
      </c>
      <c r="I70" s="573" t="s">
        <v>90</v>
      </c>
      <c r="J70" s="574"/>
      <c r="K70" s="39">
        <f>SUM(K69:K69)</f>
        <v>1.364</v>
      </c>
      <c r="L70" s="140">
        <v>0.8</v>
      </c>
      <c r="M70" s="39">
        <f>K70/L70</f>
        <v>1.705</v>
      </c>
      <c r="N70" s="573" t="s">
        <v>91</v>
      </c>
      <c r="O70" s="574"/>
      <c r="P70" s="39">
        <f>SUM(P69:P69)</f>
        <v>0.1</v>
      </c>
      <c r="Q70" s="140">
        <v>0.8</v>
      </c>
      <c r="R70" s="39">
        <f>P70/Q70</f>
        <v>0.125</v>
      </c>
      <c r="S70" s="573" t="s">
        <v>92</v>
      </c>
      <c r="T70" s="574"/>
      <c r="U70" s="39">
        <f>SUM(U69:U69)</f>
        <v>0</v>
      </c>
      <c r="V70" s="140">
        <v>0.8</v>
      </c>
      <c r="W70" s="40">
        <f>U70/V70</f>
        <v>0</v>
      </c>
    </row>
    <row r="71" spans="1:23" ht="54.75" customHeight="1">
      <c r="A71" s="336" t="s">
        <v>588</v>
      </c>
      <c r="B71" s="68" t="s">
        <v>1668</v>
      </c>
      <c r="C71" s="9"/>
      <c r="D71" s="9"/>
      <c r="E71" s="9"/>
      <c r="G71" s="9"/>
      <c r="H71" s="231"/>
      <c r="I71" s="9" t="s">
        <v>589</v>
      </c>
      <c r="J71" s="9" t="s">
        <v>590</v>
      </c>
      <c r="K71" s="9">
        <v>0.025</v>
      </c>
      <c r="L71" s="9"/>
      <c r="M71" s="9"/>
      <c r="N71" s="9" t="s">
        <v>591</v>
      </c>
      <c r="O71" s="3" t="s">
        <v>592</v>
      </c>
      <c r="P71" s="9">
        <v>0.15</v>
      </c>
      <c r="Q71" s="9"/>
      <c r="R71" s="9"/>
      <c r="S71" s="9"/>
      <c r="T71" s="9"/>
      <c r="U71" s="9"/>
      <c r="V71" s="9"/>
      <c r="W71" s="139"/>
    </row>
    <row r="72" spans="1:23" ht="42.75" customHeight="1">
      <c r="A72" s="71"/>
      <c r="B72" s="69"/>
      <c r="C72" s="9"/>
      <c r="D72" s="9"/>
      <c r="E72" s="9"/>
      <c r="F72" s="9"/>
      <c r="G72" s="9"/>
      <c r="H72" s="231"/>
      <c r="I72" s="13" t="s">
        <v>1272</v>
      </c>
      <c r="J72" s="13" t="s">
        <v>1273</v>
      </c>
      <c r="K72" s="13">
        <v>0.6</v>
      </c>
      <c r="L72" s="9"/>
      <c r="M72" s="9"/>
      <c r="N72" s="9" t="s">
        <v>593</v>
      </c>
      <c r="O72" s="9" t="s">
        <v>594</v>
      </c>
      <c r="P72" s="9">
        <v>0.03</v>
      </c>
      <c r="Q72" s="9"/>
      <c r="R72" s="9"/>
      <c r="S72" s="9"/>
      <c r="T72" s="9"/>
      <c r="U72" s="9"/>
      <c r="V72" s="9"/>
      <c r="W72" s="139"/>
    </row>
    <row r="73" spans="1:23" ht="38.25">
      <c r="A73" s="71"/>
      <c r="B73" s="69"/>
      <c r="C73" s="9"/>
      <c r="D73" s="9"/>
      <c r="E73" s="9"/>
      <c r="F73" s="9"/>
      <c r="G73" s="9"/>
      <c r="H73" s="231"/>
      <c r="I73" s="13" t="s">
        <v>1272</v>
      </c>
      <c r="J73" s="13" t="s">
        <v>1274</v>
      </c>
      <c r="K73" s="13">
        <v>1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39"/>
    </row>
    <row r="74" spans="1:23" ht="18.75" customHeight="1" thickBot="1">
      <c r="A74" s="28"/>
      <c r="B74" s="18"/>
      <c r="C74" s="573" t="s">
        <v>89</v>
      </c>
      <c r="D74" s="615"/>
      <c r="E74" s="574"/>
      <c r="F74" s="39">
        <f>SUM(F71:F73)</f>
        <v>0</v>
      </c>
      <c r="G74" s="140">
        <v>0.8</v>
      </c>
      <c r="H74" s="39">
        <f>F74/G74</f>
        <v>0</v>
      </c>
      <c r="I74" s="573" t="s">
        <v>90</v>
      </c>
      <c r="J74" s="574"/>
      <c r="K74" s="39">
        <f>SUM(K71:K73)</f>
        <v>1.625</v>
      </c>
      <c r="L74" s="140">
        <v>0.8</v>
      </c>
      <c r="M74" s="39">
        <f>K74/L74</f>
        <v>2.03125</v>
      </c>
      <c r="N74" s="573" t="s">
        <v>91</v>
      </c>
      <c r="O74" s="574"/>
      <c r="P74" s="39">
        <f>SUM(P71:P73)</f>
        <v>0.18</v>
      </c>
      <c r="Q74" s="140">
        <v>0.8</v>
      </c>
      <c r="R74" s="39">
        <f>P74/Q74</f>
        <v>0.22499999999999998</v>
      </c>
      <c r="S74" s="573" t="s">
        <v>92</v>
      </c>
      <c r="T74" s="574"/>
      <c r="U74" s="39">
        <f>SUM(U71:U73)</f>
        <v>0</v>
      </c>
      <c r="V74" s="140">
        <v>0.8</v>
      </c>
      <c r="W74" s="40">
        <f>U74/V74</f>
        <v>0</v>
      </c>
    </row>
    <row r="75" spans="1:23" ht="15">
      <c r="A75" s="208"/>
      <c r="B75" s="117"/>
      <c r="C75" s="509" t="s">
        <v>254</v>
      </c>
      <c r="D75" s="621"/>
      <c r="E75" s="621"/>
      <c r="F75" s="621"/>
      <c r="G75" s="621"/>
      <c r="H75" s="622"/>
      <c r="I75" s="264"/>
      <c r="J75" s="265"/>
      <c r="K75" s="265"/>
      <c r="L75" s="114"/>
      <c r="M75" s="114"/>
      <c r="N75" s="141"/>
      <c r="O75" s="142"/>
      <c r="P75" s="123"/>
      <c r="Q75" s="137"/>
      <c r="R75" s="123"/>
      <c r="S75" s="141"/>
      <c r="T75" s="142"/>
      <c r="U75" s="123"/>
      <c r="V75" s="137"/>
      <c r="W75" s="178"/>
    </row>
    <row r="76" spans="1:23" ht="30">
      <c r="A76" s="71" t="s">
        <v>595</v>
      </c>
      <c r="B76" s="69" t="s">
        <v>1864</v>
      </c>
      <c r="C76" s="9" t="s">
        <v>599</v>
      </c>
      <c r="D76" s="9" t="s">
        <v>600</v>
      </c>
      <c r="E76" s="9" t="s">
        <v>583</v>
      </c>
      <c r="F76" s="9">
        <v>0.378</v>
      </c>
      <c r="G76" s="119"/>
      <c r="H76" s="116"/>
      <c r="I76" s="9"/>
      <c r="J76" s="9"/>
      <c r="K76" s="9"/>
      <c r="L76" s="9"/>
      <c r="M76" s="119"/>
      <c r="N76" s="9"/>
      <c r="O76" s="9"/>
      <c r="P76" s="9"/>
      <c r="Q76" s="9"/>
      <c r="R76" s="9"/>
      <c r="S76" s="9"/>
      <c r="T76" s="9"/>
      <c r="U76" s="9"/>
      <c r="V76" s="9"/>
      <c r="W76" s="139"/>
    </row>
    <row r="77" spans="1:23" ht="15">
      <c r="A77" s="71"/>
      <c r="B77" s="69"/>
      <c r="C77" s="618" t="s">
        <v>253</v>
      </c>
      <c r="D77" s="619"/>
      <c r="E77" s="619"/>
      <c r="F77" s="619"/>
      <c r="G77" s="619"/>
      <c r="H77" s="619"/>
      <c r="I77" s="9"/>
      <c r="J77" s="9"/>
      <c r="K77" s="9"/>
      <c r="L77" s="9"/>
      <c r="M77" s="119"/>
      <c r="N77" s="9"/>
      <c r="O77" s="9"/>
      <c r="P77" s="9"/>
      <c r="Q77" s="9"/>
      <c r="R77" s="9"/>
      <c r="S77" s="9"/>
      <c r="T77" s="9"/>
      <c r="U77" s="9"/>
      <c r="V77" s="9"/>
      <c r="W77" s="139"/>
    </row>
    <row r="78" spans="1:23" ht="15">
      <c r="A78" s="71"/>
      <c r="B78" s="69"/>
      <c r="C78" s="119" t="s">
        <v>596</v>
      </c>
      <c r="D78" s="119" t="s">
        <v>597</v>
      </c>
      <c r="E78" s="119" t="s">
        <v>598</v>
      </c>
      <c r="F78" s="119">
        <v>0.74</v>
      </c>
      <c r="G78" s="231"/>
      <c r="H78" s="231"/>
      <c r="I78" s="9" t="s">
        <v>601</v>
      </c>
      <c r="J78" s="9" t="s">
        <v>602</v>
      </c>
      <c r="K78" s="9">
        <v>0.085</v>
      </c>
      <c r="L78" s="9"/>
      <c r="M78" s="119"/>
      <c r="N78" s="9"/>
      <c r="O78" s="9"/>
      <c r="P78" s="9"/>
      <c r="Q78" s="9"/>
      <c r="R78" s="9"/>
      <c r="S78" s="9"/>
      <c r="T78" s="9"/>
      <c r="U78" s="9"/>
      <c r="V78" s="9"/>
      <c r="W78" s="139"/>
    </row>
    <row r="79" spans="1:23" ht="15">
      <c r="A79" s="71"/>
      <c r="B79" s="69"/>
      <c r="C79" s="9" t="s">
        <v>603</v>
      </c>
      <c r="D79" s="9" t="s">
        <v>604</v>
      </c>
      <c r="E79" s="9" t="s">
        <v>605</v>
      </c>
      <c r="F79" s="9">
        <v>0.04</v>
      </c>
      <c r="G79" s="9"/>
      <c r="H79" s="23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39"/>
    </row>
    <row r="80" spans="1:23" ht="15">
      <c r="A80" s="71"/>
      <c r="B80" s="69"/>
      <c r="C80" s="490" t="s">
        <v>252</v>
      </c>
      <c r="D80" s="616"/>
      <c r="E80" s="616"/>
      <c r="F80" s="616"/>
      <c r="G80" s="616"/>
      <c r="H80" s="61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39"/>
    </row>
    <row r="81" spans="1:23" ht="15">
      <c r="A81" s="71"/>
      <c r="B81" s="69"/>
      <c r="C81" s="9" t="s">
        <v>606</v>
      </c>
      <c r="D81" s="9" t="s">
        <v>607</v>
      </c>
      <c r="E81" s="9" t="s">
        <v>608</v>
      </c>
      <c r="F81" s="9">
        <v>0.093</v>
      </c>
      <c r="G81" s="9"/>
      <c r="H81" s="231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39"/>
    </row>
    <row r="82" spans="1:23" ht="19.5" customHeight="1" thickBot="1">
      <c r="A82" s="28"/>
      <c r="B82" s="18"/>
      <c r="C82" s="573" t="s">
        <v>89</v>
      </c>
      <c r="D82" s="615"/>
      <c r="E82" s="574"/>
      <c r="F82" s="39">
        <f>SUM(F81)</f>
        <v>0.093</v>
      </c>
      <c r="G82" s="140">
        <v>0.8</v>
      </c>
      <c r="H82" s="39">
        <f>F82/G82</f>
        <v>0.11624999999999999</v>
      </c>
      <c r="I82" s="573" t="s">
        <v>90</v>
      </c>
      <c r="J82" s="574"/>
      <c r="K82" s="39">
        <f>SUM(K76:K81)</f>
        <v>0.085</v>
      </c>
      <c r="L82" s="140">
        <v>0.8</v>
      </c>
      <c r="M82" s="39">
        <f>K82/L82</f>
        <v>0.10625</v>
      </c>
      <c r="N82" s="573" t="s">
        <v>91</v>
      </c>
      <c r="O82" s="574"/>
      <c r="P82" s="39">
        <f>SUM(P76:P81)</f>
        <v>0</v>
      </c>
      <c r="Q82" s="140">
        <v>0.8</v>
      </c>
      <c r="R82" s="39">
        <f>P82/Q82</f>
        <v>0</v>
      </c>
      <c r="S82" s="573" t="s">
        <v>92</v>
      </c>
      <c r="T82" s="574"/>
      <c r="U82" s="39">
        <f>SUM(U76:U81)</f>
        <v>0</v>
      </c>
      <c r="V82" s="140">
        <v>0.8</v>
      </c>
      <c r="W82" s="40">
        <f>U82/V82</f>
        <v>0</v>
      </c>
    </row>
    <row r="83" spans="1:23" ht="15">
      <c r="A83" s="15"/>
      <c r="B83" s="252"/>
      <c r="C83" s="509" t="s">
        <v>254</v>
      </c>
      <c r="D83" s="621"/>
      <c r="E83" s="621"/>
      <c r="F83" s="621"/>
      <c r="G83" s="621"/>
      <c r="H83" s="622"/>
      <c r="I83" s="179"/>
      <c r="J83" s="268"/>
      <c r="K83" s="115"/>
      <c r="L83" s="115"/>
      <c r="M83" s="115"/>
      <c r="N83" s="179"/>
      <c r="O83" s="268"/>
      <c r="P83" s="115"/>
      <c r="Q83" s="115"/>
      <c r="R83" s="115"/>
      <c r="S83" s="179"/>
      <c r="T83" s="268"/>
      <c r="U83" s="115"/>
      <c r="V83" s="115"/>
      <c r="W83" s="178"/>
    </row>
    <row r="84" spans="1:23" ht="80.25" customHeight="1">
      <c r="A84" s="336" t="s">
        <v>649</v>
      </c>
      <c r="B84" s="68" t="s">
        <v>58</v>
      </c>
      <c r="C84" s="9" t="s">
        <v>2268</v>
      </c>
      <c r="D84" s="9" t="s">
        <v>650</v>
      </c>
      <c r="E84" s="9" t="s">
        <v>651</v>
      </c>
      <c r="F84" s="9">
        <v>0.121</v>
      </c>
      <c r="G84" s="9"/>
      <c r="H84" s="231"/>
      <c r="I84" s="9"/>
      <c r="J84" s="9"/>
      <c r="K84" s="9"/>
      <c r="L84" s="9"/>
      <c r="M84" s="9"/>
      <c r="N84" s="9" t="s">
        <v>652</v>
      </c>
      <c r="O84" s="9" t="s">
        <v>653</v>
      </c>
      <c r="P84" s="9">
        <v>0.02</v>
      </c>
      <c r="Q84" s="9"/>
      <c r="R84" s="9"/>
      <c r="S84" s="9" t="s">
        <v>654</v>
      </c>
      <c r="T84" s="9" t="s">
        <v>655</v>
      </c>
      <c r="U84" s="9">
        <v>0.15</v>
      </c>
      <c r="V84" s="9"/>
      <c r="W84" s="139"/>
    </row>
    <row r="85" spans="1:23" ht="14.25" customHeight="1">
      <c r="A85" s="71"/>
      <c r="B85" s="69"/>
      <c r="C85" s="490" t="s">
        <v>253</v>
      </c>
      <c r="D85" s="616"/>
      <c r="E85" s="616"/>
      <c r="F85" s="616"/>
      <c r="G85" s="616"/>
      <c r="H85" s="617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139"/>
    </row>
    <row r="86" spans="1:23" ht="62.25" customHeight="1">
      <c r="A86" s="71"/>
      <c r="B86" s="69"/>
      <c r="C86" s="9" t="s">
        <v>1267</v>
      </c>
      <c r="D86" s="9" t="s">
        <v>656</v>
      </c>
      <c r="E86" s="9" t="s">
        <v>657</v>
      </c>
      <c r="F86" s="9">
        <v>0.1</v>
      </c>
      <c r="G86" s="9"/>
      <c r="H86" s="231"/>
      <c r="I86" s="9"/>
      <c r="J86" s="9"/>
      <c r="K86" s="9"/>
      <c r="L86" s="9"/>
      <c r="M86" s="9"/>
      <c r="N86" s="9"/>
      <c r="O86" s="9"/>
      <c r="P86" s="9"/>
      <c r="Q86" s="9"/>
      <c r="R86" s="9"/>
      <c r="S86" s="9" t="s">
        <v>654</v>
      </c>
      <c r="T86" s="9" t="s">
        <v>658</v>
      </c>
      <c r="U86" s="9">
        <v>0.15</v>
      </c>
      <c r="V86" s="9"/>
      <c r="W86" s="139"/>
    </row>
    <row r="87" spans="1:23" ht="21.75" customHeight="1" thickBot="1">
      <c r="A87" s="28"/>
      <c r="B87" s="18"/>
      <c r="C87" s="573" t="s">
        <v>89</v>
      </c>
      <c r="D87" s="615"/>
      <c r="E87" s="574"/>
      <c r="F87" s="39">
        <f>SUM(F86:F86)</f>
        <v>0.1</v>
      </c>
      <c r="G87" s="140">
        <v>0.8</v>
      </c>
      <c r="H87" s="39">
        <f>F87/G87</f>
        <v>0.125</v>
      </c>
      <c r="I87" s="573" t="s">
        <v>90</v>
      </c>
      <c r="J87" s="574"/>
      <c r="K87" s="39">
        <f>SUM(K84:K86)</f>
        <v>0</v>
      </c>
      <c r="L87" s="140">
        <v>0.8</v>
      </c>
      <c r="M87" s="39">
        <f>K87/L87</f>
        <v>0</v>
      </c>
      <c r="N87" s="573" t="s">
        <v>91</v>
      </c>
      <c r="O87" s="574"/>
      <c r="P87" s="39">
        <f>SUM(P84:P86)</f>
        <v>0.02</v>
      </c>
      <c r="Q87" s="140">
        <v>0.8</v>
      </c>
      <c r="R87" s="39">
        <f>P87/Q87</f>
        <v>0.024999999999999998</v>
      </c>
      <c r="S87" s="573" t="s">
        <v>92</v>
      </c>
      <c r="T87" s="574"/>
      <c r="U87" s="39">
        <f>SUM(U84:U86)</f>
        <v>0.3</v>
      </c>
      <c r="V87" s="140">
        <v>0.8</v>
      </c>
      <c r="W87" s="40">
        <f>U87/V87</f>
        <v>0.37499999999999994</v>
      </c>
    </row>
    <row r="88" spans="1:23" ht="30">
      <c r="A88" s="336" t="s">
        <v>659</v>
      </c>
      <c r="B88" s="68" t="s">
        <v>1619</v>
      </c>
      <c r="C88" s="9"/>
      <c r="D88" s="9"/>
      <c r="E88" s="9"/>
      <c r="F88" s="9"/>
      <c r="G88" s="9"/>
      <c r="H88" s="23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39"/>
    </row>
    <row r="89" spans="1:23" ht="21.75" customHeight="1" thickBot="1">
      <c r="A89" s="28"/>
      <c r="B89" s="18"/>
      <c r="C89" s="573" t="s">
        <v>89</v>
      </c>
      <c r="D89" s="615"/>
      <c r="E89" s="574"/>
      <c r="F89" s="39">
        <f>SUM(F86:F87)</f>
        <v>0.2</v>
      </c>
      <c r="G89" s="140">
        <v>0.8</v>
      </c>
      <c r="H89" s="39">
        <f>F89/G89</f>
        <v>0.25</v>
      </c>
      <c r="I89" s="573" t="s">
        <v>90</v>
      </c>
      <c r="J89" s="574"/>
      <c r="K89" s="39">
        <f>SUM(K88:K88)</f>
        <v>0</v>
      </c>
      <c r="L89" s="140">
        <v>0.8</v>
      </c>
      <c r="M89" s="39">
        <f>K89/L89</f>
        <v>0</v>
      </c>
      <c r="N89" s="573" t="s">
        <v>91</v>
      </c>
      <c r="O89" s="574"/>
      <c r="P89" s="39">
        <f>SUM(P88:P88)</f>
        <v>0</v>
      </c>
      <c r="Q89" s="140">
        <v>0.8</v>
      </c>
      <c r="R89" s="39">
        <f>P89/Q89</f>
        <v>0</v>
      </c>
      <c r="S89" s="573" t="s">
        <v>92</v>
      </c>
      <c r="T89" s="574"/>
      <c r="U89" s="39">
        <f>SUM(U88:U88)</f>
        <v>0</v>
      </c>
      <c r="V89" s="140">
        <v>0.8</v>
      </c>
      <c r="W89" s="40">
        <f>U89/V89</f>
        <v>0</v>
      </c>
    </row>
    <row r="90" spans="1:23" ht="15">
      <c r="A90" s="15"/>
      <c r="B90" s="252"/>
      <c r="C90" s="509" t="s">
        <v>254</v>
      </c>
      <c r="D90" s="621"/>
      <c r="E90" s="621"/>
      <c r="F90" s="621"/>
      <c r="G90" s="621"/>
      <c r="H90" s="622"/>
      <c r="I90" s="179"/>
      <c r="J90" s="268"/>
      <c r="K90" s="115"/>
      <c r="L90" s="115"/>
      <c r="M90" s="115"/>
      <c r="N90" s="141"/>
      <c r="O90" s="142"/>
      <c r="P90" s="123"/>
      <c r="Q90" s="137"/>
      <c r="R90" s="123"/>
      <c r="S90" s="141"/>
      <c r="T90" s="142"/>
      <c r="U90" s="123"/>
      <c r="V90" s="137"/>
      <c r="W90" s="178"/>
    </row>
    <row r="91" spans="1:23" ht="49.5" customHeight="1">
      <c r="A91" s="336" t="s">
        <v>660</v>
      </c>
      <c r="B91" s="68" t="s">
        <v>1619</v>
      </c>
      <c r="C91" s="9" t="s">
        <v>661</v>
      </c>
      <c r="D91" s="9" t="s">
        <v>662</v>
      </c>
      <c r="E91" s="9" t="s">
        <v>663</v>
      </c>
      <c r="F91" s="9">
        <v>0.2</v>
      </c>
      <c r="G91" s="9"/>
      <c r="H91" s="231"/>
      <c r="I91" s="231" t="s">
        <v>664</v>
      </c>
      <c r="J91" s="231" t="s">
        <v>665</v>
      </c>
      <c r="K91" s="9">
        <v>0.3</v>
      </c>
      <c r="L91" s="9"/>
      <c r="M91" s="9"/>
      <c r="N91" s="9" t="s">
        <v>661</v>
      </c>
      <c r="O91" s="9" t="s">
        <v>666</v>
      </c>
      <c r="P91" s="9">
        <v>0.065</v>
      </c>
      <c r="Q91" s="9"/>
      <c r="R91" s="9"/>
      <c r="S91" s="9"/>
      <c r="T91" s="9"/>
      <c r="U91" s="9"/>
      <c r="V91" s="9"/>
      <c r="W91" s="139"/>
    </row>
    <row r="92" spans="1:23" ht="31.5" customHeight="1">
      <c r="A92" s="71"/>
      <c r="B92" s="69"/>
      <c r="C92" s="9" t="s">
        <v>667</v>
      </c>
      <c r="D92" s="9" t="s">
        <v>668</v>
      </c>
      <c r="E92" s="9" t="s">
        <v>669</v>
      </c>
      <c r="F92" s="9">
        <v>0.05</v>
      </c>
      <c r="G92" s="9"/>
      <c r="H92" s="231"/>
      <c r="I92" s="9"/>
      <c r="J92" s="9"/>
      <c r="K92" s="9"/>
      <c r="L92" s="9"/>
      <c r="M92" s="9"/>
      <c r="N92" s="9" t="s">
        <v>670</v>
      </c>
      <c r="O92" s="9" t="s">
        <v>671</v>
      </c>
      <c r="P92" s="9">
        <v>0.11</v>
      </c>
      <c r="Q92" s="9"/>
      <c r="R92" s="9"/>
      <c r="S92" s="9"/>
      <c r="T92" s="9"/>
      <c r="U92" s="9"/>
      <c r="V92" s="9"/>
      <c r="W92" s="139"/>
    </row>
    <row r="93" spans="1:23" ht="31.5" customHeight="1">
      <c r="A93" s="71"/>
      <c r="B93" s="69"/>
      <c r="C93" s="9"/>
      <c r="D93" s="9"/>
      <c r="E93" s="9"/>
      <c r="F93" s="9"/>
      <c r="G93" s="9"/>
      <c r="H93" s="231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39"/>
    </row>
    <row r="94" spans="1:23" ht="12" customHeight="1">
      <c r="A94" s="71"/>
      <c r="B94" s="69"/>
      <c r="C94" s="9"/>
      <c r="D94" s="9"/>
      <c r="E94" s="9"/>
      <c r="F94" s="9"/>
      <c r="G94" s="9"/>
      <c r="H94" s="231"/>
      <c r="I94" s="9"/>
      <c r="J94" s="9"/>
      <c r="K94" s="9"/>
      <c r="L94" s="9"/>
      <c r="M94" s="9"/>
      <c r="N94" s="9" t="s">
        <v>672</v>
      </c>
      <c r="O94" s="9" t="s">
        <v>673</v>
      </c>
      <c r="P94" s="9">
        <v>0.04</v>
      </c>
      <c r="Q94" s="9"/>
      <c r="R94" s="9"/>
      <c r="S94" s="9"/>
      <c r="T94" s="9"/>
      <c r="U94" s="9"/>
      <c r="V94" s="9"/>
      <c r="W94" s="139"/>
    </row>
    <row r="95" spans="1:23" ht="17.25" customHeight="1" thickBot="1">
      <c r="A95" s="28"/>
      <c r="B95" s="18"/>
      <c r="C95" s="573" t="s">
        <v>89</v>
      </c>
      <c r="D95" s="615"/>
      <c r="E95" s="574"/>
      <c r="F95" s="39">
        <f>SUM(F93:F94)</f>
        <v>0</v>
      </c>
      <c r="G95" s="140">
        <v>0.8</v>
      </c>
      <c r="H95" s="39">
        <f>F95/G95</f>
        <v>0</v>
      </c>
      <c r="I95" s="573" t="s">
        <v>90</v>
      </c>
      <c r="J95" s="574"/>
      <c r="K95" s="39">
        <f>SUM(K91:K94)</f>
        <v>0.3</v>
      </c>
      <c r="L95" s="140">
        <v>0.8</v>
      </c>
      <c r="M95" s="39">
        <f>K95/L95</f>
        <v>0.37499999999999994</v>
      </c>
      <c r="N95" s="573" t="s">
        <v>91</v>
      </c>
      <c r="O95" s="574"/>
      <c r="P95" s="39">
        <f>SUM(P91:P94)</f>
        <v>0.215</v>
      </c>
      <c r="Q95" s="140">
        <v>0.8</v>
      </c>
      <c r="R95" s="39">
        <f>P95/Q95</f>
        <v>0.26875</v>
      </c>
      <c r="S95" s="573" t="s">
        <v>92</v>
      </c>
      <c r="T95" s="574"/>
      <c r="U95" s="39">
        <f>SUM(U91:U94)</f>
        <v>0</v>
      </c>
      <c r="V95" s="140">
        <v>0.8</v>
      </c>
      <c r="W95" s="40">
        <f>U95/V95</f>
        <v>0</v>
      </c>
    </row>
    <row r="96" spans="1:23" ht="30">
      <c r="A96" s="336" t="s">
        <v>525</v>
      </c>
      <c r="B96" s="68" t="s">
        <v>59</v>
      </c>
      <c r="C96" s="9"/>
      <c r="D96" s="9"/>
      <c r="E96" s="9"/>
      <c r="F96" s="9"/>
      <c r="G96" s="9"/>
      <c r="H96" s="231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39"/>
    </row>
    <row r="97" spans="1:23" ht="15" customHeight="1" thickBot="1">
      <c r="A97" s="28"/>
      <c r="B97" s="18"/>
      <c r="C97" s="573" t="s">
        <v>89</v>
      </c>
      <c r="D97" s="615"/>
      <c r="E97" s="574"/>
      <c r="F97" s="39">
        <f>SUM(F96:F96)</f>
        <v>0</v>
      </c>
      <c r="G97" s="140">
        <v>0.8</v>
      </c>
      <c r="H97" s="39">
        <f>F97/G97</f>
        <v>0</v>
      </c>
      <c r="I97" s="573" t="s">
        <v>90</v>
      </c>
      <c r="J97" s="574"/>
      <c r="K97" s="39">
        <f>SUM(K96:K96)</f>
        <v>0</v>
      </c>
      <c r="L97" s="140">
        <v>0.8</v>
      </c>
      <c r="M97" s="39">
        <f>K97/L97</f>
        <v>0</v>
      </c>
      <c r="N97" s="573" t="s">
        <v>91</v>
      </c>
      <c r="O97" s="574"/>
      <c r="P97" s="39">
        <f>SUM(P96:P96)</f>
        <v>0</v>
      </c>
      <c r="Q97" s="140">
        <v>0.8</v>
      </c>
      <c r="R97" s="39">
        <f>P97/Q97</f>
        <v>0</v>
      </c>
      <c r="S97" s="573" t="s">
        <v>92</v>
      </c>
      <c r="T97" s="574"/>
      <c r="U97" s="39">
        <f>SUM(U96:U96)</f>
        <v>0</v>
      </c>
      <c r="V97" s="140">
        <v>0.8</v>
      </c>
      <c r="W97" s="40">
        <f>U97/V97</f>
        <v>0</v>
      </c>
    </row>
    <row r="98" spans="1:23" ht="36.75" customHeight="1">
      <c r="A98" s="336" t="s">
        <v>526</v>
      </c>
      <c r="B98" s="68" t="s">
        <v>1680</v>
      </c>
      <c r="C98" s="145"/>
      <c r="D98" s="145"/>
      <c r="E98" s="145"/>
      <c r="F98" s="9"/>
      <c r="G98" s="9"/>
      <c r="H98" s="231"/>
      <c r="I98" s="119" t="s">
        <v>527</v>
      </c>
      <c r="J98" s="119" t="s">
        <v>528</v>
      </c>
      <c r="K98" s="119">
        <v>0.2</v>
      </c>
      <c r="L98" s="9"/>
      <c r="M98" s="9"/>
      <c r="N98" s="9" t="s">
        <v>529</v>
      </c>
      <c r="O98" s="9" t="s">
        <v>530</v>
      </c>
      <c r="P98" s="9">
        <v>0.55</v>
      </c>
      <c r="Q98" s="9"/>
      <c r="R98" s="9"/>
      <c r="S98" s="9" t="s">
        <v>519</v>
      </c>
      <c r="T98" s="9" t="s">
        <v>531</v>
      </c>
      <c r="U98" s="9">
        <v>0.155</v>
      </c>
      <c r="V98" s="9"/>
      <c r="W98" s="139"/>
    </row>
    <row r="99" spans="1:23" ht="19.5" customHeight="1" thickBot="1">
      <c r="A99" s="28"/>
      <c r="B99" s="18"/>
      <c r="C99" s="573" t="s">
        <v>89</v>
      </c>
      <c r="D99" s="615"/>
      <c r="E99" s="574"/>
      <c r="F99" s="39">
        <f>SUM(F98:F98)</f>
        <v>0</v>
      </c>
      <c r="G99" s="140">
        <v>0.8</v>
      </c>
      <c r="H99" s="39">
        <f>F99/G99</f>
        <v>0</v>
      </c>
      <c r="I99" s="627" t="s">
        <v>90</v>
      </c>
      <c r="J99" s="629"/>
      <c r="K99" s="39">
        <f>SUM(K98:K98)</f>
        <v>0.2</v>
      </c>
      <c r="L99" s="140">
        <v>0.8</v>
      </c>
      <c r="M99" s="39">
        <f>K99/L99</f>
        <v>0.25</v>
      </c>
      <c r="N99" s="573" t="s">
        <v>91</v>
      </c>
      <c r="O99" s="574"/>
      <c r="P99" s="39">
        <f>SUM(P98:P98)</f>
        <v>0.55</v>
      </c>
      <c r="Q99" s="140">
        <v>0.8</v>
      </c>
      <c r="R99" s="39">
        <f>P99/Q99</f>
        <v>0.6875</v>
      </c>
      <c r="S99" s="573" t="s">
        <v>92</v>
      </c>
      <c r="T99" s="574"/>
      <c r="U99" s="39">
        <f>SUM(U98:U98)</f>
        <v>0.155</v>
      </c>
      <c r="V99" s="140">
        <v>0.8</v>
      </c>
      <c r="W99" s="40">
        <f>U99/V99</f>
        <v>0.19374999999999998</v>
      </c>
    </row>
    <row r="100" spans="1:24" s="3" customFormat="1" ht="65.25" customHeight="1">
      <c r="A100" s="336" t="s">
        <v>533</v>
      </c>
      <c r="B100" s="68" t="s">
        <v>1714</v>
      </c>
      <c r="C100" s="9"/>
      <c r="D100" s="9"/>
      <c r="E100" s="9"/>
      <c r="F100" s="9"/>
      <c r="G100" s="9"/>
      <c r="H100" s="231"/>
      <c r="I100" s="13" t="s">
        <v>1302</v>
      </c>
      <c r="J100" s="13" t="s">
        <v>1303</v>
      </c>
      <c r="K100" s="9">
        <v>0.0687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139"/>
      <c r="X100" s="106"/>
    </row>
    <row r="101" spans="1:23" ht="21" customHeight="1" thickBot="1">
      <c r="A101" s="28"/>
      <c r="B101" s="18"/>
      <c r="C101" s="573" t="s">
        <v>89</v>
      </c>
      <c r="D101" s="615"/>
      <c r="E101" s="574"/>
      <c r="F101" s="39">
        <f>SUM(F100:F100)</f>
        <v>0</v>
      </c>
      <c r="G101" s="140">
        <v>0.8</v>
      </c>
      <c r="H101" s="39">
        <f>F101/G101</f>
        <v>0</v>
      </c>
      <c r="I101" s="573" t="s">
        <v>90</v>
      </c>
      <c r="J101" s="574"/>
      <c r="K101" s="39">
        <f>SUM(K100:K100)</f>
        <v>0.0687</v>
      </c>
      <c r="L101" s="140">
        <v>0.8</v>
      </c>
      <c r="M101" s="39">
        <f>K101/L101</f>
        <v>0.08587499999999999</v>
      </c>
      <c r="N101" s="573" t="s">
        <v>91</v>
      </c>
      <c r="O101" s="574"/>
      <c r="P101" s="39">
        <f>SUM(P100:P100)</f>
        <v>0</v>
      </c>
      <c r="Q101" s="140">
        <v>0.8</v>
      </c>
      <c r="R101" s="39">
        <f>P101/Q101</f>
        <v>0</v>
      </c>
      <c r="S101" s="573" t="s">
        <v>92</v>
      </c>
      <c r="T101" s="574"/>
      <c r="U101" s="39">
        <f>SUM(U100:U100)</f>
        <v>0</v>
      </c>
      <c r="V101" s="140">
        <v>0.8</v>
      </c>
      <c r="W101" s="40">
        <f>U101/V101</f>
        <v>0</v>
      </c>
    </row>
    <row r="102" spans="1:23" ht="30">
      <c r="A102" s="336" t="s">
        <v>534</v>
      </c>
      <c r="B102" s="68" t="s">
        <v>1619</v>
      </c>
      <c r="C102" s="9"/>
      <c r="D102" s="9"/>
      <c r="E102" s="9"/>
      <c r="F102" s="9"/>
      <c r="G102" s="9"/>
      <c r="H102" s="231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39"/>
    </row>
    <row r="103" spans="1:23" ht="19.5" customHeight="1" thickBot="1">
      <c r="A103" s="28"/>
      <c r="B103" s="18"/>
      <c r="C103" s="573" t="s">
        <v>89</v>
      </c>
      <c r="D103" s="615"/>
      <c r="E103" s="574"/>
      <c r="F103" s="39">
        <f>SUM(F102:F102)</f>
        <v>0</v>
      </c>
      <c r="G103" s="140">
        <v>0.8</v>
      </c>
      <c r="H103" s="39">
        <f>F103/G103</f>
        <v>0</v>
      </c>
      <c r="I103" s="573" t="s">
        <v>90</v>
      </c>
      <c r="J103" s="574"/>
      <c r="K103" s="39">
        <f>SUM(K102:K102)</f>
        <v>0</v>
      </c>
      <c r="L103" s="140">
        <v>0.8</v>
      </c>
      <c r="M103" s="39">
        <f>K103/L103</f>
        <v>0</v>
      </c>
      <c r="N103" s="573" t="s">
        <v>91</v>
      </c>
      <c r="O103" s="574"/>
      <c r="P103" s="39">
        <f>SUM(P102:P102)</f>
        <v>0</v>
      </c>
      <c r="Q103" s="140">
        <v>0.8</v>
      </c>
      <c r="R103" s="39">
        <f>P103/Q103</f>
        <v>0</v>
      </c>
      <c r="S103" s="573" t="s">
        <v>92</v>
      </c>
      <c r="T103" s="574"/>
      <c r="U103" s="39">
        <f>SUM(U102:U102)</f>
        <v>0</v>
      </c>
      <c r="V103" s="140">
        <v>0.8</v>
      </c>
      <c r="W103" s="40">
        <f>U103/V103</f>
        <v>0</v>
      </c>
    </row>
    <row r="104" spans="1:23" ht="19.5" customHeight="1" thickBot="1">
      <c r="A104" s="208"/>
      <c r="B104" s="117"/>
      <c r="C104" s="509" t="s">
        <v>254</v>
      </c>
      <c r="D104" s="621"/>
      <c r="E104" s="621"/>
      <c r="F104" s="621"/>
      <c r="G104" s="621"/>
      <c r="H104" s="622"/>
      <c r="I104" s="79" t="s">
        <v>690</v>
      </c>
      <c r="J104" s="79" t="s">
        <v>691</v>
      </c>
      <c r="K104" s="79">
        <v>0.02</v>
      </c>
      <c r="L104" s="114"/>
      <c r="M104" s="114"/>
      <c r="N104" s="100"/>
      <c r="O104" s="148"/>
      <c r="P104" s="212"/>
      <c r="Q104" s="125"/>
      <c r="R104" s="212"/>
      <c r="S104" s="100"/>
      <c r="T104" s="148"/>
      <c r="U104" s="212"/>
      <c r="V104" s="125"/>
      <c r="W104" s="213"/>
    </row>
    <row r="105" spans="1:23" ht="53.25" customHeight="1">
      <c r="A105" s="71" t="s">
        <v>686</v>
      </c>
      <c r="B105" s="69" t="s">
        <v>1598</v>
      </c>
      <c r="C105" s="79" t="s">
        <v>687</v>
      </c>
      <c r="D105" s="79" t="s">
        <v>688</v>
      </c>
      <c r="E105" s="79" t="s">
        <v>689</v>
      </c>
      <c r="F105" s="79">
        <v>0.02</v>
      </c>
      <c r="G105" s="79"/>
      <c r="H105" s="112"/>
      <c r="I105" s="231" t="s">
        <v>696</v>
      </c>
      <c r="J105" s="9" t="s">
        <v>697</v>
      </c>
      <c r="K105" s="9">
        <v>0.05</v>
      </c>
      <c r="L105" s="79"/>
      <c r="M105" s="79"/>
      <c r="N105" s="4"/>
      <c r="O105" s="4"/>
      <c r="P105" s="145"/>
      <c r="Q105" s="145"/>
      <c r="R105" s="145"/>
      <c r="S105" s="4" t="s">
        <v>515</v>
      </c>
      <c r="T105" s="4" t="s">
        <v>692</v>
      </c>
      <c r="U105" s="4">
        <v>0.25</v>
      </c>
      <c r="V105" s="145"/>
      <c r="W105" s="146"/>
    </row>
    <row r="106" spans="1:23" ht="30">
      <c r="A106" s="71"/>
      <c r="B106" s="69"/>
      <c r="C106" s="79" t="s">
        <v>693</v>
      </c>
      <c r="D106" s="79" t="s">
        <v>694</v>
      </c>
      <c r="E106" s="79" t="s">
        <v>695</v>
      </c>
      <c r="F106" s="79">
        <v>0.08</v>
      </c>
      <c r="G106" s="79"/>
      <c r="H106" s="112"/>
      <c r="I106" s="9" t="s">
        <v>698</v>
      </c>
      <c r="J106" s="9" t="s">
        <v>699</v>
      </c>
      <c r="K106" s="9">
        <v>0.008</v>
      </c>
      <c r="L106" s="79"/>
      <c r="M106" s="79"/>
      <c r="N106" s="79"/>
      <c r="O106" s="79"/>
      <c r="P106" s="119"/>
      <c r="Q106" s="119"/>
      <c r="R106" s="119"/>
      <c r="S106" s="119"/>
      <c r="T106" s="119"/>
      <c r="U106" s="119"/>
      <c r="V106" s="119"/>
      <c r="W106" s="41"/>
    </row>
    <row r="107" spans="1:23" ht="30">
      <c r="A107" s="71"/>
      <c r="B107" s="69"/>
      <c r="C107" s="493" t="s">
        <v>252</v>
      </c>
      <c r="D107" s="494"/>
      <c r="E107" s="494"/>
      <c r="F107" s="494"/>
      <c r="G107" s="494"/>
      <c r="H107" s="495"/>
      <c r="I107" s="9" t="s">
        <v>698</v>
      </c>
      <c r="J107" s="9" t="s">
        <v>703</v>
      </c>
      <c r="K107" s="9">
        <v>0.003</v>
      </c>
      <c r="L107" s="79"/>
      <c r="M107" s="79"/>
      <c r="N107" s="79"/>
      <c r="O107" s="79"/>
      <c r="P107" s="119"/>
      <c r="Q107" s="119"/>
      <c r="R107" s="119"/>
      <c r="S107" s="119"/>
      <c r="T107" s="119"/>
      <c r="U107" s="119"/>
      <c r="V107" s="119"/>
      <c r="W107" s="41"/>
    </row>
    <row r="108" spans="1:23" ht="75">
      <c r="A108" s="71"/>
      <c r="B108" s="69"/>
      <c r="C108" s="9" t="s">
        <v>700</v>
      </c>
      <c r="D108" s="9" t="s">
        <v>701</v>
      </c>
      <c r="E108" s="307" t="s">
        <v>702</v>
      </c>
      <c r="F108" s="9">
        <v>0.02</v>
      </c>
      <c r="G108" s="79"/>
      <c r="H108" s="112"/>
      <c r="I108" s="1" t="s">
        <v>1949</v>
      </c>
      <c r="J108" s="1" t="s">
        <v>2451</v>
      </c>
      <c r="K108" s="9">
        <v>0.035</v>
      </c>
      <c r="L108" s="79"/>
      <c r="M108" s="79"/>
      <c r="N108" s="79"/>
      <c r="O108" s="79"/>
      <c r="P108" s="119"/>
      <c r="Q108" s="119"/>
      <c r="R108" s="119"/>
      <c r="S108" s="119"/>
      <c r="T108" s="119"/>
      <c r="U108" s="119"/>
      <c r="V108" s="119"/>
      <c r="W108" s="41"/>
    </row>
    <row r="109" spans="1:23" ht="15.75" thickBot="1">
      <c r="A109" s="28"/>
      <c r="B109" s="18"/>
      <c r="C109" s="573" t="s">
        <v>89</v>
      </c>
      <c r="D109" s="615"/>
      <c r="E109" s="574"/>
      <c r="F109" s="39">
        <f>SUM(F108:F108)</f>
        <v>0.02</v>
      </c>
      <c r="G109" s="140">
        <v>0.8</v>
      </c>
      <c r="H109" s="39">
        <f>F109/G109</f>
        <v>0.024999999999999998</v>
      </c>
      <c r="I109" s="573" t="s">
        <v>90</v>
      </c>
      <c r="J109" s="574"/>
      <c r="K109" s="39">
        <f>SUM(K104:K108)</f>
        <v>0.11600000000000002</v>
      </c>
      <c r="L109" s="140">
        <v>0.8</v>
      </c>
      <c r="M109" s="39">
        <f>K109/L109</f>
        <v>0.14500000000000002</v>
      </c>
      <c r="N109" s="573" t="s">
        <v>91</v>
      </c>
      <c r="O109" s="574"/>
      <c r="P109" s="39">
        <f>SUM(P105:P108)</f>
        <v>0</v>
      </c>
      <c r="Q109" s="140">
        <v>0.8</v>
      </c>
      <c r="R109" s="39">
        <f>P109/Q109</f>
        <v>0</v>
      </c>
      <c r="S109" s="573" t="s">
        <v>92</v>
      </c>
      <c r="T109" s="574"/>
      <c r="U109" s="39">
        <f>SUM(U105:U108)</f>
        <v>0.25</v>
      </c>
      <c r="V109" s="140">
        <v>0.8</v>
      </c>
      <c r="W109" s="40">
        <f>U109/V109</f>
        <v>0.3125</v>
      </c>
    </row>
    <row r="110" spans="1:23" ht="15">
      <c r="A110" s="208"/>
      <c r="B110" s="117"/>
      <c r="C110" s="509" t="s">
        <v>253</v>
      </c>
      <c r="D110" s="621"/>
      <c r="E110" s="621"/>
      <c r="F110" s="621"/>
      <c r="G110" s="621"/>
      <c r="H110" s="622"/>
      <c r="I110" s="264"/>
      <c r="J110" s="266"/>
      <c r="K110" s="114"/>
      <c r="L110" s="114"/>
      <c r="M110" s="114"/>
      <c r="N110" s="141"/>
      <c r="O110" s="142"/>
      <c r="P110" s="123"/>
      <c r="Q110" s="137"/>
      <c r="R110" s="123"/>
      <c r="S110" s="141"/>
      <c r="T110" s="142"/>
      <c r="U110" s="123"/>
      <c r="V110" s="137"/>
      <c r="W110" s="178"/>
    </row>
    <row r="111" spans="1:23" ht="42" customHeight="1">
      <c r="A111" s="71" t="s">
        <v>511</v>
      </c>
      <c r="B111" s="69" t="s">
        <v>60</v>
      </c>
      <c r="C111" s="119" t="s">
        <v>512</v>
      </c>
      <c r="D111" s="119" t="s">
        <v>513</v>
      </c>
      <c r="E111" s="119" t="s">
        <v>514</v>
      </c>
      <c r="F111" s="119">
        <v>4.65</v>
      </c>
      <c r="G111" s="119"/>
      <c r="H111" s="116"/>
      <c r="I111" s="119" t="s">
        <v>515</v>
      </c>
      <c r="J111" s="119" t="s">
        <v>516</v>
      </c>
      <c r="K111" s="119">
        <v>0.042</v>
      </c>
      <c r="L111" s="119"/>
      <c r="M111" s="119"/>
      <c r="N111" s="9" t="s">
        <v>517</v>
      </c>
      <c r="O111" s="9" t="s">
        <v>518</v>
      </c>
      <c r="P111" s="9">
        <v>0.08</v>
      </c>
      <c r="Q111" s="9"/>
      <c r="R111" s="9"/>
      <c r="S111" s="9" t="s">
        <v>519</v>
      </c>
      <c r="T111" s="9" t="s">
        <v>520</v>
      </c>
      <c r="U111" s="9">
        <v>0.26</v>
      </c>
      <c r="V111" s="9"/>
      <c r="W111" s="139"/>
    </row>
    <row r="112" spans="1:23" ht="48" customHeight="1">
      <c r="A112" s="71"/>
      <c r="B112" s="69"/>
      <c r="C112" s="9"/>
      <c r="D112" s="9"/>
      <c r="E112" s="9"/>
      <c r="F112" s="9"/>
      <c r="G112" s="9"/>
      <c r="H112" s="231"/>
      <c r="I112" s="9" t="s">
        <v>521</v>
      </c>
      <c r="J112" s="9" t="s">
        <v>522</v>
      </c>
      <c r="K112" s="9">
        <v>0.05</v>
      </c>
      <c r="L112" s="9"/>
      <c r="M112" s="9"/>
      <c r="N112" s="9"/>
      <c r="O112" s="9"/>
      <c r="P112" s="9"/>
      <c r="Q112" s="9"/>
      <c r="R112" s="9"/>
      <c r="S112" s="9" t="s">
        <v>519</v>
      </c>
      <c r="T112" s="9" t="s">
        <v>523</v>
      </c>
      <c r="U112" s="9">
        <v>0.068</v>
      </c>
      <c r="V112" s="9"/>
      <c r="W112" s="139"/>
    </row>
    <row r="113" spans="1:23" ht="57.75" customHeight="1">
      <c r="A113" s="71"/>
      <c r="B113" s="69"/>
      <c r="C113" s="9"/>
      <c r="D113" s="9"/>
      <c r="E113" s="9"/>
      <c r="F113" s="9"/>
      <c r="G113" s="9"/>
      <c r="H113" s="231"/>
      <c r="I113" s="9" t="s">
        <v>1279</v>
      </c>
      <c r="J113" s="9" t="s">
        <v>524</v>
      </c>
      <c r="K113" s="9">
        <v>0.095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139"/>
    </row>
    <row r="114" spans="1:23" ht="21.75" customHeight="1" thickBot="1">
      <c r="A114" s="28"/>
      <c r="B114" s="18"/>
      <c r="C114" s="573" t="s">
        <v>89</v>
      </c>
      <c r="D114" s="615"/>
      <c r="E114" s="574"/>
      <c r="F114" s="39">
        <f>SUM(F111:F113)</f>
        <v>4.65</v>
      </c>
      <c r="G114" s="140">
        <v>0.8</v>
      </c>
      <c r="H114" s="39">
        <f>F114/G114</f>
        <v>5.8125</v>
      </c>
      <c r="I114" s="573" t="s">
        <v>90</v>
      </c>
      <c r="J114" s="574"/>
      <c r="K114" s="39">
        <f>SUM(K111:K113)</f>
        <v>0.187</v>
      </c>
      <c r="L114" s="140">
        <v>0.8</v>
      </c>
      <c r="M114" s="39">
        <f>K114/L114</f>
        <v>0.23374999999999999</v>
      </c>
      <c r="N114" s="573" t="s">
        <v>91</v>
      </c>
      <c r="O114" s="574"/>
      <c r="P114" s="39">
        <f>SUM(P111:P113)</f>
        <v>0.08</v>
      </c>
      <c r="Q114" s="140">
        <v>0.8</v>
      </c>
      <c r="R114" s="39">
        <f>P114/Q114</f>
        <v>0.09999999999999999</v>
      </c>
      <c r="S114" s="573" t="s">
        <v>92</v>
      </c>
      <c r="T114" s="574"/>
      <c r="U114" s="39">
        <f>SUM(U111:U113)</f>
        <v>0.328</v>
      </c>
      <c r="V114" s="140">
        <v>0.8</v>
      </c>
      <c r="W114" s="40">
        <f>U114/V114</f>
        <v>0.41</v>
      </c>
    </row>
    <row r="115" spans="1:23" ht="30" customHeight="1">
      <c r="A115" s="336" t="s">
        <v>532</v>
      </c>
      <c r="B115" s="68" t="s">
        <v>1714</v>
      </c>
      <c r="C115" s="145"/>
      <c r="D115" s="145"/>
      <c r="E115" s="145"/>
      <c r="F115" s="9"/>
      <c r="G115" s="9"/>
      <c r="H115" s="231"/>
      <c r="I115" s="9"/>
      <c r="J115" s="9"/>
      <c r="K115" s="9"/>
      <c r="L115" s="9"/>
      <c r="M115" s="9"/>
      <c r="N115" s="9" t="s">
        <v>529</v>
      </c>
      <c r="O115" s="9" t="s">
        <v>530</v>
      </c>
      <c r="P115" s="9">
        <v>0.55</v>
      </c>
      <c r="Q115" s="9"/>
      <c r="R115" s="9"/>
      <c r="S115" s="9"/>
      <c r="T115" s="9"/>
      <c r="U115" s="9"/>
      <c r="V115" s="9"/>
      <c r="W115" s="139"/>
    </row>
    <row r="116" spans="1:23" ht="21.75" customHeight="1" thickBot="1">
      <c r="A116" s="28"/>
      <c r="B116" s="18"/>
      <c r="C116" s="573" t="s">
        <v>89</v>
      </c>
      <c r="D116" s="615"/>
      <c r="E116" s="574"/>
      <c r="F116" s="39">
        <f>SUM(F115:F115)</f>
        <v>0</v>
      </c>
      <c r="G116" s="140">
        <v>0.8</v>
      </c>
      <c r="H116" s="39">
        <f>F116/G116</f>
        <v>0</v>
      </c>
      <c r="I116" s="573" t="s">
        <v>90</v>
      </c>
      <c r="J116" s="574"/>
      <c r="K116" s="39">
        <f>SUM(K115:K115)</f>
        <v>0</v>
      </c>
      <c r="L116" s="140">
        <v>0.8</v>
      </c>
      <c r="M116" s="39">
        <f>K116/L116</f>
        <v>0</v>
      </c>
      <c r="N116" s="573" t="s">
        <v>91</v>
      </c>
      <c r="O116" s="574"/>
      <c r="P116" s="39">
        <f>SUM(P115:P115)</f>
        <v>0.55</v>
      </c>
      <c r="Q116" s="140">
        <v>0.8</v>
      </c>
      <c r="R116" s="39">
        <f>P116/Q116</f>
        <v>0.6875</v>
      </c>
      <c r="S116" s="573" t="s">
        <v>92</v>
      </c>
      <c r="T116" s="574"/>
      <c r="U116" s="39">
        <f>SUM(U115:U115)</f>
        <v>0</v>
      </c>
      <c r="V116" s="140">
        <v>0.8</v>
      </c>
      <c r="W116" s="40">
        <f>U116/V116</f>
        <v>0</v>
      </c>
    </row>
    <row r="117" spans="1:23" ht="16.5" customHeight="1" thickBot="1">
      <c r="A117" s="208"/>
      <c r="B117" s="117"/>
      <c r="C117" s="509" t="s">
        <v>254</v>
      </c>
      <c r="D117" s="621"/>
      <c r="E117" s="621"/>
      <c r="F117" s="621"/>
      <c r="G117" s="621"/>
      <c r="H117" s="622"/>
      <c r="I117" s="264"/>
      <c r="J117" s="266"/>
      <c r="K117" s="114"/>
      <c r="L117" s="114"/>
      <c r="M117" s="114"/>
      <c r="N117" s="100"/>
      <c r="O117" s="148"/>
      <c r="P117" s="212"/>
      <c r="Q117" s="125"/>
      <c r="R117" s="212"/>
      <c r="S117" s="100"/>
      <c r="T117" s="148"/>
      <c r="U117" s="212"/>
      <c r="V117" s="125"/>
      <c r="W117" s="213"/>
    </row>
    <row r="118" spans="1:23" ht="45">
      <c r="A118" s="71" t="s">
        <v>563</v>
      </c>
      <c r="B118" s="69" t="s">
        <v>1714</v>
      </c>
      <c r="C118" s="119" t="s">
        <v>564</v>
      </c>
      <c r="D118" s="119" t="s">
        <v>565</v>
      </c>
      <c r="E118" s="119" t="s">
        <v>566</v>
      </c>
      <c r="F118" s="119">
        <v>0.048</v>
      </c>
      <c r="G118" s="119"/>
      <c r="H118" s="116"/>
      <c r="I118" s="119" t="s">
        <v>1263</v>
      </c>
      <c r="J118" s="119" t="s">
        <v>567</v>
      </c>
      <c r="K118" s="119">
        <v>0.02</v>
      </c>
      <c r="L118" s="119"/>
      <c r="M118" s="119"/>
      <c r="N118" s="145"/>
      <c r="O118" s="145"/>
      <c r="P118" s="145"/>
      <c r="Q118" s="145"/>
      <c r="R118" s="145"/>
      <c r="S118" s="145" t="s">
        <v>568</v>
      </c>
      <c r="T118" s="145"/>
      <c r="U118" s="145">
        <v>0.025</v>
      </c>
      <c r="V118" s="145"/>
      <c r="W118" s="146"/>
    </row>
    <row r="119" spans="1:23" ht="42.75" customHeight="1">
      <c r="A119" s="71"/>
      <c r="B119" s="69"/>
      <c r="C119" s="9"/>
      <c r="D119" s="9"/>
      <c r="E119" s="9"/>
      <c r="F119" s="9"/>
      <c r="G119" s="9"/>
      <c r="H119" s="231"/>
      <c r="I119" s="9" t="s">
        <v>1261</v>
      </c>
      <c r="J119" s="9" t="s">
        <v>1262</v>
      </c>
      <c r="K119" s="9">
        <v>0.0542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139"/>
    </row>
    <row r="120" spans="1:23" ht="21" customHeight="1" thickBot="1">
      <c r="A120" s="28"/>
      <c r="B120" s="18"/>
      <c r="C120" s="573" t="s">
        <v>89</v>
      </c>
      <c r="D120" s="615"/>
      <c r="E120" s="574"/>
      <c r="F120" s="39">
        <v>0</v>
      </c>
      <c r="G120" s="140">
        <v>0.8</v>
      </c>
      <c r="H120" s="39">
        <f>F120/G120</f>
        <v>0</v>
      </c>
      <c r="I120" s="573" t="s">
        <v>90</v>
      </c>
      <c r="J120" s="574"/>
      <c r="K120" s="39">
        <f>SUM(K118:K119)</f>
        <v>0.0742</v>
      </c>
      <c r="L120" s="140">
        <v>0.8</v>
      </c>
      <c r="M120" s="39">
        <f>K120/L120</f>
        <v>0.09275</v>
      </c>
      <c r="N120" s="573" t="s">
        <v>91</v>
      </c>
      <c r="O120" s="574"/>
      <c r="P120" s="39">
        <f>SUM(P118:P119)</f>
        <v>0</v>
      </c>
      <c r="Q120" s="140">
        <v>0.8</v>
      </c>
      <c r="R120" s="39">
        <f>P120/Q120</f>
        <v>0</v>
      </c>
      <c r="S120" s="573" t="s">
        <v>92</v>
      </c>
      <c r="T120" s="574"/>
      <c r="U120" s="39">
        <f>SUM(U118:U119)</f>
        <v>0.025</v>
      </c>
      <c r="V120" s="140">
        <v>0.8</v>
      </c>
      <c r="W120" s="40">
        <f>U120/V120</f>
        <v>0.03125</v>
      </c>
    </row>
    <row r="121" spans="1:23" ht="17.25" customHeight="1">
      <c r="A121" s="208"/>
      <c r="B121" s="117"/>
      <c r="C121" s="509" t="s">
        <v>254</v>
      </c>
      <c r="D121" s="621"/>
      <c r="E121" s="621"/>
      <c r="F121" s="621"/>
      <c r="G121" s="621"/>
      <c r="H121" s="622"/>
      <c r="I121" s="264"/>
      <c r="J121" s="266"/>
      <c r="K121" s="114"/>
      <c r="L121" s="114"/>
      <c r="M121" s="114"/>
      <c r="N121" s="100"/>
      <c r="O121" s="148"/>
      <c r="P121" s="212"/>
      <c r="Q121" s="125"/>
      <c r="R121" s="212"/>
      <c r="S121" s="100"/>
      <c r="T121" s="148"/>
      <c r="U121" s="212"/>
      <c r="V121" s="125"/>
      <c r="W121" s="213"/>
    </row>
    <row r="122" spans="1:23" ht="60" customHeight="1">
      <c r="A122" s="337" t="s">
        <v>572</v>
      </c>
      <c r="B122" s="270" t="s">
        <v>1789</v>
      </c>
      <c r="C122" s="229" t="s">
        <v>581</v>
      </c>
      <c r="D122" s="229" t="s">
        <v>582</v>
      </c>
      <c r="E122" s="9" t="s">
        <v>583</v>
      </c>
      <c r="F122" s="119">
        <v>0.378</v>
      </c>
      <c r="G122" s="119"/>
      <c r="H122" s="116"/>
      <c r="I122" s="119" t="s">
        <v>576</v>
      </c>
      <c r="J122" s="119" t="s">
        <v>577</v>
      </c>
      <c r="K122" s="119">
        <v>0.03</v>
      </c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41"/>
    </row>
    <row r="123" spans="1:23" ht="15">
      <c r="A123" s="272"/>
      <c r="B123" s="271"/>
      <c r="C123" s="490" t="s">
        <v>253</v>
      </c>
      <c r="D123" s="616"/>
      <c r="E123" s="616"/>
      <c r="F123" s="616"/>
      <c r="G123" s="616"/>
      <c r="H123" s="617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41"/>
    </row>
    <row r="124" spans="1:23" ht="15">
      <c r="A124" s="272"/>
      <c r="B124" s="271"/>
      <c r="C124" s="119" t="s">
        <v>578</v>
      </c>
      <c r="D124" s="119" t="s">
        <v>579</v>
      </c>
      <c r="E124" s="119" t="s">
        <v>580</v>
      </c>
      <c r="F124" s="119">
        <v>0.1</v>
      </c>
      <c r="G124" s="119"/>
      <c r="H124" s="116"/>
      <c r="I124" s="9"/>
      <c r="J124" s="9"/>
      <c r="K124" s="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41"/>
    </row>
    <row r="125" spans="1:13" ht="63" customHeight="1">
      <c r="A125" s="244"/>
      <c r="B125" s="148"/>
      <c r="C125" s="119" t="s">
        <v>573</v>
      </c>
      <c r="D125" s="119" t="s">
        <v>574</v>
      </c>
      <c r="E125" s="119" t="s">
        <v>575</v>
      </c>
      <c r="F125" s="119">
        <v>0.2</v>
      </c>
      <c r="G125" s="9"/>
      <c r="H125" s="231"/>
      <c r="I125" s="9"/>
      <c r="J125" s="9"/>
      <c r="K125" s="9"/>
      <c r="L125" s="9"/>
      <c r="M125" s="9"/>
    </row>
    <row r="126" spans="1:23" ht="30">
      <c r="A126" s="272"/>
      <c r="B126" s="271"/>
      <c r="C126" s="119" t="s">
        <v>584</v>
      </c>
      <c r="D126" s="119" t="s">
        <v>585</v>
      </c>
      <c r="E126" s="9" t="s">
        <v>586</v>
      </c>
      <c r="F126" s="119">
        <v>1.1</v>
      </c>
      <c r="G126" s="9"/>
      <c r="H126" s="231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139"/>
    </row>
    <row r="127" spans="1:23" ht="18" customHeight="1" thickBot="1">
      <c r="A127" s="273"/>
      <c r="B127" s="274"/>
      <c r="C127" s="573" t="s">
        <v>89</v>
      </c>
      <c r="D127" s="615"/>
      <c r="E127" s="574"/>
      <c r="F127" s="39">
        <f>SUM(F124:F126)</f>
        <v>1.4000000000000001</v>
      </c>
      <c r="G127" s="140">
        <v>0.8</v>
      </c>
      <c r="H127" s="39">
        <f>F127/G127</f>
        <v>1.75</v>
      </c>
      <c r="I127" s="573" t="s">
        <v>90</v>
      </c>
      <c r="J127" s="574"/>
      <c r="K127" s="39">
        <f>SUM(K122:K126)</f>
        <v>0.03</v>
      </c>
      <c r="L127" s="140">
        <v>0.8</v>
      </c>
      <c r="M127" s="39">
        <f>K127/L127</f>
        <v>0.0375</v>
      </c>
      <c r="N127" s="573" t="s">
        <v>91</v>
      </c>
      <c r="O127" s="574"/>
      <c r="P127" s="39">
        <f>SUM(P123:P126)</f>
        <v>0</v>
      </c>
      <c r="Q127" s="140">
        <v>0.8</v>
      </c>
      <c r="R127" s="39">
        <f>P127/Q127</f>
        <v>0</v>
      </c>
      <c r="S127" s="573" t="s">
        <v>92</v>
      </c>
      <c r="T127" s="574"/>
      <c r="U127" s="39">
        <f>SUM(U123:U126)</f>
        <v>0</v>
      </c>
      <c r="V127" s="140">
        <v>0.8</v>
      </c>
      <c r="W127" s="40">
        <f>U127/V127</f>
        <v>0</v>
      </c>
    </row>
    <row r="128" spans="1:23" ht="30">
      <c r="A128" s="336" t="s">
        <v>587</v>
      </c>
      <c r="B128" s="68" t="s">
        <v>1714</v>
      </c>
      <c r="C128" s="9"/>
      <c r="D128" s="9"/>
      <c r="E128" s="9"/>
      <c r="F128" s="9"/>
      <c r="G128" s="9"/>
      <c r="H128" s="231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39"/>
    </row>
    <row r="129" spans="1:23" ht="18" customHeight="1" thickBot="1">
      <c r="A129" s="28"/>
      <c r="B129" s="18"/>
      <c r="C129" s="573" t="s">
        <v>89</v>
      </c>
      <c r="D129" s="615"/>
      <c r="E129" s="574"/>
      <c r="F129" s="39">
        <f>SUM(F128:F128)</f>
        <v>0</v>
      </c>
      <c r="G129" s="140">
        <v>0.8</v>
      </c>
      <c r="H129" s="39">
        <f>F129/G129</f>
        <v>0</v>
      </c>
      <c r="I129" s="573" t="s">
        <v>90</v>
      </c>
      <c r="J129" s="574"/>
      <c r="K129" s="39">
        <f>SUM(K128:K128)</f>
        <v>0</v>
      </c>
      <c r="L129" s="140">
        <v>0.8</v>
      </c>
      <c r="M129" s="39">
        <f>K129/L129</f>
        <v>0</v>
      </c>
      <c r="N129" s="573" t="s">
        <v>91</v>
      </c>
      <c r="O129" s="574"/>
      <c r="P129" s="39">
        <f>SUM(P128:P128)</f>
        <v>0</v>
      </c>
      <c r="Q129" s="140">
        <v>0.8</v>
      </c>
      <c r="R129" s="39">
        <f>P129/Q129</f>
        <v>0</v>
      </c>
      <c r="S129" s="573" t="s">
        <v>92</v>
      </c>
      <c r="T129" s="574"/>
      <c r="U129" s="39">
        <f>SUM(U128:U128)</f>
        <v>0</v>
      </c>
      <c r="V129" s="140">
        <v>0.8</v>
      </c>
      <c r="W129" s="40">
        <f>U129/V129</f>
        <v>0</v>
      </c>
    </row>
    <row r="130" spans="1:23" ht="15" customHeight="1">
      <c r="A130" s="260"/>
      <c r="B130" s="117"/>
      <c r="C130" s="509" t="s">
        <v>254</v>
      </c>
      <c r="D130" s="621"/>
      <c r="E130" s="621"/>
      <c r="F130" s="621"/>
      <c r="G130" s="621"/>
      <c r="H130" s="622"/>
      <c r="I130" s="264"/>
      <c r="J130" s="266"/>
      <c r="K130" s="114"/>
      <c r="L130" s="114"/>
      <c r="M130" s="114"/>
      <c r="N130" s="100"/>
      <c r="O130" s="148"/>
      <c r="P130" s="212"/>
      <c r="Q130" s="125"/>
      <c r="R130" s="212"/>
      <c r="S130" s="100"/>
      <c r="T130" s="148"/>
      <c r="U130" s="212"/>
      <c r="V130" s="125"/>
      <c r="W130" s="213"/>
    </row>
    <row r="131" spans="1:23" ht="40.5" customHeight="1">
      <c r="A131" s="71" t="s">
        <v>630</v>
      </c>
      <c r="B131" s="69" t="s">
        <v>1714</v>
      </c>
      <c r="C131" s="119" t="s">
        <v>636</v>
      </c>
      <c r="D131" s="119" t="s">
        <v>637</v>
      </c>
      <c r="E131" s="12" t="s">
        <v>638</v>
      </c>
      <c r="F131" s="119">
        <v>0.157</v>
      </c>
      <c r="G131" s="275"/>
      <c r="H131" s="269"/>
      <c r="I131" s="119" t="s">
        <v>634</v>
      </c>
      <c r="J131" s="119" t="s">
        <v>635</v>
      </c>
      <c r="K131" s="119">
        <v>0.03</v>
      </c>
      <c r="L131" s="116"/>
      <c r="M131" s="116"/>
      <c r="N131" s="100"/>
      <c r="O131" s="148"/>
      <c r="P131" s="212"/>
      <c r="Q131" s="125"/>
      <c r="R131" s="212"/>
      <c r="S131" s="100"/>
      <c r="T131" s="148"/>
      <c r="U131" s="212"/>
      <c r="V131" s="125"/>
      <c r="W131" s="213"/>
    </row>
    <row r="132" spans="1:23" ht="15">
      <c r="A132" s="71"/>
      <c r="B132" s="69"/>
      <c r="C132" s="490" t="s">
        <v>253</v>
      </c>
      <c r="D132" s="616"/>
      <c r="E132" s="616"/>
      <c r="F132" s="616"/>
      <c r="G132" s="616"/>
      <c r="H132" s="617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41"/>
    </row>
    <row r="133" spans="1:23" ht="59.25" customHeight="1">
      <c r="A133" s="71"/>
      <c r="B133" s="69"/>
      <c r="C133" s="119" t="s">
        <v>631</v>
      </c>
      <c r="D133" s="119" t="s">
        <v>632</v>
      </c>
      <c r="E133" s="119" t="s">
        <v>633</v>
      </c>
      <c r="F133" s="119">
        <v>0.1</v>
      </c>
      <c r="G133" s="119"/>
      <c r="H133" s="116"/>
      <c r="I133" s="9" t="s">
        <v>1265</v>
      </c>
      <c r="J133" s="9" t="s">
        <v>1264</v>
      </c>
      <c r="K133" s="9">
        <v>0.195</v>
      </c>
      <c r="L133" s="119"/>
      <c r="M133" s="119"/>
      <c r="N133" s="9" t="s">
        <v>639</v>
      </c>
      <c r="O133" s="119" t="s">
        <v>640</v>
      </c>
      <c r="P133" s="9">
        <v>0.1</v>
      </c>
      <c r="Q133" s="119"/>
      <c r="R133" s="119"/>
      <c r="S133" s="119"/>
      <c r="T133" s="119"/>
      <c r="U133" s="119"/>
      <c r="V133" s="119"/>
      <c r="W133" s="41"/>
    </row>
    <row r="134" spans="1:23" ht="34.5" customHeight="1">
      <c r="A134" s="71"/>
      <c r="B134" s="69"/>
      <c r="C134" s="9"/>
      <c r="D134" s="9"/>
      <c r="E134" s="9"/>
      <c r="F134" s="9"/>
      <c r="G134" s="9"/>
      <c r="H134" s="231"/>
      <c r="I134" s="13" t="s">
        <v>121</v>
      </c>
      <c r="J134" s="13" t="s">
        <v>1266</v>
      </c>
      <c r="K134" s="13">
        <v>0.05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39"/>
    </row>
    <row r="135" spans="1:23" ht="21" customHeight="1" thickBot="1">
      <c r="A135" s="28"/>
      <c r="B135" s="18"/>
      <c r="C135" s="573" t="s">
        <v>89</v>
      </c>
      <c r="D135" s="615"/>
      <c r="E135" s="574"/>
      <c r="F135" s="39">
        <f>SUM(F133:F134)</f>
        <v>0.1</v>
      </c>
      <c r="G135" s="140">
        <v>0.8</v>
      </c>
      <c r="H135" s="39">
        <f>F135/G135</f>
        <v>0.125</v>
      </c>
      <c r="I135" s="573" t="s">
        <v>90</v>
      </c>
      <c r="J135" s="574"/>
      <c r="K135" s="39">
        <f>SUM(K131:K134)</f>
        <v>0.275</v>
      </c>
      <c r="L135" s="140">
        <v>0.8</v>
      </c>
      <c r="M135" s="39">
        <f>K135/L135</f>
        <v>0.34375</v>
      </c>
      <c r="N135" s="573" t="s">
        <v>91</v>
      </c>
      <c r="O135" s="574"/>
      <c r="P135" s="39">
        <f>SUM(P132:P134)</f>
        <v>0.1</v>
      </c>
      <c r="Q135" s="140">
        <v>0.8</v>
      </c>
      <c r="R135" s="39">
        <f>P135/Q135</f>
        <v>0.125</v>
      </c>
      <c r="S135" s="573" t="s">
        <v>92</v>
      </c>
      <c r="T135" s="574"/>
      <c r="U135" s="39">
        <f>SUM(U132:U134)</f>
        <v>0</v>
      </c>
      <c r="V135" s="140">
        <v>0.8</v>
      </c>
      <c r="W135" s="40">
        <f>U135/V135</f>
        <v>0</v>
      </c>
    </row>
    <row r="136" spans="1:23" ht="21" customHeight="1" thickBot="1">
      <c r="A136" s="208"/>
      <c r="B136" s="117"/>
      <c r="C136" s="509" t="s">
        <v>253</v>
      </c>
      <c r="D136" s="621"/>
      <c r="E136" s="621"/>
      <c r="F136" s="621"/>
      <c r="G136" s="621"/>
      <c r="H136" s="622"/>
      <c r="I136" s="264"/>
      <c r="J136" s="266"/>
      <c r="K136" s="114"/>
      <c r="L136" s="114"/>
      <c r="M136" s="114"/>
      <c r="N136" s="100"/>
      <c r="O136" s="148"/>
      <c r="P136" s="212"/>
      <c r="Q136" s="125"/>
      <c r="R136" s="212"/>
      <c r="S136" s="100"/>
      <c r="T136" s="148"/>
      <c r="U136" s="212"/>
      <c r="V136" s="125"/>
      <c r="W136" s="213"/>
    </row>
    <row r="137" spans="1:23" ht="65.25" customHeight="1">
      <c r="A137" s="66" t="s">
        <v>641</v>
      </c>
      <c r="B137" s="69" t="s">
        <v>1680</v>
      </c>
      <c r="C137" s="119" t="s">
        <v>642</v>
      </c>
      <c r="D137" s="119" t="s">
        <v>643</v>
      </c>
      <c r="E137" s="147" t="s">
        <v>644</v>
      </c>
      <c r="F137" s="119">
        <v>0.1024</v>
      </c>
      <c r="G137" s="119"/>
      <c r="H137" s="116"/>
      <c r="I137" s="116" t="s">
        <v>645</v>
      </c>
      <c r="J137" s="119" t="s">
        <v>646</v>
      </c>
      <c r="K137" s="119">
        <v>0.15</v>
      </c>
      <c r="L137" s="119"/>
      <c r="M137" s="119"/>
      <c r="N137" s="145"/>
      <c r="O137" s="145"/>
      <c r="P137" s="145"/>
      <c r="Q137" s="145"/>
      <c r="R137" s="145"/>
      <c r="S137" s="145" t="s">
        <v>647</v>
      </c>
      <c r="T137" s="145" t="s">
        <v>648</v>
      </c>
      <c r="U137" s="145">
        <v>0.2</v>
      </c>
      <c r="V137" s="145"/>
      <c r="W137" s="146"/>
    </row>
    <row r="138" spans="1:23" ht="19.5" customHeight="1" thickBot="1">
      <c r="A138" s="28"/>
      <c r="B138" s="18"/>
      <c r="C138" s="573" t="s">
        <v>89</v>
      </c>
      <c r="D138" s="615"/>
      <c r="E138" s="574"/>
      <c r="F138" s="39">
        <f>SUM(F137:F137)</f>
        <v>0.1024</v>
      </c>
      <c r="G138" s="140">
        <v>0.8</v>
      </c>
      <c r="H138" s="39">
        <f>F138/G138</f>
        <v>0.128</v>
      </c>
      <c r="I138" s="573" t="s">
        <v>90</v>
      </c>
      <c r="J138" s="574"/>
      <c r="K138" s="39">
        <f>SUM(K137:K137)</f>
        <v>0.15</v>
      </c>
      <c r="L138" s="140">
        <v>0.8</v>
      </c>
      <c r="M138" s="39">
        <f>K138/L138</f>
        <v>0.18749999999999997</v>
      </c>
      <c r="N138" s="573" t="s">
        <v>91</v>
      </c>
      <c r="O138" s="574"/>
      <c r="P138" s="39">
        <f>SUM(P137:P137)</f>
        <v>0</v>
      </c>
      <c r="Q138" s="140">
        <v>0.8</v>
      </c>
      <c r="R138" s="39">
        <f>P138/Q138</f>
        <v>0</v>
      </c>
      <c r="S138" s="573" t="s">
        <v>92</v>
      </c>
      <c r="T138" s="574"/>
      <c r="U138" s="39">
        <f>SUM(U137:U137)</f>
        <v>0.2</v>
      </c>
      <c r="V138" s="140">
        <v>0.8</v>
      </c>
      <c r="W138" s="40">
        <f>U138/V138</f>
        <v>0.25</v>
      </c>
    </row>
    <row r="139" spans="1:23" ht="19.5" thickBot="1">
      <c r="A139" s="583" t="s">
        <v>255</v>
      </c>
      <c r="B139" s="584"/>
      <c r="C139" s="340"/>
      <c r="D139" s="341"/>
      <c r="E139" s="341"/>
      <c r="F139" s="341">
        <f>F12+F15+F21+F24+F26+F29+F31+F41+F43+F46+F49+F54+F56+F66+F68+F70+F74+F82+F87+F89+F95+F97+F99+F101+F103+F109+F114+F116+F120+F127+F129+F138</f>
        <v>7.0474000000000006</v>
      </c>
      <c r="G139" s="341"/>
      <c r="H139" s="341">
        <f>H12+H15+H21+H24+H26+H29+H31+H41+H43+H46+H49+H54+H56+H66+H68+H70+H74+H82+H87+H89+H95+H97+H99+H101+H103+H109+H114+H116+H120+H127+H129+H138</f>
        <v>8.80925</v>
      </c>
      <c r="I139" s="341"/>
      <c r="J139" s="341"/>
      <c r="K139" s="341"/>
      <c r="L139" s="340"/>
      <c r="M139" s="342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</row>
    <row r="140" spans="1:24" ht="15">
      <c r="A140" s="244"/>
      <c r="B140" s="147"/>
      <c r="C140" s="147"/>
      <c r="D140" s="147"/>
      <c r="E140" s="147"/>
      <c r="F140" s="147"/>
      <c r="G140" s="147"/>
      <c r="H140" s="128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9"/>
    </row>
    <row r="141" spans="1:24" ht="15">
      <c r="A141" s="244"/>
      <c r="B141" s="147"/>
      <c r="C141" s="147"/>
      <c r="D141" s="147"/>
      <c r="E141" s="147"/>
      <c r="F141" s="147"/>
      <c r="G141" s="147"/>
      <c r="H141" s="128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9"/>
    </row>
    <row r="142" spans="1:24" ht="15">
      <c r="A142" s="244"/>
      <c r="B142" s="147"/>
      <c r="C142" s="147"/>
      <c r="D142" s="147"/>
      <c r="E142" s="147"/>
      <c r="F142" s="147"/>
      <c r="G142" s="147"/>
      <c r="H142" s="128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9"/>
    </row>
    <row r="143" spans="1:24" ht="15">
      <c r="A143" s="244"/>
      <c r="B143" s="147"/>
      <c r="C143" s="147"/>
      <c r="D143" s="147"/>
      <c r="E143" s="147"/>
      <c r="F143" s="147"/>
      <c r="G143" s="147"/>
      <c r="H143" s="128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9"/>
    </row>
    <row r="144" spans="1:24" ht="15">
      <c r="A144" s="244"/>
      <c r="B144" s="147"/>
      <c r="C144" s="147"/>
      <c r="D144" s="147"/>
      <c r="E144" s="147"/>
      <c r="F144" s="147"/>
      <c r="G144" s="147"/>
      <c r="H144" s="128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9"/>
    </row>
    <row r="145" spans="1:24" ht="15">
      <c r="A145" s="244"/>
      <c r="B145" s="147"/>
      <c r="C145" s="147"/>
      <c r="D145" s="147"/>
      <c r="E145" s="147"/>
      <c r="F145" s="147"/>
      <c r="G145" s="147"/>
      <c r="H145" s="128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9"/>
    </row>
    <row r="146" spans="1:24" ht="15">
      <c r="A146" s="244"/>
      <c r="B146" s="147"/>
      <c r="C146" s="147"/>
      <c r="D146" s="147"/>
      <c r="E146" s="147"/>
      <c r="F146" s="147"/>
      <c r="G146" s="147"/>
      <c r="H146" s="128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9"/>
    </row>
    <row r="147" spans="1:24" ht="15">
      <c r="A147" s="244"/>
      <c r="B147" s="147"/>
      <c r="C147" s="147"/>
      <c r="D147" s="147"/>
      <c r="E147" s="147"/>
      <c r="F147" s="147"/>
      <c r="G147" s="147"/>
      <c r="H147" s="128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9"/>
    </row>
    <row r="148" spans="1:24" ht="15">
      <c r="A148" s="244"/>
      <c r="B148" s="147"/>
      <c r="C148" s="147"/>
      <c r="D148" s="147"/>
      <c r="E148" s="147"/>
      <c r="F148" s="147"/>
      <c r="G148" s="147"/>
      <c r="H148" s="128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9"/>
    </row>
    <row r="149" spans="1:24" ht="15">
      <c r="A149" s="244"/>
      <c r="B149" s="147"/>
      <c r="C149" s="147"/>
      <c r="D149" s="147"/>
      <c r="E149" s="147"/>
      <c r="F149" s="147"/>
      <c r="G149" s="147"/>
      <c r="H149" s="128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9"/>
    </row>
    <row r="150" spans="1:24" ht="15">
      <c r="A150" s="244"/>
      <c r="B150" s="147"/>
      <c r="C150" s="147"/>
      <c r="D150" s="147"/>
      <c r="E150" s="147"/>
      <c r="F150" s="147"/>
      <c r="G150" s="147"/>
      <c r="H150" s="128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9"/>
    </row>
    <row r="151" spans="1:24" ht="15">
      <c r="A151" s="244"/>
      <c r="B151" s="147"/>
      <c r="C151" s="147"/>
      <c r="D151" s="147"/>
      <c r="E151" s="147"/>
      <c r="F151" s="147"/>
      <c r="G151" s="147"/>
      <c r="H151" s="128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9"/>
    </row>
    <row r="152" spans="1:24" ht="15">
      <c r="A152" s="244"/>
      <c r="B152" s="147"/>
      <c r="C152" s="147"/>
      <c r="D152" s="147"/>
      <c r="E152" s="147"/>
      <c r="F152" s="147"/>
      <c r="G152" s="147"/>
      <c r="H152" s="128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9"/>
    </row>
    <row r="153" spans="1:24" ht="15">
      <c r="A153" s="244"/>
      <c r="B153" s="147"/>
      <c r="C153" s="147"/>
      <c r="D153" s="147"/>
      <c r="E153" s="147"/>
      <c r="F153" s="147"/>
      <c r="G153" s="147"/>
      <c r="H153" s="128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9"/>
    </row>
    <row r="154" spans="1:24" ht="15">
      <c r="A154" s="244"/>
      <c r="B154" s="147"/>
      <c r="C154" s="147"/>
      <c r="D154" s="147"/>
      <c r="E154" s="147"/>
      <c r="F154" s="147"/>
      <c r="G154" s="147"/>
      <c r="H154" s="128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9"/>
    </row>
    <row r="155" spans="1:24" ht="15">
      <c r="A155" s="244"/>
      <c r="B155" s="147"/>
      <c r="C155" s="147"/>
      <c r="D155" s="147"/>
      <c r="E155" s="147"/>
      <c r="F155" s="147"/>
      <c r="G155" s="147"/>
      <c r="H155" s="128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9"/>
    </row>
    <row r="156" spans="1:24" ht="15">
      <c r="A156" s="244"/>
      <c r="B156" s="147"/>
      <c r="C156" s="147"/>
      <c r="D156" s="147"/>
      <c r="E156" s="147"/>
      <c r="F156" s="147"/>
      <c r="G156" s="147"/>
      <c r="H156" s="128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9"/>
    </row>
    <row r="157" spans="1:24" ht="15">
      <c r="A157" s="244"/>
      <c r="B157" s="147"/>
      <c r="C157" s="147"/>
      <c r="D157" s="147"/>
      <c r="E157" s="147"/>
      <c r="F157" s="147"/>
      <c r="G157" s="147"/>
      <c r="H157" s="128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9"/>
    </row>
    <row r="158" spans="1:24" ht="15">
      <c r="A158" s="244"/>
      <c r="B158" s="147"/>
      <c r="C158" s="147"/>
      <c r="D158" s="147"/>
      <c r="E158" s="147"/>
      <c r="F158" s="147"/>
      <c r="G158" s="147"/>
      <c r="H158" s="128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9"/>
    </row>
    <row r="159" spans="1:24" ht="15">
      <c r="A159" s="244"/>
      <c r="B159" s="147"/>
      <c r="C159" s="147"/>
      <c r="D159" s="147"/>
      <c r="E159" s="147"/>
      <c r="F159" s="147"/>
      <c r="G159" s="147"/>
      <c r="H159" s="128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9"/>
    </row>
    <row r="160" spans="1:24" ht="15">
      <c r="A160" s="244"/>
      <c r="B160" s="147"/>
      <c r="C160" s="147"/>
      <c r="D160" s="147"/>
      <c r="E160" s="147"/>
      <c r="F160" s="147"/>
      <c r="G160" s="147"/>
      <c r="H160" s="128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9"/>
    </row>
    <row r="161" spans="1:24" ht="15">
      <c r="A161" s="244"/>
      <c r="B161" s="147"/>
      <c r="C161" s="147"/>
      <c r="D161" s="147"/>
      <c r="E161" s="147"/>
      <c r="F161" s="147"/>
      <c r="G161" s="147"/>
      <c r="H161" s="128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9"/>
    </row>
    <row r="162" spans="1:24" ht="15">
      <c r="A162" s="244"/>
      <c r="B162" s="147"/>
      <c r="C162" s="147"/>
      <c r="D162" s="147"/>
      <c r="E162" s="147"/>
      <c r="F162" s="147"/>
      <c r="G162" s="147"/>
      <c r="H162" s="128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9"/>
    </row>
    <row r="163" spans="1:24" ht="15">
      <c r="A163" s="244"/>
      <c r="B163" s="147"/>
      <c r="C163" s="147"/>
      <c r="D163" s="147"/>
      <c r="E163" s="147"/>
      <c r="F163" s="147"/>
      <c r="G163" s="147"/>
      <c r="H163" s="128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9"/>
    </row>
    <row r="164" spans="1:24" ht="15">
      <c r="A164" s="244"/>
      <c r="B164" s="147"/>
      <c r="C164" s="147"/>
      <c r="D164" s="147"/>
      <c r="E164" s="147"/>
      <c r="F164" s="147"/>
      <c r="G164" s="147"/>
      <c r="H164" s="128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9"/>
    </row>
    <row r="165" spans="1:24" ht="15">
      <c r="A165" s="244"/>
      <c r="B165" s="147"/>
      <c r="C165" s="147"/>
      <c r="D165" s="147"/>
      <c r="E165" s="147"/>
      <c r="F165" s="147"/>
      <c r="G165" s="147"/>
      <c r="H165" s="128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9"/>
    </row>
    <row r="166" spans="1:24" ht="15">
      <c r="A166" s="244"/>
      <c r="B166" s="147"/>
      <c r="C166" s="147"/>
      <c r="D166" s="147"/>
      <c r="E166" s="147"/>
      <c r="F166" s="147"/>
      <c r="G166" s="147"/>
      <c r="H166" s="128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9"/>
    </row>
    <row r="167" spans="1:24" ht="15">
      <c r="A167" s="244"/>
      <c r="B167" s="147"/>
      <c r="C167" s="147"/>
      <c r="D167" s="147"/>
      <c r="E167" s="147"/>
      <c r="F167" s="147"/>
      <c r="G167" s="147"/>
      <c r="H167" s="128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9"/>
    </row>
    <row r="168" spans="1:24" ht="15">
      <c r="A168" s="244"/>
      <c r="B168" s="147"/>
      <c r="C168" s="147"/>
      <c r="D168" s="147"/>
      <c r="E168" s="147"/>
      <c r="F168" s="147"/>
      <c r="G168" s="147"/>
      <c r="H168" s="128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9"/>
    </row>
    <row r="169" spans="1:24" ht="15">
      <c r="A169" s="244"/>
      <c r="B169" s="147"/>
      <c r="C169" s="147"/>
      <c r="D169" s="147"/>
      <c r="E169" s="147"/>
      <c r="F169" s="147"/>
      <c r="G169" s="147"/>
      <c r="H169" s="128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9"/>
    </row>
    <row r="170" spans="1:24" ht="15">
      <c r="A170" s="244"/>
      <c r="B170" s="147"/>
      <c r="C170" s="147"/>
      <c r="D170" s="147"/>
      <c r="E170" s="147"/>
      <c r="F170" s="147"/>
      <c r="G170" s="147"/>
      <c r="H170" s="128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9"/>
    </row>
    <row r="171" spans="1:24" ht="15">
      <c r="A171" s="244"/>
      <c r="B171" s="147"/>
      <c r="C171" s="147"/>
      <c r="D171" s="147"/>
      <c r="E171" s="147"/>
      <c r="F171" s="147"/>
      <c r="G171" s="147"/>
      <c r="H171" s="128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9"/>
    </row>
    <row r="172" spans="1:24" ht="15">
      <c r="A172" s="244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49"/>
    </row>
    <row r="173" spans="1:24" ht="15">
      <c r="A173" s="244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49"/>
    </row>
    <row r="174" spans="1:24" ht="15">
      <c r="A174" s="244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49"/>
    </row>
    <row r="175" spans="1:26" ht="15">
      <c r="A175" s="244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49"/>
      <c r="Z175" s="107"/>
    </row>
    <row r="176" spans="1:24" ht="15">
      <c r="A176" s="244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49"/>
    </row>
    <row r="177" spans="1:24" ht="15">
      <c r="A177" s="244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49"/>
    </row>
    <row r="178" spans="1:24" ht="15">
      <c r="A178" s="515"/>
      <c r="B178" s="515"/>
      <c r="C178" s="515"/>
      <c r="D178" s="515"/>
      <c r="E178" s="515"/>
      <c r="F178" s="515"/>
      <c r="G178" s="515"/>
      <c r="H178" s="515"/>
      <c r="I178" s="515"/>
      <c r="J178" s="515"/>
      <c r="K178" s="515"/>
      <c r="L178" s="515"/>
      <c r="M178" s="515"/>
      <c r="N178" s="515"/>
      <c r="O178" s="515"/>
      <c r="P178" s="610"/>
      <c r="Q178" s="610"/>
      <c r="R178" s="610"/>
      <c r="S178" s="610"/>
      <c r="T178" s="610"/>
      <c r="U178" s="610"/>
      <c r="V178" s="610"/>
      <c r="W178" s="610"/>
      <c r="X178" s="149"/>
    </row>
    <row r="179" spans="1:24" ht="15">
      <c r="A179" s="244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49"/>
    </row>
    <row r="180" spans="1:24" ht="15">
      <c r="A180" s="244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49"/>
    </row>
    <row r="181" spans="1:24" ht="15">
      <c r="A181" s="244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49"/>
    </row>
    <row r="182" spans="1:24" ht="15">
      <c r="A182" s="244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49"/>
    </row>
    <row r="183" spans="1:24" ht="15">
      <c r="A183" s="244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49"/>
    </row>
    <row r="184" spans="1:24" ht="15">
      <c r="A184" s="244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49"/>
    </row>
    <row r="185" spans="1:24" ht="15.75" customHeight="1">
      <c r="A185" s="244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49"/>
    </row>
    <row r="186" spans="1:24" ht="15">
      <c r="A186" s="244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49"/>
    </row>
    <row r="187" spans="1:24" ht="15">
      <c r="A187" s="244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49"/>
    </row>
    <row r="188" spans="1:24" ht="15.75" customHeight="1">
      <c r="A188" s="244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49"/>
    </row>
    <row r="189" spans="1:24" ht="15">
      <c r="A189" s="244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49"/>
    </row>
    <row r="190" spans="1:24" ht="15">
      <c r="A190" s="244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49"/>
    </row>
    <row r="191" spans="1:24" ht="15">
      <c r="A191" s="244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49"/>
    </row>
    <row r="192" spans="1:24" ht="15">
      <c r="A192" s="244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49"/>
    </row>
    <row r="193" spans="1:24" ht="15.75" customHeight="1">
      <c r="A193" s="244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49"/>
    </row>
    <row r="194" spans="1:24" ht="15">
      <c r="A194" s="244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49"/>
    </row>
    <row r="195" spans="1:24" ht="15">
      <c r="A195" s="244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49"/>
    </row>
    <row r="196" spans="1:24" ht="15">
      <c r="A196" s="244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49"/>
    </row>
    <row r="197" spans="1:24" ht="15.75" customHeight="1">
      <c r="A197" s="244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49"/>
    </row>
    <row r="198" spans="1:24" ht="15">
      <c r="A198" s="244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49"/>
    </row>
    <row r="199" spans="1:24" ht="15">
      <c r="A199" s="244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49"/>
    </row>
    <row r="200" spans="1:24" ht="15.75" customHeight="1">
      <c r="A200" s="244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49"/>
    </row>
    <row r="201" spans="1:24" ht="15">
      <c r="A201" s="244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49"/>
    </row>
    <row r="202" spans="1:24" ht="15">
      <c r="A202" s="244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49"/>
    </row>
    <row r="203" spans="1:24" ht="15.75" customHeight="1">
      <c r="A203" s="244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49"/>
    </row>
    <row r="204" spans="1:24" ht="15">
      <c r="A204" s="244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49"/>
    </row>
    <row r="205" spans="1:24" ht="15">
      <c r="A205" s="244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49"/>
    </row>
    <row r="206" spans="1:24" ht="15.75" customHeight="1">
      <c r="A206" s="244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49"/>
    </row>
    <row r="207" spans="1:24" ht="15">
      <c r="A207" s="244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49"/>
    </row>
    <row r="208" spans="1:24" ht="15">
      <c r="A208" s="244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49"/>
    </row>
    <row r="209" spans="1:24" ht="15.75" customHeight="1">
      <c r="A209" s="244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49"/>
    </row>
    <row r="210" spans="1:24" ht="15">
      <c r="A210" s="244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49"/>
    </row>
    <row r="211" spans="1:24" ht="15">
      <c r="A211" s="244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49"/>
    </row>
    <row r="212" spans="1:24" ht="15">
      <c r="A212" s="244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49"/>
    </row>
    <row r="213" spans="1:24" ht="15">
      <c r="A213" s="244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49"/>
    </row>
    <row r="214" spans="1:24" ht="15">
      <c r="A214" s="244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49"/>
    </row>
    <row r="215" spans="1:24" ht="15">
      <c r="A215" s="244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49"/>
    </row>
    <row r="216" spans="1:24" ht="15.75" customHeight="1">
      <c r="A216" s="244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49"/>
    </row>
    <row r="217" spans="1:24" ht="15">
      <c r="A217" s="244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49"/>
    </row>
    <row r="218" spans="1:24" ht="15">
      <c r="A218" s="244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49"/>
    </row>
    <row r="219" spans="1:24" ht="15.75" customHeight="1">
      <c r="A219" s="244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49"/>
    </row>
    <row r="220" spans="1:24" ht="15">
      <c r="A220" s="244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623"/>
    </row>
    <row r="221" spans="1:24" ht="15">
      <c r="A221" s="244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623"/>
    </row>
    <row r="222" spans="1:24" ht="15">
      <c r="A222" s="244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623"/>
    </row>
    <row r="223" spans="1:24" ht="15.75" customHeight="1">
      <c r="A223" s="244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623"/>
    </row>
    <row r="224" spans="1:24" ht="15">
      <c r="A224" s="624"/>
      <c r="B224" s="515"/>
      <c r="C224" s="515"/>
      <c r="D224" s="515"/>
      <c r="E224" s="515"/>
      <c r="F224" s="515"/>
      <c r="G224" s="515"/>
      <c r="H224" s="515"/>
      <c r="I224" s="515"/>
      <c r="J224" s="515"/>
      <c r="K224" s="515"/>
      <c r="L224" s="515"/>
      <c r="M224" s="515"/>
      <c r="N224" s="515"/>
      <c r="O224" s="515"/>
      <c r="P224" s="610"/>
      <c r="Q224" s="610"/>
      <c r="R224" s="610"/>
      <c r="S224" s="610"/>
      <c r="T224" s="610"/>
      <c r="U224" s="610"/>
      <c r="V224" s="610"/>
      <c r="W224" s="610"/>
      <c r="X224" s="149"/>
    </row>
    <row r="225" spans="1:24" ht="15">
      <c r="A225" s="624"/>
      <c r="B225" s="515"/>
      <c r="C225" s="515"/>
      <c r="D225" s="515"/>
      <c r="E225" s="515"/>
      <c r="F225" s="515"/>
      <c r="G225" s="515"/>
      <c r="H225" s="515"/>
      <c r="I225" s="515"/>
      <c r="J225" s="515"/>
      <c r="K225" s="515"/>
      <c r="L225" s="515"/>
      <c r="M225" s="515"/>
      <c r="N225" s="515"/>
      <c r="O225" s="515"/>
      <c r="P225" s="610"/>
      <c r="Q225" s="610"/>
      <c r="R225" s="610"/>
      <c r="S225" s="610"/>
      <c r="T225" s="610"/>
      <c r="U225" s="610"/>
      <c r="V225" s="610"/>
      <c r="W225" s="610"/>
      <c r="X225" s="149"/>
    </row>
    <row r="226" spans="1:24" ht="15">
      <c r="A226" s="244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49"/>
    </row>
    <row r="227" spans="1:24" ht="15">
      <c r="A227" s="244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49"/>
    </row>
    <row r="228" spans="1:24" ht="15.75" customHeight="1">
      <c r="A228" s="244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49"/>
    </row>
    <row r="229" spans="1:24" ht="15">
      <c r="A229" s="244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49"/>
    </row>
    <row r="230" spans="1:24" ht="15">
      <c r="A230" s="244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49"/>
    </row>
    <row r="231" spans="1:24" ht="15.75" customHeight="1">
      <c r="A231" s="244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49"/>
    </row>
    <row r="232" spans="1:24" ht="15">
      <c r="A232" s="244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49"/>
    </row>
    <row r="233" spans="1:24" ht="15">
      <c r="A233" s="244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49"/>
    </row>
    <row r="234" spans="1:24" ht="15.75" customHeight="1">
      <c r="A234" s="244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49"/>
    </row>
    <row r="235" spans="1:24" ht="15">
      <c r="A235" s="244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49"/>
    </row>
    <row r="236" spans="1:24" ht="15">
      <c r="A236" s="244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49"/>
    </row>
    <row r="237" spans="1:24" ht="15.75" customHeight="1">
      <c r="A237" s="244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49"/>
    </row>
    <row r="238" spans="1:24" ht="15">
      <c r="A238" s="515"/>
      <c r="B238" s="515"/>
      <c r="C238" s="515"/>
      <c r="D238" s="515"/>
      <c r="E238" s="515"/>
      <c r="F238" s="515"/>
      <c r="G238" s="515"/>
      <c r="H238" s="515"/>
      <c r="I238" s="515"/>
      <c r="J238" s="515"/>
      <c r="K238" s="515"/>
      <c r="L238" s="515"/>
      <c r="M238" s="515"/>
      <c r="N238" s="515"/>
      <c r="O238" s="515"/>
      <c r="P238" s="610"/>
      <c r="Q238" s="610"/>
      <c r="R238" s="610"/>
      <c r="S238" s="610"/>
      <c r="T238" s="610"/>
      <c r="U238" s="610"/>
      <c r="V238" s="610"/>
      <c r="W238" s="610"/>
      <c r="X238" s="149"/>
    </row>
    <row r="239" spans="1:24" ht="15">
      <c r="A239" s="244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49"/>
    </row>
    <row r="240" spans="1:24" ht="15">
      <c r="A240" s="244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49"/>
    </row>
    <row r="241" spans="1:24" ht="15.75" customHeight="1">
      <c r="A241" s="244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49"/>
    </row>
    <row r="242" spans="1:24" ht="15">
      <c r="A242" s="624"/>
      <c r="B242" s="515"/>
      <c r="C242" s="515"/>
      <c r="D242" s="515"/>
      <c r="E242" s="515"/>
      <c r="F242" s="515"/>
      <c r="G242" s="515"/>
      <c r="H242" s="515"/>
      <c r="I242" s="515"/>
      <c r="J242" s="515"/>
      <c r="K242" s="515"/>
      <c r="L242" s="515"/>
      <c r="M242" s="515"/>
      <c r="N242" s="515"/>
      <c r="O242" s="515"/>
      <c r="P242" s="610"/>
      <c r="Q242" s="610"/>
      <c r="R242" s="610"/>
      <c r="S242" s="610"/>
      <c r="T242" s="610"/>
      <c r="U242" s="610"/>
      <c r="V242" s="610"/>
      <c r="W242" s="610"/>
      <c r="X242" s="149"/>
    </row>
    <row r="243" spans="1:24" ht="15">
      <c r="A243" s="624"/>
      <c r="B243" s="515"/>
      <c r="C243" s="515"/>
      <c r="D243" s="515"/>
      <c r="E243" s="515"/>
      <c r="F243" s="515"/>
      <c r="G243" s="515"/>
      <c r="H243" s="515"/>
      <c r="I243" s="515"/>
      <c r="J243" s="515"/>
      <c r="K243" s="515"/>
      <c r="L243" s="515"/>
      <c r="M243" s="515"/>
      <c r="N243" s="515"/>
      <c r="O243" s="515"/>
      <c r="P243" s="610"/>
      <c r="Q243" s="610"/>
      <c r="R243" s="610"/>
      <c r="S243" s="610"/>
      <c r="T243" s="610"/>
      <c r="U243" s="610"/>
      <c r="V243" s="610"/>
      <c r="W243" s="610"/>
      <c r="X243" s="149"/>
    </row>
    <row r="244" spans="1:24" ht="15">
      <c r="A244" s="244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49"/>
    </row>
    <row r="245" spans="1:24" ht="15">
      <c r="A245" s="244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49"/>
    </row>
    <row r="246" spans="1:24" ht="15.75" customHeight="1">
      <c r="A246" s="244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49"/>
    </row>
    <row r="247" spans="1:24" ht="15">
      <c r="A247" s="244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49"/>
    </row>
    <row r="248" spans="1:24" ht="15">
      <c r="A248" s="244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49"/>
    </row>
    <row r="249" spans="1:24" ht="15.75" customHeight="1">
      <c r="A249" s="244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49"/>
    </row>
    <row r="250" spans="1:24" ht="15">
      <c r="A250" s="244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49"/>
    </row>
    <row r="251" spans="1:24" ht="15">
      <c r="A251" s="244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49"/>
    </row>
    <row r="252" spans="1:24" ht="15.75" customHeight="1">
      <c r="A252" s="244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49"/>
    </row>
    <row r="253" spans="1:24" ht="15">
      <c r="A253" s="515"/>
      <c r="B253" s="515"/>
      <c r="C253" s="515"/>
      <c r="D253" s="515"/>
      <c r="E253" s="515"/>
      <c r="F253" s="515"/>
      <c r="G253" s="515"/>
      <c r="H253" s="515"/>
      <c r="I253" s="515"/>
      <c r="J253" s="515"/>
      <c r="K253" s="515"/>
      <c r="L253" s="515"/>
      <c r="M253" s="515"/>
      <c r="N253" s="515"/>
      <c r="O253" s="515"/>
      <c r="P253" s="610"/>
      <c r="Q253" s="610"/>
      <c r="R253" s="610"/>
      <c r="S253" s="610"/>
      <c r="T253" s="610"/>
      <c r="U253" s="610"/>
      <c r="V253" s="610"/>
      <c r="W253" s="610"/>
      <c r="X253" s="149"/>
    </row>
    <row r="254" spans="1:24" ht="15">
      <c r="A254" s="244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49"/>
    </row>
    <row r="255" spans="1:24" ht="15">
      <c r="A255" s="244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49"/>
    </row>
    <row r="256" spans="1:24" ht="15">
      <c r="A256" s="244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49"/>
    </row>
    <row r="257" spans="1:24" ht="15">
      <c r="A257" s="244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49"/>
    </row>
    <row r="258" spans="1:24" ht="15">
      <c r="A258" s="244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49"/>
    </row>
    <row r="259" spans="1:24" ht="15.75" customHeight="1">
      <c r="A259" s="244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49"/>
    </row>
    <row r="260" spans="1:24" ht="15">
      <c r="A260" s="244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49"/>
    </row>
    <row r="261" spans="1:24" ht="15">
      <c r="A261" s="244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49"/>
    </row>
    <row r="262" spans="1:24" ht="15.75" customHeight="1">
      <c r="A262" s="244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49"/>
    </row>
    <row r="263" spans="1:24" ht="15">
      <c r="A263" s="244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49"/>
    </row>
    <row r="264" spans="1:24" ht="15">
      <c r="A264" s="244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49"/>
    </row>
    <row r="265" spans="1:24" ht="15">
      <c r="A265" s="244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49"/>
    </row>
    <row r="266" spans="1:24" ht="15.75" customHeight="1">
      <c r="A266" s="244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49"/>
    </row>
    <row r="267" spans="1:24" ht="15">
      <c r="A267" s="244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49"/>
    </row>
    <row r="268" spans="1:24" ht="15">
      <c r="A268" s="244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49"/>
    </row>
    <row r="269" spans="1:24" ht="15">
      <c r="A269" s="244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49"/>
    </row>
    <row r="270" spans="1:24" ht="15">
      <c r="A270" s="244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49"/>
    </row>
    <row r="271" spans="1:24" ht="15">
      <c r="A271" s="244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49"/>
    </row>
    <row r="272" spans="1:24" ht="15.75" customHeight="1">
      <c r="A272" s="244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49"/>
    </row>
    <row r="273" spans="1:24" ht="15">
      <c r="A273" s="624"/>
      <c r="B273" s="515"/>
      <c r="C273" s="515"/>
      <c r="D273" s="515"/>
      <c r="E273" s="515"/>
      <c r="F273" s="515"/>
      <c r="G273" s="515"/>
      <c r="H273" s="515"/>
      <c r="I273" s="515"/>
      <c r="J273" s="515"/>
      <c r="K273" s="515"/>
      <c r="L273" s="515"/>
      <c r="M273" s="515"/>
      <c r="N273" s="515"/>
      <c r="O273" s="515"/>
      <c r="P273" s="610"/>
      <c r="Q273" s="610"/>
      <c r="R273" s="610"/>
      <c r="S273" s="610"/>
      <c r="T273" s="610"/>
      <c r="U273" s="610"/>
      <c r="V273" s="610"/>
      <c r="W273" s="610"/>
      <c r="X273" s="149"/>
    </row>
    <row r="274" spans="1:24" ht="15">
      <c r="A274" s="624"/>
      <c r="B274" s="515"/>
      <c r="C274" s="515"/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515"/>
      <c r="O274" s="515"/>
      <c r="P274" s="610"/>
      <c r="Q274" s="610"/>
      <c r="R274" s="610"/>
      <c r="S274" s="610"/>
      <c r="T274" s="610"/>
      <c r="U274" s="610"/>
      <c r="V274" s="610"/>
      <c r="W274" s="610"/>
      <c r="X274" s="149"/>
    </row>
    <row r="275" spans="1:24" ht="15">
      <c r="A275" s="244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49"/>
    </row>
    <row r="276" spans="1:24" ht="15">
      <c r="A276" s="244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49"/>
    </row>
    <row r="277" spans="1:24" ht="15">
      <c r="A277" s="244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49"/>
    </row>
    <row r="278" spans="1:24" ht="15">
      <c r="A278" s="244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49"/>
    </row>
    <row r="279" spans="1:24" ht="15">
      <c r="A279" s="244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49"/>
    </row>
    <row r="280" spans="1:24" ht="15">
      <c r="A280" s="244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49"/>
    </row>
    <row r="281" spans="1:24" ht="15">
      <c r="A281" s="244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49"/>
    </row>
    <row r="282" spans="1:24" ht="15.75" customHeight="1">
      <c r="A282" s="244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49"/>
    </row>
    <row r="283" spans="1:24" ht="15">
      <c r="A283" s="515"/>
      <c r="B283" s="515"/>
      <c r="C283" s="515"/>
      <c r="D283" s="515"/>
      <c r="E283" s="515"/>
      <c r="F283" s="515"/>
      <c r="G283" s="515"/>
      <c r="H283" s="515"/>
      <c r="I283" s="515"/>
      <c r="J283" s="515"/>
      <c r="K283" s="515"/>
      <c r="L283" s="515"/>
      <c r="M283" s="515"/>
      <c r="N283" s="515"/>
      <c r="O283" s="515"/>
      <c r="P283" s="610"/>
      <c r="Q283" s="610"/>
      <c r="R283" s="610"/>
      <c r="S283" s="610"/>
      <c r="T283" s="610"/>
      <c r="U283" s="610"/>
      <c r="V283" s="610"/>
      <c r="W283" s="610"/>
      <c r="X283" s="149"/>
    </row>
    <row r="284" spans="1:24" ht="15">
      <c r="A284" s="244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49"/>
    </row>
    <row r="285" spans="1:24" ht="15">
      <c r="A285" s="244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49"/>
    </row>
    <row r="286" spans="1:24" ht="15">
      <c r="A286" s="244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49"/>
    </row>
    <row r="287" spans="1:24" ht="15.75" customHeight="1">
      <c r="A287" s="244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49"/>
    </row>
    <row r="288" spans="1:24" ht="15">
      <c r="A288" s="244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49"/>
    </row>
    <row r="289" spans="1:24" ht="15">
      <c r="A289" s="244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49"/>
    </row>
    <row r="290" spans="1:24" ht="15">
      <c r="A290" s="244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49"/>
    </row>
    <row r="291" spans="1:24" ht="15.75" customHeight="1">
      <c r="A291" s="244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49"/>
    </row>
    <row r="292" spans="1:24" ht="15">
      <c r="A292" s="244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49"/>
    </row>
    <row r="293" spans="1:24" ht="15">
      <c r="A293" s="244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49"/>
    </row>
    <row r="294" spans="1:24" ht="15">
      <c r="A294" s="244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49"/>
    </row>
    <row r="295" spans="1:24" ht="15">
      <c r="A295" s="244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49"/>
    </row>
    <row r="296" spans="1:24" ht="15.75" customHeight="1">
      <c r="A296" s="244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49"/>
    </row>
    <row r="297" spans="1:24" ht="15">
      <c r="A297" s="244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49"/>
    </row>
    <row r="298" spans="1:24" ht="15">
      <c r="A298" s="244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49"/>
    </row>
    <row r="299" spans="1:24" ht="15.75" customHeight="1">
      <c r="A299" s="244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49"/>
    </row>
    <row r="300" spans="1:24" ht="15">
      <c r="A300" s="244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49"/>
    </row>
    <row r="301" spans="1:24" ht="15">
      <c r="A301" s="244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49"/>
    </row>
    <row r="302" spans="1:24" ht="15">
      <c r="A302" s="244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49"/>
    </row>
    <row r="303" spans="1:24" ht="15">
      <c r="A303" s="244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49"/>
    </row>
    <row r="304" spans="1:24" ht="15.75" customHeight="1">
      <c r="A304" s="244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49"/>
    </row>
    <row r="305" spans="1:24" ht="15">
      <c r="A305" s="624"/>
      <c r="B305" s="515"/>
      <c r="C305" s="515"/>
      <c r="D305" s="515"/>
      <c r="E305" s="515"/>
      <c r="F305" s="515"/>
      <c r="G305" s="515"/>
      <c r="H305" s="515"/>
      <c r="I305" s="515"/>
      <c r="J305" s="515"/>
      <c r="K305" s="515"/>
      <c r="L305" s="515"/>
      <c r="M305" s="515"/>
      <c r="N305" s="515"/>
      <c r="O305" s="515"/>
      <c r="P305" s="610"/>
      <c r="Q305" s="610"/>
      <c r="R305" s="610"/>
      <c r="S305" s="610"/>
      <c r="T305" s="610"/>
      <c r="U305" s="610"/>
      <c r="V305" s="610"/>
      <c r="W305" s="610"/>
      <c r="X305" s="149"/>
    </row>
    <row r="306" spans="1:24" ht="15">
      <c r="A306" s="624"/>
      <c r="B306" s="515"/>
      <c r="C306" s="515"/>
      <c r="D306" s="515"/>
      <c r="E306" s="515"/>
      <c r="F306" s="515"/>
      <c r="G306" s="515"/>
      <c r="H306" s="515"/>
      <c r="I306" s="515"/>
      <c r="J306" s="515"/>
      <c r="K306" s="515"/>
      <c r="L306" s="515"/>
      <c r="M306" s="515"/>
      <c r="N306" s="515"/>
      <c r="O306" s="515"/>
      <c r="P306" s="610"/>
      <c r="Q306" s="610"/>
      <c r="R306" s="610"/>
      <c r="S306" s="610"/>
      <c r="T306" s="610"/>
      <c r="U306" s="610"/>
      <c r="V306" s="610"/>
      <c r="W306" s="610"/>
      <c r="X306" s="149"/>
    </row>
    <row r="307" spans="1:24" ht="15">
      <c r="A307" s="244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49"/>
    </row>
    <row r="308" spans="1:24" ht="15">
      <c r="A308" s="244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49"/>
    </row>
    <row r="309" spans="1:24" ht="15.75" customHeight="1">
      <c r="A309" s="244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49"/>
    </row>
    <row r="310" spans="1:24" ht="15">
      <c r="A310" s="244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49"/>
    </row>
    <row r="311" spans="1:24" ht="15">
      <c r="A311" s="244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49"/>
    </row>
    <row r="312" spans="1:24" ht="15.75" customHeight="1">
      <c r="A312" s="244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49"/>
    </row>
    <row r="313" spans="1:24" ht="15">
      <c r="A313" s="244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49"/>
    </row>
    <row r="314" spans="1:24" ht="15">
      <c r="A314" s="244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49"/>
    </row>
    <row r="315" spans="1:24" ht="15.75" customHeight="1">
      <c r="A315" s="244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49"/>
    </row>
    <row r="316" spans="1:24" ht="15">
      <c r="A316" s="515"/>
      <c r="B316" s="515"/>
      <c r="C316" s="515"/>
      <c r="D316" s="515"/>
      <c r="E316" s="515"/>
      <c r="F316" s="515"/>
      <c r="G316" s="515"/>
      <c r="H316" s="515"/>
      <c r="I316" s="515"/>
      <c r="J316" s="515"/>
      <c r="K316" s="515"/>
      <c r="L316" s="515"/>
      <c r="M316" s="515"/>
      <c r="N316" s="515"/>
      <c r="O316" s="515"/>
      <c r="P316" s="610"/>
      <c r="Q316" s="610"/>
      <c r="R316" s="610"/>
      <c r="S316" s="610"/>
      <c r="T316" s="610"/>
      <c r="U316" s="610"/>
      <c r="V316" s="610"/>
      <c r="W316" s="610"/>
      <c r="X316" s="149"/>
    </row>
    <row r="317" spans="1:24" ht="15">
      <c r="A317" s="244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49"/>
    </row>
    <row r="318" spans="1:24" ht="15">
      <c r="A318" s="244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49"/>
    </row>
    <row r="319" spans="1:24" ht="15">
      <c r="A319" s="244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49"/>
    </row>
    <row r="320" spans="1:24" ht="15">
      <c r="A320" s="244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49"/>
    </row>
    <row r="321" spans="1:24" ht="15">
      <c r="A321" s="244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49"/>
    </row>
    <row r="322" ht="15.75" customHeight="1">
      <c r="H322" s="3"/>
    </row>
  </sheetData>
  <sheetProtection/>
  <mergeCells count="188">
    <mergeCell ref="S2:W2"/>
    <mergeCell ref="C3:H4"/>
    <mergeCell ref="I3:M4"/>
    <mergeCell ref="N3:R4"/>
    <mergeCell ref="S3:W4"/>
    <mergeCell ref="N2:R2"/>
    <mergeCell ref="C9:E9"/>
    <mergeCell ref="I9:J9"/>
    <mergeCell ref="N9:O9"/>
    <mergeCell ref="S9:T9"/>
    <mergeCell ref="C15:E15"/>
    <mergeCell ref="N15:O15"/>
    <mergeCell ref="S54:T54"/>
    <mergeCell ref="S41:T41"/>
    <mergeCell ref="C29:E29"/>
    <mergeCell ref="C43:E43"/>
    <mergeCell ref="C46:E46"/>
    <mergeCell ref="C41:E41"/>
    <mergeCell ref="S24:T24"/>
    <mergeCell ref="I18:J18"/>
    <mergeCell ref="N46:O46"/>
    <mergeCell ref="N31:O31"/>
    <mergeCell ref="N29:O29"/>
    <mergeCell ref="I43:J43"/>
    <mergeCell ref="I46:J46"/>
    <mergeCell ref="I49:J49"/>
    <mergeCell ref="I54:J54"/>
    <mergeCell ref="I56:J56"/>
    <mergeCell ref="S66:T66"/>
    <mergeCell ref="C54:E54"/>
    <mergeCell ref="N54:O54"/>
    <mergeCell ref="N49:O49"/>
    <mergeCell ref="C56:E56"/>
    <mergeCell ref="N56:O56"/>
    <mergeCell ref="S46:T46"/>
    <mergeCell ref="C80:H80"/>
    <mergeCell ref="S109:T109"/>
    <mergeCell ref="I109:J109"/>
    <mergeCell ref="S56:T56"/>
    <mergeCell ref="N74:O74"/>
    <mergeCell ref="N68:O68"/>
    <mergeCell ref="N66:O66"/>
    <mergeCell ref="S103:T103"/>
    <mergeCell ref="C99:E99"/>
    <mergeCell ref="I97:J97"/>
    <mergeCell ref="N114:O114"/>
    <mergeCell ref="C104:H104"/>
    <mergeCell ref="C107:H107"/>
    <mergeCell ref="C110:H110"/>
    <mergeCell ref="C97:E97"/>
    <mergeCell ref="S97:T97"/>
    <mergeCell ref="S74:T74"/>
    <mergeCell ref="I99:J99"/>
    <mergeCell ref="C95:E95"/>
    <mergeCell ref="N89:O89"/>
    <mergeCell ref="S99:T99"/>
    <mergeCell ref="C89:E89"/>
    <mergeCell ref="S89:T89"/>
    <mergeCell ref="N95:O95"/>
    <mergeCell ref="A2:A5"/>
    <mergeCell ref="B2:B5"/>
    <mergeCell ref="C2:H2"/>
    <mergeCell ref="I2:M2"/>
    <mergeCell ref="C74:E74"/>
    <mergeCell ref="N97:O97"/>
    <mergeCell ref="C83:H83"/>
    <mergeCell ref="C85:H85"/>
    <mergeCell ref="I95:J95"/>
    <mergeCell ref="C82:E82"/>
    <mergeCell ref="N82:O82"/>
    <mergeCell ref="C75:H75"/>
    <mergeCell ref="C77:H77"/>
    <mergeCell ref="C90:H90"/>
    <mergeCell ref="S68:T68"/>
    <mergeCell ref="C70:E70"/>
    <mergeCell ref="N70:O70"/>
    <mergeCell ref="S70:T70"/>
    <mergeCell ref="C68:E68"/>
    <mergeCell ref="C87:E87"/>
    <mergeCell ref="N87:O87"/>
    <mergeCell ref="S87:T87"/>
    <mergeCell ref="I89:J89"/>
    <mergeCell ref="N127:O127"/>
    <mergeCell ref="C135:E135"/>
    <mergeCell ref="N135:O135"/>
    <mergeCell ref="C130:H130"/>
    <mergeCell ref="C132:H132"/>
    <mergeCell ref="C136:H136"/>
    <mergeCell ref="C101:E101"/>
    <mergeCell ref="C114:E114"/>
    <mergeCell ref="C109:E109"/>
    <mergeCell ref="C103:E103"/>
    <mergeCell ref="C117:H117"/>
    <mergeCell ref="C120:E120"/>
    <mergeCell ref="C127:E127"/>
    <mergeCell ref="I120:J120"/>
    <mergeCell ref="I101:J101"/>
    <mergeCell ref="I103:J103"/>
    <mergeCell ref="N101:O101"/>
    <mergeCell ref="N109:O109"/>
    <mergeCell ref="I114:J114"/>
    <mergeCell ref="I116:J116"/>
    <mergeCell ref="A316:W316"/>
    <mergeCell ref="A224:W224"/>
    <mergeCell ref="A253:W253"/>
    <mergeCell ref="A305:W305"/>
    <mergeCell ref="A306:W306"/>
    <mergeCell ref="I138:J138"/>
    <mergeCell ref="C116:E116"/>
    <mergeCell ref="N116:O116"/>
    <mergeCell ref="S129:T129"/>
    <mergeCell ref="N120:O120"/>
    <mergeCell ref="C129:E129"/>
    <mergeCell ref="N129:O129"/>
    <mergeCell ref="S127:T127"/>
    <mergeCell ref="S116:T116"/>
    <mergeCell ref="S120:T120"/>
    <mergeCell ref="A178:W178"/>
    <mergeCell ref="A243:W243"/>
    <mergeCell ref="C121:H121"/>
    <mergeCell ref="C123:H123"/>
    <mergeCell ref="I127:J127"/>
    <mergeCell ref="I129:J129"/>
    <mergeCell ref="C138:E138"/>
    <mergeCell ref="S135:T135"/>
    <mergeCell ref="I135:J135"/>
    <mergeCell ref="S138:T138"/>
    <mergeCell ref="X220:X223"/>
    <mergeCell ref="A283:W283"/>
    <mergeCell ref="A274:W274"/>
    <mergeCell ref="A242:W242"/>
    <mergeCell ref="A273:W273"/>
    <mergeCell ref="A225:W225"/>
    <mergeCell ref="A238:W238"/>
    <mergeCell ref="N138:O138"/>
    <mergeCell ref="A139:B139"/>
    <mergeCell ref="A1:W1"/>
    <mergeCell ref="C49:E49"/>
    <mergeCell ref="S49:T49"/>
    <mergeCell ref="C32:H32"/>
    <mergeCell ref="C36:H36"/>
    <mergeCell ref="C47:H47"/>
    <mergeCell ref="C50:H50"/>
    <mergeCell ref="C57:H57"/>
    <mergeCell ref="C12:E12"/>
    <mergeCell ref="I12:J12"/>
    <mergeCell ref="N12:O12"/>
    <mergeCell ref="S26:T26"/>
    <mergeCell ref="S15:T15"/>
    <mergeCell ref="S12:T12"/>
    <mergeCell ref="S18:T18"/>
    <mergeCell ref="C21:E21"/>
    <mergeCell ref="N21:O21"/>
    <mergeCell ref="I15:J15"/>
    <mergeCell ref="S21:T21"/>
    <mergeCell ref="C18:E18"/>
    <mergeCell ref="N18:O18"/>
    <mergeCell ref="C26:E26"/>
    <mergeCell ref="N26:O26"/>
    <mergeCell ref="I26:J26"/>
    <mergeCell ref="I21:J21"/>
    <mergeCell ref="C24:E24"/>
    <mergeCell ref="N24:O24"/>
    <mergeCell ref="I24:J24"/>
    <mergeCell ref="S114:T114"/>
    <mergeCell ref="I70:J70"/>
    <mergeCell ref="I74:J74"/>
    <mergeCell ref="I82:J82"/>
    <mergeCell ref="I87:J87"/>
    <mergeCell ref="N103:O103"/>
    <mergeCell ref="S82:T82"/>
    <mergeCell ref="S95:T95"/>
    <mergeCell ref="S101:T101"/>
    <mergeCell ref="N99:O99"/>
    <mergeCell ref="S29:T29"/>
    <mergeCell ref="C31:E31"/>
    <mergeCell ref="I66:J66"/>
    <mergeCell ref="I68:J68"/>
    <mergeCell ref="C59:H59"/>
    <mergeCell ref="C63:H63"/>
    <mergeCell ref="C66:E66"/>
    <mergeCell ref="I29:J29"/>
    <mergeCell ref="I31:J31"/>
    <mergeCell ref="I41:J41"/>
    <mergeCell ref="S31:T31"/>
    <mergeCell ref="N43:O43"/>
    <mergeCell ref="S43:T43"/>
    <mergeCell ref="N41:O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7"/>
  <sheetViews>
    <sheetView zoomScale="75" zoomScaleNormal="75" zoomScalePageLayoutView="0" workbookViewId="0" topLeftCell="A1">
      <pane xSplit="1" ySplit="6" topLeftCell="B4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38" sqref="K438"/>
    </sheetView>
  </sheetViews>
  <sheetFormatPr defaultColWidth="9.140625" defaultRowHeight="15"/>
  <cols>
    <col min="1" max="2" width="15.7109375" style="217" customWidth="1"/>
    <col min="3" max="3" width="17.57421875" style="217" customWidth="1"/>
    <col min="4" max="4" width="30.7109375" style="217" customWidth="1"/>
    <col min="5" max="5" width="15.7109375" style="217" customWidth="1"/>
    <col min="6" max="6" width="12.140625" style="217" customWidth="1"/>
    <col min="7" max="7" width="9.28125" style="217" customWidth="1"/>
    <col min="8" max="8" width="12.28125" style="301" customWidth="1"/>
    <col min="9" max="9" width="20.8515625" style="217" customWidth="1"/>
    <col min="10" max="10" width="33.8515625" style="217" customWidth="1"/>
    <col min="11" max="11" width="14.57421875" style="217" customWidth="1"/>
    <col min="12" max="12" width="9.140625" style="217" customWidth="1"/>
    <col min="13" max="13" width="15.7109375" style="217" customWidth="1"/>
    <col min="14" max="14" width="9.140625" style="106" customWidth="1"/>
    <col min="15" max="16384" width="9.140625" style="3" customWidth="1"/>
  </cols>
  <sheetData>
    <row r="1" spans="1:13" ht="15.75" thickTop="1">
      <c r="A1" s="656" t="s">
        <v>2396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5">
      <c r="A2" s="647" t="s">
        <v>1961</v>
      </c>
      <c r="B2" s="483" t="s">
        <v>1584</v>
      </c>
      <c r="C2" s="649" t="s">
        <v>70</v>
      </c>
      <c r="D2" s="650"/>
      <c r="E2" s="650"/>
      <c r="F2" s="650"/>
      <c r="G2" s="650"/>
      <c r="H2" s="651"/>
      <c r="I2" s="649" t="s">
        <v>71</v>
      </c>
      <c r="J2" s="650"/>
      <c r="K2" s="650"/>
      <c r="L2" s="650"/>
      <c r="M2" s="651"/>
    </row>
    <row r="3" spans="1:13" ht="15" customHeight="1">
      <c r="A3" s="635"/>
      <c r="B3" s="484"/>
      <c r="C3" s="641" t="s">
        <v>74</v>
      </c>
      <c r="D3" s="642"/>
      <c r="E3" s="642"/>
      <c r="F3" s="642"/>
      <c r="G3" s="642"/>
      <c r="H3" s="643"/>
      <c r="I3" s="641" t="s">
        <v>75</v>
      </c>
      <c r="J3" s="642"/>
      <c r="K3" s="642"/>
      <c r="L3" s="642"/>
      <c r="M3" s="643"/>
    </row>
    <row r="4" spans="1:13" ht="15">
      <c r="A4" s="635"/>
      <c r="B4" s="484"/>
      <c r="C4" s="658"/>
      <c r="D4" s="659"/>
      <c r="E4" s="659"/>
      <c r="F4" s="659"/>
      <c r="G4" s="659"/>
      <c r="H4" s="660"/>
      <c r="I4" s="658"/>
      <c r="J4" s="659"/>
      <c r="K4" s="659"/>
      <c r="L4" s="659"/>
      <c r="M4" s="660"/>
    </row>
    <row r="5" spans="1:13" ht="58.5" customHeight="1">
      <c r="A5" s="648"/>
      <c r="B5" s="485"/>
      <c r="C5" s="229" t="s">
        <v>78</v>
      </c>
      <c r="D5" s="229" t="s">
        <v>84</v>
      </c>
      <c r="E5" s="229" t="s">
        <v>80</v>
      </c>
      <c r="F5" s="229" t="s">
        <v>81</v>
      </c>
      <c r="G5" s="229" t="s">
        <v>82</v>
      </c>
      <c r="H5" s="228" t="s">
        <v>83</v>
      </c>
      <c r="I5" s="229" t="s">
        <v>78</v>
      </c>
      <c r="J5" s="229" t="s">
        <v>84</v>
      </c>
      <c r="K5" s="229" t="s">
        <v>81</v>
      </c>
      <c r="L5" s="229" t="s">
        <v>82</v>
      </c>
      <c r="M5" s="229" t="s">
        <v>83</v>
      </c>
    </row>
    <row r="6" spans="1:13" ht="15">
      <c r="A6" s="360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  <c r="H6" s="228">
        <v>8</v>
      </c>
      <c r="I6" s="229">
        <v>9</v>
      </c>
      <c r="J6" s="229">
        <v>10</v>
      </c>
      <c r="K6" s="229">
        <v>11</v>
      </c>
      <c r="L6" s="229">
        <v>12</v>
      </c>
      <c r="M6" s="229">
        <v>13</v>
      </c>
    </row>
    <row r="7" spans="1:13" ht="15">
      <c r="A7" s="360"/>
      <c r="B7" s="229"/>
      <c r="C7" s="493" t="s">
        <v>254</v>
      </c>
      <c r="D7" s="494"/>
      <c r="E7" s="494"/>
      <c r="F7" s="494"/>
      <c r="G7" s="494"/>
      <c r="H7" s="495"/>
      <c r="I7" s="229"/>
      <c r="J7" s="229"/>
      <c r="K7" s="229"/>
      <c r="L7" s="229"/>
      <c r="M7" s="229"/>
    </row>
    <row r="8" spans="1:13" ht="60">
      <c r="A8" s="361" t="s">
        <v>1823</v>
      </c>
      <c r="B8" s="254"/>
      <c r="C8" s="229" t="s">
        <v>2485</v>
      </c>
      <c r="D8" s="229" t="s">
        <v>2486</v>
      </c>
      <c r="E8" s="79" t="s">
        <v>2487</v>
      </c>
      <c r="F8" s="229">
        <v>1.5</v>
      </c>
      <c r="G8" s="228"/>
      <c r="H8" s="228"/>
      <c r="I8" s="79" t="s">
        <v>2483</v>
      </c>
      <c r="J8" s="79" t="s">
        <v>2484</v>
      </c>
      <c r="K8" s="79">
        <v>0.6</v>
      </c>
      <c r="L8" s="79"/>
      <c r="M8" s="79"/>
    </row>
    <row r="9" spans="1:13" ht="15">
      <c r="A9" s="361"/>
      <c r="B9" s="639"/>
      <c r="C9" s="493" t="s">
        <v>253</v>
      </c>
      <c r="D9" s="494"/>
      <c r="E9" s="494"/>
      <c r="F9" s="494"/>
      <c r="G9" s="494"/>
      <c r="H9" s="495"/>
      <c r="I9" s="79"/>
      <c r="J9" s="79"/>
      <c r="K9" s="79"/>
      <c r="L9" s="79"/>
      <c r="M9" s="79"/>
    </row>
    <row r="10" spans="1:13" ht="45">
      <c r="A10" s="361"/>
      <c r="B10" s="639"/>
      <c r="C10" s="79" t="s">
        <v>704</v>
      </c>
      <c r="D10" s="79" t="s">
        <v>2481</v>
      </c>
      <c r="E10" s="79" t="s">
        <v>2482</v>
      </c>
      <c r="F10" s="79">
        <v>0.6</v>
      </c>
      <c r="G10" s="229"/>
      <c r="H10" s="228"/>
      <c r="I10" s="229" t="s">
        <v>2488</v>
      </c>
      <c r="J10" s="229" t="s">
        <v>2489</v>
      </c>
      <c r="K10" s="229">
        <v>0.4</v>
      </c>
      <c r="L10" s="229"/>
      <c r="M10" s="229"/>
    </row>
    <row r="11" spans="2:13" ht="30">
      <c r="B11" s="639"/>
      <c r="C11" s="229"/>
      <c r="D11" s="229"/>
      <c r="E11" s="352"/>
      <c r="F11" s="229"/>
      <c r="G11" s="229"/>
      <c r="H11" s="228"/>
      <c r="I11" s="229" t="s">
        <v>2490</v>
      </c>
      <c r="J11" s="229" t="s">
        <v>2491</v>
      </c>
      <c r="K11" s="229">
        <v>0.042</v>
      </c>
      <c r="L11" s="229"/>
      <c r="M11" s="229"/>
    </row>
    <row r="12" spans="1:13" ht="25.5">
      <c r="A12" s="361"/>
      <c r="B12" s="252"/>
      <c r="C12" s="232"/>
      <c r="D12" s="292"/>
      <c r="E12" s="353"/>
      <c r="F12" s="242"/>
      <c r="G12" s="242"/>
      <c r="H12" s="236"/>
      <c r="I12" s="245" t="s">
        <v>1939</v>
      </c>
      <c r="J12" s="245" t="s">
        <v>1315</v>
      </c>
      <c r="K12" s="242">
        <v>0.55</v>
      </c>
      <c r="L12" s="242"/>
      <c r="M12" s="242"/>
    </row>
    <row r="13" spans="1:13" ht="15.75" customHeight="1" thickBot="1">
      <c r="A13" s="362"/>
      <c r="B13" s="18"/>
      <c r="C13" s="577" t="s">
        <v>89</v>
      </c>
      <c r="D13" s="582"/>
      <c r="E13" s="578"/>
      <c r="F13" s="218">
        <f>SUM(F9:F11)</f>
        <v>0.6</v>
      </c>
      <c r="G13" s="298">
        <v>0.8</v>
      </c>
      <c r="H13" s="218">
        <f>F13/G13</f>
        <v>0.7499999999999999</v>
      </c>
      <c r="I13" s="577" t="s">
        <v>90</v>
      </c>
      <c r="J13" s="578"/>
      <c r="K13" s="218">
        <f>SUM(K8:K12)</f>
        <v>1.592</v>
      </c>
      <c r="L13" s="298">
        <v>0.8</v>
      </c>
      <c r="M13" s="218">
        <f>K13/L13</f>
        <v>1.99</v>
      </c>
    </row>
    <row r="14" spans="1:13" ht="30">
      <c r="A14" s="652" t="s">
        <v>1824</v>
      </c>
      <c r="B14" s="484">
        <v>1.6</v>
      </c>
      <c r="C14" s="112"/>
      <c r="D14" s="112"/>
      <c r="E14" s="112"/>
      <c r="F14" s="112"/>
      <c r="G14" s="79"/>
      <c r="H14" s="112"/>
      <c r="I14" s="79" t="s">
        <v>1974</v>
      </c>
      <c r="J14" s="79" t="s">
        <v>1975</v>
      </c>
      <c r="K14" s="244">
        <v>0.285</v>
      </c>
      <c r="L14" s="79"/>
      <c r="M14" s="79"/>
    </row>
    <row r="15" spans="1:13" ht="60">
      <c r="A15" s="652"/>
      <c r="B15" s="484"/>
      <c r="C15" s="228"/>
      <c r="D15" s="228"/>
      <c r="E15" s="228"/>
      <c r="F15" s="228"/>
      <c r="G15" s="229"/>
      <c r="H15" s="228"/>
      <c r="I15" s="229" t="s">
        <v>1976</v>
      </c>
      <c r="J15" s="229" t="s">
        <v>1977</v>
      </c>
      <c r="K15" s="229">
        <v>0.0185</v>
      </c>
      <c r="L15" s="229"/>
      <c r="M15" s="229"/>
    </row>
    <row r="16" spans="1:13" ht="60">
      <c r="A16" s="652"/>
      <c r="B16" s="484"/>
      <c r="C16" s="228"/>
      <c r="D16" s="228"/>
      <c r="E16" s="228"/>
      <c r="F16" s="228"/>
      <c r="G16" s="229"/>
      <c r="H16" s="228"/>
      <c r="I16" s="229" t="s">
        <v>300</v>
      </c>
      <c r="J16" s="229" t="s">
        <v>301</v>
      </c>
      <c r="K16" s="229">
        <v>0.216</v>
      </c>
      <c r="L16" s="229"/>
      <c r="M16" s="229"/>
    </row>
    <row r="17" spans="1:13" ht="15.75" customHeight="1" thickBot="1">
      <c r="A17" s="362"/>
      <c r="B17" s="18"/>
      <c r="C17" s="577" t="s">
        <v>89</v>
      </c>
      <c r="D17" s="582"/>
      <c r="E17" s="578"/>
      <c r="F17" s="218">
        <f>SUM(F14:F16)</f>
        <v>0</v>
      </c>
      <c r="G17" s="298">
        <v>0.8</v>
      </c>
      <c r="H17" s="218">
        <f>F17/G17</f>
        <v>0</v>
      </c>
      <c r="I17" s="577" t="s">
        <v>90</v>
      </c>
      <c r="J17" s="578"/>
      <c r="K17" s="218">
        <f>SUM(K14:K16)</f>
        <v>0.5195</v>
      </c>
      <c r="L17" s="298">
        <v>0.8</v>
      </c>
      <c r="M17" s="218">
        <f>K17/L17</f>
        <v>0.6493749999999999</v>
      </c>
    </row>
    <row r="18" spans="1:13" ht="30">
      <c r="A18" s="361"/>
      <c r="B18" s="252"/>
      <c r="C18" s="506" t="s">
        <v>252</v>
      </c>
      <c r="D18" s="507"/>
      <c r="E18" s="507"/>
      <c r="F18" s="507"/>
      <c r="G18" s="507"/>
      <c r="H18" s="508"/>
      <c r="I18" s="229" t="s">
        <v>1981</v>
      </c>
      <c r="J18" s="229" t="s">
        <v>1982</v>
      </c>
      <c r="K18" s="229">
        <v>0.454</v>
      </c>
      <c r="L18" s="236"/>
      <c r="M18" s="236"/>
    </row>
    <row r="19" spans="1:13" ht="45">
      <c r="A19" s="364" t="s">
        <v>1825</v>
      </c>
      <c r="B19" s="242">
        <v>2.5</v>
      </c>
      <c r="C19" s="229" t="s">
        <v>1978</v>
      </c>
      <c r="D19" s="229" t="s">
        <v>1979</v>
      </c>
      <c r="E19" s="229" t="s">
        <v>1980</v>
      </c>
      <c r="F19" s="229">
        <v>0.124</v>
      </c>
      <c r="G19" s="229"/>
      <c r="H19" s="228"/>
      <c r="I19" s="229" t="s">
        <v>1983</v>
      </c>
      <c r="J19" s="229" t="s">
        <v>1984</v>
      </c>
      <c r="K19" s="229">
        <v>0.24778</v>
      </c>
      <c r="L19" s="229"/>
      <c r="M19" s="229"/>
    </row>
    <row r="20" spans="1:13" ht="60">
      <c r="A20" s="365"/>
      <c r="B20" s="254"/>
      <c r="C20" s="229" t="s">
        <v>1985</v>
      </c>
      <c r="D20" s="229" t="s">
        <v>1986</v>
      </c>
      <c r="E20" s="391">
        <v>40253</v>
      </c>
      <c r="F20" s="229">
        <v>0.6</v>
      </c>
      <c r="G20" s="229"/>
      <c r="H20" s="228"/>
      <c r="I20" s="229" t="s">
        <v>2460</v>
      </c>
      <c r="J20" s="229" t="s">
        <v>2461</v>
      </c>
      <c r="K20" s="229">
        <v>0.1</v>
      </c>
      <c r="L20" s="229"/>
      <c r="M20" s="229"/>
    </row>
    <row r="21" spans="1:13" ht="60">
      <c r="A21" s="365"/>
      <c r="B21" s="254"/>
      <c r="C21" s="229"/>
      <c r="D21" s="229"/>
      <c r="E21" s="229"/>
      <c r="F21" s="229"/>
      <c r="G21" s="229"/>
      <c r="H21" s="228"/>
      <c r="I21" s="229" t="s">
        <v>2460</v>
      </c>
      <c r="J21" s="229" t="s">
        <v>2462</v>
      </c>
      <c r="K21" s="229">
        <v>0.1</v>
      </c>
      <c r="L21" s="229"/>
      <c r="M21" s="229"/>
    </row>
    <row r="22" spans="1:13" ht="15.75" customHeight="1" thickBot="1">
      <c r="A22" s="362"/>
      <c r="B22" s="18"/>
      <c r="C22" s="577" t="s">
        <v>89</v>
      </c>
      <c r="D22" s="582"/>
      <c r="E22" s="578"/>
      <c r="F22" s="218">
        <f>SUM(F19:F21)</f>
        <v>0.724</v>
      </c>
      <c r="G22" s="298">
        <v>0.8</v>
      </c>
      <c r="H22" s="218">
        <f>F22/G22</f>
        <v>0.9049999999999999</v>
      </c>
      <c r="I22" s="577" t="s">
        <v>90</v>
      </c>
      <c r="J22" s="578"/>
      <c r="K22" s="218">
        <f>SUM(K18:K21)</f>
        <v>0.90178</v>
      </c>
      <c r="L22" s="298">
        <v>0.8</v>
      </c>
      <c r="M22" s="218">
        <f>K22/L22</f>
        <v>1.127225</v>
      </c>
    </row>
    <row r="23" spans="1:13" ht="15">
      <c r="A23" s="361"/>
      <c r="B23" s="252"/>
      <c r="C23" s="506" t="s">
        <v>254</v>
      </c>
      <c r="D23" s="507"/>
      <c r="E23" s="507"/>
      <c r="F23" s="507"/>
      <c r="G23" s="507"/>
      <c r="H23" s="508"/>
      <c r="I23" s="233"/>
      <c r="J23" s="284"/>
      <c r="K23" s="236"/>
      <c r="L23" s="236"/>
      <c r="M23" s="236"/>
    </row>
    <row r="24" spans="1:13" ht="45">
      <c r="A24" s="364" t="s">
        <v>1987</v>
      </c>
      <c r="B24" s="242" t="s">
        <v>249</v>
      </c>
      <c r="C24" s="228" t="s">
        <v>1988</v>
      </c>
      <c r="D24" s="228" t="s">
        <v>1989</v>
      </c>
      <c r="E24" s="228" t="s">
        <v>1990</v>
      </c>
      <c r="F24" s="93">
        <v>0.05</v>
      </c>
      <c r="G24" s="229"/>
      <c r="H24" s="228"/>
      <c r="I24" s="228" t="s">
        <v>1991</v>
      </c>
      <c r="J24" s="229" t="s">
        <v>1992</v>
      </c>
      <c r="K24" s="229">
        <v>5</v>
      </c>
      <c r="L24" s="229"/>
      <c r="M24" s="229"/>
    </row>
    <row r="25" spans="1:13" ht="60">
      <c r="A25" s="365"/>
      <c r="B25" s="254"/>
      <c r="C25" s="2" t="s">
        <v>1993</v>
      </c>
      <c r="D25" s="2" t="s">
        <v>1994</v>
      </c>
      <c r="E25" s="228" t="s">
        <v>1995</v>
      </c>
      <c r="F25" s="90">
        <v>0.35</v>
      </c>
      <c r="G25" s="229"/>
      <c r="H25" s="228"/>
      <c r="I25" s="229" t="s">
        <v>1996</v>
      </c>
      <c r="J25" s="229" t="s">
        <v>1997</v>
      </c>
      <c r="K25" s="229">
        <v>0.3</v>
      </c>
      <c r="L25" s="229"/>
      <c r="M25" s="229"/>
    </row>
    <row r="26" spans="1:13" ht="45">
      <c r="A26" s="365"/>
      <c r="B26" s="254"/>
      <c r="C26" s="229"/>
      <c r="D26" s="229"/>
      <c r="E26" s="229"/>
      <c r="F26" s="229"/>
      <c r="G26" s="229"/>
      <c r="H26" s="228"/>
      <c r="I26" s="229" t="s">
        <v>1314</v>
      </c>
      <c r="J26" s="229" t="s">
        <v>1313</v>
      </c>
      <c r="K26" s="229">
        <v>0.5</v>
      </c>
      <c r="L26" s="229"/>
      <c r="M26" s="229"/>
    </row>
    <row r="27" spans="1:13" ht="60">
      <c r="A27" s="365"/>
      <c r="B27" s="254"/>
      <c r="C27" s="229"/>
      <c r="D27" s="229"/>
      <c r="E27" s="229"/>
      <c r="F27" s="229"/>
      <c r="G27" s="229"/>
      <c r="H27" s="228"/>
      <c r="I27" s="229" t="s">
        <v>1998</v>
      </c>
      <c r="J27" s="229" t="s">
        <v>1999</v>
      </c>
      <c r="K27" s="299">
        <v>0.2</v>
      </c>
      <c r="L27" s="229"/>
      <c r="M27" s="229"/>
    </row>
    <row r="28" spans="1:13" ht="60">
      <c r="A28" s="365"/>
      <c r="B28" s="254"/>
      <c r="C28" s="228"/>
      <c r="D28" s="229"/>
      <c r="E28" s="244"/>
      <c r="F28" s="229"/>
      <c r="G28" s="229"/>
      <c r="H28" s="228"/>
      <c r="I28" s="229" t="s">
        <v>1998</v>
      </c>
      <c r="J28" s="229" t="s">
        <v>2000</v>
      </c>
      <c r="K28" s="299">
        <v>0.15</v>
      </c>
      <c r="L28" s="229"/>
      <c r="M28" s="229"/>
    </row>
    <row r="29" spans="1:13" ht="15.75" customHeight="1" thickBot="1">
      <c r="A29" s="365"/>
      <c r="B29" s="252"/>
      <c r="C29" s="242"/>
      <c r="D29" s="242"/>
      <c r="E29" s="242"/>
      <c r="F29" s="218">
        <f>SUM(F26:F28)</f>
        <v>0</v>
      </c>
      <c r="G29" s="242">
        <v>0.8</v>
      </c>
      <c r="H29" s="294">
        <f>F29/G29</f>
        <v>0</v>
      </c>
      <c r="I29" s="641" t="s">
        <v>90</v>
      </c>
      <c r="J29" s="643"/>
      <c r="K29" s="294">
        <f>SUM(K24:K28)</f>
        <v>6.15</v>
      </c>
      <c r="L29" s="242">
        <v>0.8</v>
      </c>
      <c r="M29" s="294">
        <f>K29/L29</f>
        <v>7.6875</v>
      </c>
    </row>
    <row r="30" spans="1:13" ht="15">
      <c r="A30" s="308" t="s">
        <v>1826</v>
      </c>
      <c r="B30" s="253">
        <v>1</v>
      </c>
      <c r="C30" s="4"/>
      <c r="D30" s="4"/>
      <c r="E30" s="4"/>
      <c r="F30" s="4"/>
      <c r="G30" s="4"/>
      <c r="H30" s="117"/>
      <c r="I30" s="4"/>
      <c r="J30" s="4"/>
      <c r="K30" s="4"/>
      <c r="L30" s="4"/>
      <c r="M30" s="4"/>
    </row>
    <row r="31" spans="1:13" ht="15.75" customHeight="1" thickBot="1">
      <c r="A31" s="28"/>
      <c r="B31" s="18"/>
      <c r="C31" s="577" t="s">
        <v>89</v>
      </c>
      <c r="D31" s="582"/>
      <c r="E31" s="578"/>
      <c r="F31" s="218">
        <f>SUM(F30:F30)</f>
        <v>0</v>
      </c>
      <c r="G31" s="298">
        <v>0.8</v>
      </c>
      <c r="H31" s="218">
        <f>F31/G31</f>
        <v>0</v>
      </c>
      <c r="I31" s="641" t="s">
        <v>90</v>
      </c>
      <c r="J31" s="643"/>
      <c r="K31" s="294">
        <f>SUM(K30:K30)</f>
        <v>0</v>
      </c>
      <c r="L31" s="242">
        <v>0.8</v>
      </c>
      <c r="M31" s="294">
        <f>K31/L31</f>
        <v>0</v>
      </c>
    </row>
    <row r="32" spans="1:13" ht="90">
      <c r="A32" s="364" t="s">
        <v>2001</v>
      </c>
      <c r="B32" s="242">
        <v>1</v>
      </c>
      <c r="C32" s="229"/>
      <c r="D32" s="229"/>
      <c r="E32" s="229"/>
      <c r="F32" s="229"/>
      <c r="G32" s="229"/>
      <c r="H32" s="228"/>
      <c r="I32" s="229" t="s">
        <v>121</v>
      </c>
      <c r="J32" s="229" t="s">
        <v>348</v>
      </c>
      <c r="K32" s="229">
        <v>0.046</v>
      </c>
      <c r="L32" s="229"/>
      <c r="M32" s="229"/>
    </row>
    <row r="33" spans="1:13" ht="15.75" customHeight="1" thickBot="1">
      <c r="A33" s="362"/>
      <c r="B33" s="18"/>
      <c r="C33" s="577" t="s">
        <v>89</v>
      </c>
      <c r="D33" s="582"/>
      <c r="E33" s="578"/>
      <c r="F33" s="218">
        <f>SUM(F32:F32)</f>
        <v>0</v>
      </c>
      <c r="G33" s="298">
        <v>0.8</v>
      </c>
      <c r="H33" s="218">
        <f>F33/G33</f>
        <v>0</v>
      </c>
      <c r="I33" s="577" t="s">
        <v>90</v>
      </c>
      <c r="J33" s="578"/>
      <c r="K33" s="218">
        <f>SUM(K32:K32)</f>
        <v>0.046</v>
      </c>
      <c r="L33" s="298">
        <v>0.8</v>
      </c>
      <c r="M33" s="218">
        <f>K33/L33</f>
        <v>0.057499999999999996</v>
      </c>
    </row>
    <row r="34" spans="1:13" ht="15">
      <c r="A34" s="361"/>
      <c r="B34" s="252"/>
      <c r="C34" s="506" t="s">
        <v>257</v>
      </c>
      <c r="D34" s="507"/>
      <c r="E34" s="507"/>
      <c r="F34" s="507"/>
      <c r="G34" s="507"/>
      <c r="H34" s="508"/>
      <c r="I34" s="233"/>
      <c r="J34" s="284"/>
      <c r="K34" s="236"/>
      <c r="L34" s="236"/>
      <c r="M34" s="236"/>
    </row>
    <row r="35" spans="1:13" ht="60">
      <c r="A35" s="364" t="s">
        <v>1827</v>
      </c>
      <c r="B35" s="242">
        <v>2.6</v>
      </c>
      <c r="C35" s="229" t="s">
        <v>2002</v>
      </c>
      <c r="D35" s="229" t="s">
        <v>2003</v>
      </c>
      <c r="E35" s="229" t="s">
        <v>2004</v>
      </c>
      <c r="F35" s="228">
        <v>0.495</v>
      </c>
      <c r="G35" s="229"/>
      <c r="H35" s="228"/>
      <c r="I35" s="232" t="s">
        <v>2005</v>
      </c>
      <c r="J35" s="229" t="s">
        <v>2006</v>
      </c>
      <c r="K35" s="229">
        <v>0.24</v>
      </c>
      <c r="L35" s="229"/>
      <c r="M35" s="229"/>
    </row>
    <row r="36" spans="1:13" ht="15">
      <c r="A36" s="365"/>
      <c r="B36" s="254"/>
      <c r="C36" s="493" t="s">
        <v>253</v>
      </c>
      <c r="D36" s="494"/>
      <c r="E36" s="494"/>
      <c r="F36" s="494"/>
      <c r="G36" s="494"/>
      <c r="H36" s="495"/>
      <c r="I36" s="232"/>
      <c r="J36" s="229"/>
      <c r="K36" s="229"/>
      <c r="L36" s="229"/>
      <c r="M36" s="229"/>
    </row>
    <row r="37" spans="1:13" ht="66" customHeight="1">
      <c r="A37" s="365"/>
      <c r="B37" s="254"/>
      <c r="C37" s="229" t="s">
        <v>2007</v>
      </c>
      <c r="D37" s="229" t="s">
        <v>2008</v>
      </c>
      <c r="E37" s="229" t="s">
        <v>2009</v>
      </c>
      <c r="F37" s="229">
        <v>0.18</v>
      </c>
      <c r="G37" s="229"/>
      <c r="H37" s="228"/>
      <c r="I37" s="229" t="s">
        <v>2010</v>
      </c>
      <c r="J37" s="229" t="s">
        <v>2011</v>
      </c>
      <c r="K37" s="229">
        <v>0.1</v>
      </c>
      <c r="L37" s="229"/>
      <c r="M37" s="229"/>
    </row>
    <row r="38" spans="1:13" ht="15">
      <c r="A38" s="365"/>
      <c r="B38" s="254"/>
      <c r="C38" s="493" t="s">
        <v>259</v>
      </c>
      <c r="D38" s="494"/>
      <c r="E38" s="495"/>
      <c r="F38" s="259"/>
      <c r="G38" s="259"/>
      <c r="H38" s="259"/>
      <c r="L38" s="229"/>
      <c r="M38" s="229"/>
    </row>
    <row r="39" spans="1:13" ht="57" customHeight="1">
      <c r="A39" s="365"/>
      <c r="B39" s="254"/>
      <c r="C39" s="229" t="s">
        <v>1332</v>
      </c>
      <c r="D39" s="366" t="s">
        <v>1333</v>
      </c>
      <c r="E39" s="192" t="s">
        <v>1334</v>
      </c>
      <c r="F39" s="229">
        <v>0.1</v>
      </c>
      <c r="G39" s="229"/>
      <c r="H39" s="228"/>
      <c r="I39" s="229" t="s">
        <v>2014</v>
      </c>
      <c r="J39" s="229" t="s">
        <v>2015</v>
      </c>
      <c r="K39" s="229">
        <v>0.2</v>
      </c>
      <c r="L39" s="229"/>
      <c r="M39" s="229"/>
    </row>
    <row r="40" spans="1:13" ht="32.25" customHeight="1">
      <c r="A40" s="365"/>
      <c r="B40" s="254"/>
      <c r="C40" s="229" t="s">
        <v>2012</v>
      </c>
      <c r="D40" s="229" t="s">
        <v>2013</v>
      </c>
      <c r="E40" s="229">
        <v>40076407</v>
      </c>
      <c r="F40" s="229">
        <v>0.07</v>
      </c>
      <c r="G40" s="229"/>
      <c r="H40" s="228"/>
      <c r="I40" s="229" t="s">
        <v>2016</v>
      </c>
      <c r="J40" s="229" t="s">
        <v>2017</v>
      </c>
      <c r="K40" s="229">
        <v>0.35</v>
      </c>
      <c r="L40" s="229"/>
      <c r="M40" s="229"/>
    </row>
    <row r="41" spans="1:13" ht="35.25" customHeight="1">
      <c r="A41" s="365"/>
      <c r="B41" s="254"/>
      <c r="C41" s="229"/>
      <c r="D41" s="229"/>
      <c r="E41" s="229"/>
      <c r="F41" s="229"/>
      <c r="G41" s="229"/>
      <c r="H41" s="228"/>
      <c r="I41" s="229" t="s">
        <v>2558</v>
      </c>
      <c r="J41" s="229" t="s">
        <v>2018</v>
      </c>
      <c r="K41" s="229">
        <v>0.405</v>
      </c>
      <c r="L41" s="229"/>
      <c r="M41" s="229"/>
    </row>
    <row r="42" spans="1:13" ht="42" customHeight="1">
      <c r="A42" s="365"/>
      <c r="B42" s="254"/>
      <c r="C42" s="229"/>
      <c r="D42" s="229"/>
      <c r="E42" s="229"/>
      <c r="F42" s="229"/>
      <c r="G42" s="229"/>
      <c r="H42" s="228"/>
      <c r="I42" s="229" t="s">
        <v>2019</v>
      </c>
      <c r="J42" s="229" t="s">
        <v>2020</v>
      </c>
      <c r="K42" s="229">
        <v>0.1</v>
      </c>
      <c r="L42" s="229"/>
      <c r="M42" s="229"/>
    </row>
    <row r="43" spans="1:13" ht="29.25" customHeight="1">
      <c r="A43" s="365"/>
      <c r="B43" s="254"/>
      <c r="C43" s="229"/>
      <c r="D43" s="229"/>
      <c r="E43" s="229"/>
      <c r="F43" s="229"/>
      <c r="G43" s="229"/>
      <c r="H43" s="228"/>
      <c r="I43" s="229" t="s">
        <v>2021</v>
      </c>
      <c r="J43" s="229" t="s">
        <v>2022</v>
      </c>
      <c r="K43" s="229">
        <v>0.03</v>
      </c>
      <c r="L43" s="229"/>
      <c r="M43" s="229"/>
    </row>
    <row r="44" spans="1:13" ht="47.25" customHeight="1">
      <c r="A44" s="365"/>
      <c r="B44" s="254"/>
      <c r="C44" s="229"/>
      <c r="D44" s="229"/>
      <c r="E44" s="229"/>
      <c r="F44" s="229"/>
      <c r="G44" s="229"/>
      <c r="H44" s="228"/>
      <c r="I44" s="229" t="s">
        <v>2023</v>
      </c>
      <c r="J44" s="229" t="s">
        <v>2024</v>
      </c>
      <c r="K44" s="229">
        <v>1.445</v>
      </c>
      <c r="L44" s="229"/>
      <c r="M44" s="229"/>
    </row>
    <row r="45" spans="1:13" ht="89.25">
      <c r="A45" s="365"/>
      <c r="B45" s="254"/>
      <c r="C45" s="229"/>
      <c r="D45" s="229"/>
      <c r="E45" s="229"/>
      <c r="F45" s="229"/>
      <c r="G45" s="229"/>
      <c r="H45" s="228"/>
      <c r="I45" s="245" t="s">
        <v>1330</v>
      </c>
      <c r="J45" s="245" t="s">
        <v>1331</v>
      </c>
      <c r="K45" s="229">
        <v>0.01</v>
      </c>
      <c r="L45" s="229"/>
      <c r="M45" s="229"/>
    </row>
    <row r="46" spans="1:13" ht="15.75" customHeight="1" thickBot="1">
      <c r="A46" s="362"/>
      <c r="B46" s="18"/>
      <c r="C46" s="577" t="s">
        <v>89</v>
      </c>
      <c r="D46" s="582"/>
      <c r="E46" s="578"/>
      <c r="F46" s="218">
        <f>SUM(F37:F45)</f>
        <v>0.35000000000000003</v>
      </c>
      <c r="G46" s="298">
        <v>0.8</v>
      </c>
      <c r="H46" s="218">
        <f>F46/G46</f>
        <v>0.4375</v>
      </c>
      <c r="I46" s="577" t="s">
        <v>90</v>
      </c>
      <c r="J46" s="578"/>
      <c r="K46" s="218">
        <f>SUM(K35:K45)</f>
        <v>2.88</v>
      </c>
      <c r="L46" s="298">
        <v>0.8</v>
      </c>
      <c r="M46" s="218">
        <f>K46/L46</f>
        <v>3.5999999999999996</v>
      </c>
    </row>
    <row r="47" spans="1:13" ht="15">
      <c r="A47" s="364" t="s">
        <v>1828</v>
      </c>
      <c r="B47" s="242">
        <v>1</v>
      </c>
      <c r="C47" s="229"/>
      <c r="D47" s="229"/>
      <c r="E47" s="229"/>
      <c r="F47" s="229"/>
      <c r="G47" s="229"/>
      <c r="H47" s="228"/>
      <c r="I47" s="229"/>
      <c r="J47" s="229"/>
      <c r="K47" s="229"/>
      <c r="L47" s="229"/>
      <c r="M47" s="229"/>
    </row>
    <row r="48" spans="1:13" ht="15.75" customHeight="1" thickBot="1">
      <c r="A48" s="362"/>
      <c r="B48" s="18"/>
      <c r="C48" s="577" t="s">
        <v>89</v>
      </c>
      <c r="D48" s="582"/>
      <c r="E48" s="578"/>
      <c r="F48" s="218">
        <f>SUM(F47:F47)</f>
        <v>0</v>
      </c>
      <c r="G48" s="298">
        <v>0.8</v>
      </c>
      <c r="H48" s="218">
        <f>F48/G48</f>
        <v>0</v>
      </c>
      <c r="I48" s="577" t="s">
        <v>90</v>
      </c>
      <c r="J48" s="578"/>
      <c r="K48" s="218">
        <f>SUM(K47:K47)</f>
        <v>0</v>
      </c>
      <c r="L48" s="298">
        <v>0.8</v>
      </c>
      <c r="M48" s="218">
        <f>K48/L48</f>
        <v>0</v>
      </c>
    </row>
    <row r="49" spans="1:13" ht="15">
      <c r="A49" s="364" t="s">
        <v>1829</v>
      </c>
      <c r="B49" s="242">
        <v>2.5</v>
      </c>
      <c r="C49" s="229"/>
      <c r="D49" s="229"/>
      <c r="E49" s="229"/>
      <c r="F49" s="229"/>
      <c r="G49" s="229"/>
      <c r="H49" s="228"/>
      <c r="I49" s="229"/>
      <c r="J49" s="229"/>
      <c r="K49" s="229"/>
      <c r="L49" s="229"/>
      <c r="M49" s="229"/>
    </row>
    <row r="50" spans="1:13" ht="15.75" customHeight="1" thickBot="1">
      <c r="A50" s="362"/>
      <c r="B50" s="18"/>
      <c r="C50" s="577" t="s">
        <v>89</v>
      </c>
      <c r="D50" s="582"/>
      <c r="E50" s="578"/>
      <c r="F50" s="218">
        <f>SUM(F49:F49)</f>
        <v>0</v>
      </c>
      <c r="G50" s="298">
        <v>0.8</v>
      </c>
      <c r="H50" s="218">
        <f>F50/G50</f>
        <v>0</v>
      </c>
      <c r="I50" s="577" t="s">
        <v>90</v>
      </c>
      <c r="J50" s="578"/>
      <c r="K50" s="218">
        <f>SUM(K49:K49)</f>
        <v>0</v>
      </c>
      <c r="L50" s="298">
        <v>0.8</v>
      </c>
      <c r="M50" s="218">
        <f>K50/L50</f>
        <v>0</v>
      </c>
    </row>
    <row r="51" spans="1:13" ht="30">
      <c r="A51" s="367" t="s">
        <v>1831</v>
      </c>
      <c r="B51" s="253">
        <v>2.5</v>
      </c>
      <c r="C51" s="4"/>
      <c r="D51" s="4"/>
      <c r="E51" s="4"/>
      <c r="F51" s="4"/>
      <c r="G51" s="4"/>
      <c r="H51" s="117"/>
      <c r="I51" s="4"/>
      <c r="J51" s="4"/>
      <c r="K51" s="4"/>
      <c r="L51" s="4"/>
      <c r="M51" s="4"/>
    </row>
    <row r="52" spans="1:13" ht="15.75" thickBot="1">
      <c r="A52" s="362"/>
      <c r="B52" s="18"/>
      <c r="C52" s="577" t="s">
        <v>89</v>
      </c>
      <c r="D52" s="582"/>
      <c r="E52" s="578"/>
      <c r="F52" s="218">
        <f>SUM(F51:F51)</f>
        <v>0</v>
      </c>
      <c r="G52" s="298">
        <v>0.8</v>
      </c>
      <c r="H52" s="218">
        <f>F52/G52</f>
        <v>0</v>
      </c>
      <c r="I52" s="577" t="s">
        <v>90</v>
      </c>
      <c r="J52" s="578"/>
      <c r="K52" s="218">
        <f>SUM(K51:K51)</f>
        <v>0</v>
      </c>
      <c r="L52" s="298">
        <v>0.8</v>
      </c>
      <c r="M52" s="218">
        <f>K52/L52</f>
        <v>0</v>
      </c>
    </row>
    <row r="53" spans="1:13" ht="30">
      <c r="A53" s="364" t="s">
        <v>1832</v>
      </c>
      <c r="B53" s="242">
        <v>2.5</v>
      </c>
      <c r="C53" s="229"/>
      <c r="D53" s="229"/>
      <c r="E53" s="229"/>
      <c r="F53" s="229"/>
      <c r="G53" s="229"/>
      <c r="H53" s="228"/>
      <c r="I53" s="229"/>
      <c r="J53" s="229"/>
      <c r="K53" s="229"/>
      <c r="L53" s="229"/>
      <c r="M53" s="229"/>
    </row>
    <row r="54" spans="1:13" ht="15.75" customHeight="1" thickBot="1">
      <c r="A54" s="362"/>
      <c r="B54" s="18"/>
      <c r="C54" s="577" t="s">
        <v>89</v>
      </c>
      <c r="D54" s="582"/>
      <c r="E54" s="578"/>
      <c r="F54" s="218">
        <f>SUM(F53:F53)</f>
        <v>0</v>
      </c>
      <c r="G54" s="298">
        <v>0.8</v>
      </c>
      <c r="H54" s="218">
        <f>F54/G54</f>
        <v>0</v>
      </c>
      <c r="I54" s="641" t="s">
        <v>90</v>
      </c>
      <c r="J54" s="643"/>
      <c r="K54" s="218">
        <f>SUM(K53:K53)</f>
        <v>0</v>
      </c>
      <c r="L54" s="298">
        <v>0.8</v>
      </c>
      <c r="M54" s="218">
        <f>K54/L54</f>
        <v>0</v>
      </c>
    </row>
    <row r="55" spans="1:13" ht="55.5" customHeight="1">
      <c r="A55" s="364" t="s">
        <v>1833</v>
      </c>
      <c r="B55" s="242">
        <v>2.5</v>
      </c>
      <c r="C55" s="229"/>
      <c r="D55" s="229"/>
      <c r="E55" s="229"/>
      <c r="F55" s="229"/>
      <c r="G55" s="229"/>
      <c r="H55" s="228"/>
      <c r="I55" s="229" t="s">
        <v>2023</v>
      </c>
      <c r="J55" s="229" t="s">
        <v>2024</v>
      </c>
      <c r="K55" s="229">
        <v>0.4915</v>
      </c>
      <c r="L55" s="229"/>
      <c r="M55" s="229"/>
    </row>
    <row r="56" spans="1:13" ht="55.5" customHeight="1">
      <c r="A56" s="365"/>
      <c r="B56" s="254"/>
      <c r="C56" s="232"/>
      <c r="D56" s="292"/>
      <c r="E56" s="293"/>
      <c r="F56" s="242"/>
      <c r="G56" s="242"/>
      <c r="H56" s="236"/>
      <c r="I56" s="229" t="s">
        <v>340</v>
      </c>
      <c r="J56" s="229" t="s">
        <v>341</v>
      </c>
      <c r="K56" s="242">
        <v>0.02</v>
      </c>
      <c r="L56" s="242"/>
      <c r="M56" s="242"/>
    </row>
    <row r="57" spans="1:13" ht="15.75" customHeight="1" thickBot="1">
      <c r="A57" s="362"/>
      <c r="B57" s="18"/>
      <c r="C57" s="577" t="s">
        <v>89</v>
      </c>
      <c r="D57" s="582"/>
      <c r="E57" s="578"/>
      <c r="F57" s="218">
        <f>SUM(F55:F55)</f>
        <v>0</v>
      </c>
      <c r="G57" s="298">
        <v>0.8</v>
      </c>
      <c r="H57" s="218">
        <f>F57/G57</f>
        <v>0</v>
      </c>
      <c r="I57" s="577" t="s">
        <v>90</v>
      </c>
      <c r="J57" s="578"/>
      <c r="K57" s="218">
        <f>SUM(K55:K56)</f>
        <v>0.5115</v>
      </c>
      <c r="L57" s="298">
        <v>0.8</v>
      </c>
      <c r="M57" s="218">
        <f>K57/L57</f>
        <v>0.6393749999999999</v>
      </c>
    </row>
    <row r="58" spans="1:13" ht="30">
      <c r="A58" s="364" t="s">
        <v>1834</v>
      </c>
      <c r="B58" s="242">
        <v>1.6</v>
      </c>
      <c r="C58" s="229"/>
      <c r="D58" s="229"/>
      <c r="E58" s="229"/>
      <c r="F58" s="229"/>
      <c r="G58" s="229"/>
      <c r="H58" s="228"/>
      <c r="I58" s="229"/>
      <c r="J58" s="229"/>
      <c r="K58" s="229"/>
      <c r="L58" s="229"/>
      <c r="M58" s="229"/>
    </row>
    <row r="59" spans="1:13" ht="15">
      <c r="A59" s="365"/>
      <c r="B59" s="254"/>
      <c r="C59" s="229"/>
      <c r="D59" s="229"/>
      <c r="E59" s="229"/>
      <c r="F59" s="229"/>
      <c r="G59" s="229"/>
      <c r="H59" s="228"/>
      <c r="I59" s="229"/>
      <c r="J59" s="229"/>
      <c r="K59" s="229"/>
      <c r="L59" s="229"/>
      <c r="M59" s="229"/>
    </row>
    <row r="60" spans="1:13" ht="15.75" customHeight="1" thickBot="1">
      <c r="A60" s="362"/>
      <c r="B60" s="18"/>
      <c r="C60" s="577" t="s">
        <v>89</v>
      </c>
      <c r="D60" s="582"/>
      <c r="E60" s="578"/>
      <c r="F60" s="218">
        <f>SUM(F58:F59)</f>
        <v>0</v>
      </c>
      <c r="G60" s="298">
        <v>0.8</v>
      </c>
      <c r="H60" s="218">
        <f>F60/G60</f>
        <v>0</v>
      </c>
      <c r="I60" s="577" t="s">
        <v>90</v>
      </c>
      <c r="J60" s="578"/>
      <c r="K60" s="218">
        <f>SUM(K58:K59)</f>
        <v>0</v>
      </c>
      <c r="L60" s="298">
        <v>0.8</v>
      </c>
      <c r="M60" s="218">
        <f>K60/L60</f>
        <v>0</v>
      </c>
    </row>
    <row r="61" spans="1:13" ht="15">
      <c r="A61" s="367" t="s">
        <v>1835</v>
      </c>
      <c r="B61" s="253">
        <v>2.5</v>
      </c>
      <c r="C61" s="229"/>
      <c r="D61" s="229"/>
      <c r="E61" s="229"/>
      <c r="F61" s="229"/>
      <c r="G61" s="4"/>
      <c r="H61" s="117"/>
      <c r="I61" s="4"/>
      <c r="J61" s="4"/>
      <c r="K61" s="4"/>
      <c r="L61" s="4"/>
      <c r="M61" s="4"/>
    </row>
    <row r="62" spans="1:13" ht="15.75" customHeight="1" thickBot="1">
      <c r="A62" s="362"/>
      <c r="B62" s="18"/>
      <c r="C62" s="577" t="s">
        <v>89</v>
      </c>
      <c r="D62" s="582"/>
      <c r="E62" s="578"/>
      <c r="F62" s="218">
        <f>SUM(F61:F61)</f>
        <v>0</v>
      </c>
      <c r="G62" s="298">
        <v>0.8</v>
      </c>
      <c r="H62" s="218">
        <f>F62/G62</f>
        <v>0</v>
      </c>
      <c r="I62" s="577" t="s">
        <v>90</v>
      </c>
      <c r="J62" s="578"/>
      <c r="K62" s="218">
        <f>SUM(K61:K61)</f>
        <v>0</v>
      </c>
      <c r="L62" s="298">
        <v>0.8</v>
      </c>
      <c r="M62" s="218">
        <f>K62/L62</f>
        <v>0</v>
      </c>
    </row>
    <row r="63" spans="1:13" ht="15">
      <c r="A63" s="363"/>
      <c r="B63" s="117"/>
      <c r="C63" s="506" t="s">
        <v>253</v>
      </c>
      <c r="D63" s="507"/>
      <c r="E63" s="507"/>
      <c r="F63" s="507"/>
      <c r="G63" s="507"/>
      <c r="H63" s="508"/>
      <c r="I63" s="282"/>
      <c r="J63" s="282"/>
      <c r="K63" s="282"/>
      <c r="L63" s="117"/>
      <c r="M63" s="117"/>
    </row>
    <row r="64" spans="1:13" ht="45">
      <c r="A64" s="365" t="s">
        <v>1836</v>
      </c>
      <c r="B64" s="254">
        <v>2.5</v>
      </c>
      <c r="C64" s="254" t="s">
        <v>2156</v>
      </c>
      <c r="D64" s="254" t="s">
        <v>2157</v>
      </c>
      <c r="E64" s="79" t="s">
        <v>2158</v>
      </c>
      <c r="F64" s="254">
        <v>0.084</v>
      </c>
      <c r="G64" s="254"/>
      <c r="H64" s="252"/>
      <c r="I64" s="229"/>
      <c r="J64" s="229"/>
      <c r="K64" s="244"/>
      <c r="L64" s="79"/>
      <c r="M64" s="79"/>
    </row>
    <row r="65" spans="1:13" ht="30">
      <c r="A65" s="365"/>
      <c r="B65" s="229"/>
      <c r="C65" s="229" t="s">
        <v>2159</v>
      </c>
      <c r="D65" s="229" t="s">
        <v>2160</v>
      </c>
      <c r="E65" s="229" t="s">
        <v>2161</v>
      </c>
      <c r="F65" s="91">
        <v>0.175</v>
      </c>
      <c r="G65" s="229"/>
      <c r="H65" s="228"/>
      <c r="I65" s="229"/>
      <c r="J65" s="229"/>
      <c r="K65" s="229"/>
      <c r="L65" s="229"/>
      <c r="M65" s="229"/>
    </row>
    <row r="66" spans="1:13" ht="15">
      <c r="A66" s="365"/>
      <c r="B66" s="254"/>
      <c r="C66" s="493" t="s">
        <v>252</v>
      </c>
      <c r="D66" s="494"/>
      <c r="E66" s="494"/>
      <c r="F66" s="494"/>
      <c r="G66" s="494"/>
      <c r="H66" s="495"/>
      <c r="I66" s="229"/>
      <c r="J66" s="229"/>
      <c r="K66" s="229"/>
      <c r="L66" s="229"/>
      <c r="M66" s="229"/>
    </row>
    <row r="67" spans="1:13" ht="30">
      <c r="A67" s="365"/>
      <c r="B67" s="254"/>
      <c r="C67" s="79" t="s">
        <v>2162</v>
      </c>
      <c r="D67" s="79" t="s">
        <v>2163</v>
      </c>
      <c r="E67" s="229" t="s">
        <v>2164</v>
      </c>
      <c r="F67" s="79">
        <v>0.905</v>
      </c>
      <c r="G67" s="79"/>
      <c r="H67" s="112"/>
      <c r="I67" s="229"/>
      <c r="J67" s="229"/>
      <c r="K67" s="229"/>
      <c r="L67" s="229"/>
      <c r="M67" s="229"/>
    </row>
    <row r="68" spans="1:13" ht="15.75" customHeight="1" thickBot="1">
      <c r="A68" s="362"/>
      <c r="B68" s="18"/>
      <c r="C68" s="577" t="s">
        <v>89</v>
      </c>
      <c r="D68" s="582"/>
      <c r="E68" s="578"/>
      <c r="F68" s="218">
        <f>SUM(F64:F67)</f>
        <v>1.1640000000000001</v>
      </c>
      <c r="G68" s="298">
        <v>0.8</v>
      </c>
      <c r="H68" s="218">
        <f>F68/G68</f>
        <v>1.455</v>
      </c>
      <c r="I68" s="577" t="s">
        <v>90</v>
      </c>
      <c r="J68" s="578"/>
      <c r="K68" s="218">
        <f>SUM(K64:K67)</f>
        <v>0</v>
      </c>
      <c r="L68" s="298">
        <v>0.8</v>
      </c>
      <c r="M68" s="218">
        <f>K68/L68</f>
        <v>0</v>
      </c>
    </row>
    <row r="69" spans="1:13" ht="15">
      <c r="A69" s="361"/>
      <c r="B69" s="252"/>
      <c r="C69" s="506" t="s">
        <v>254</v>
      </c>
      <c r="D69" s="507"/>
      <c r="E69" s="507"/>
      <c r="F69" s="507"/>
      <c r="G69" s="507"/>
      <c r="H69" s="508"/>
      <c r="I69" s="233"/>
      <c r="J69" s="284"/>
      <c r="K69" s="236"/>
      <c r="L69" s="236"/>
      <c r="M69" s="236"/>
    </row>
    <row r="70" spans="1:13" ht="45">
      <c r="A70" s="364" t="s">
        <v>2165</v>
      </c>
      <c r="B70" s="242">
        <v>2.5</v>
      </c>
      <c r="C70" s="228" t="s">
        <v>2166</v>
      </c>
      <c r="D70" s="228" t="s">
        <v>2167</v>
      </c>
      <c r="E70" s="228" t="s">
        <v>2168</v>
      </c>
      <c r="F70" s="99">
        <v>0.4</v>
      </c>
      <c r="G70" s="229"/>
      <c r="H70" s="228"/>
      <c r="I70" s="229" t="s">
        <v>2169</v>
      </c>
      <c r="J70" s="229" t="s">
        <v>2170</v>
      </c>
      <c r="K70" s="229">
        <v>7.2</v>
      </c>
      <c r="L70" s="229"/>
      <c r="M70" s="229"/>
    </row>
    <row r="71" spans="1:13" ht="15.75" customHeight="1" thickBot="1">
      <c r="A71" s="362"/>
      <c r="B71" s="18"/>
      <c r="C71" s="577" t="s">
        <v>89</v>
      </c>
      <c r="D71" s="582"/>
      <c r="E71" s="578"/>
      <c r="F71" s="218">
        <v>0</v>
      </c>
      <c r="G71" s="298">
        <v>0.8</v>
      </c>
      <c r="H71" s="218">
        <f>F71/G71</f>
        <v>0</v>
      </c>
      <c r="I71" s="577" t="s">
        <v>90</v>
      </c>
      <c r="J71" s="578"/>
      <c r="K71" s="218">
        <f>SUM(K70:K70)</f>
        <v>7.2</v>
      </c>
      <c r="L71" s="298">
        <v>0.8</v>
      </c>
      <c r="M71" s="218">
        <f>K71/L71</f>
        <v>9</v>
      </c>
    </row>
    <row r="72" spans="1:13" ht="24.75" customHeight="1">
      <c r="A72" s="367" t="s">
        <v>1837</v>
      </c>
      <c r="B72" s="253">
        <v>2.5</v>
      </c>
      <c r="C72" s="198"/>
      <c r="D72" s="251"/>
      <c r="E72" s="285"/>
      <c r="F72" s="4"/>
      <c r="G72" s="4"/>
      <c r="H72" s="117"/>
      <c r="I72" s="4" t="s">
        <v>1297</v>
      </c>
      <c r="J72" s="4" t="s">
        <v>303</v>
      </c>
      <c r="K72" s="4">
        <v>0.135</v>
      </c>
      <c r="L72" s="4"/>
      <c r="M72" s="4"/>
    </row>
    <row r="73" spans="1:13" ht="15.75" thickBot="1">
      <c r="A73" s="362"/>
      <c r="B73" s="18"/>
      <c r="C73" s="577" t="s">
        <v>89</v>
      </c>
      <c r="D73" s="582"/>
      <c r="E73" s="578"/>
      <c r="F73" s="218">
        <f>SUM(F72:F72)</f>
        <v>0</v>
      </c>
      <c r="G73" s="298">
        <v>0.8</v>
      </c>
      <c r="H73" s="218">
        <f>F73/G73</f>
        <v>0</v>
      </c>
      <c r="I73" s="577" t="s">
        <v>90</v>
      </c>
      <c r="J73" s="578"/>
      <c r="K73" s="218">
        <f>SUM(K72:K72)</f>
        <v>0.135</v>
      </c>
      <c r="L73" s="298">
        <v>0.8</v>
      </c>
      <c r="M73" s="218">
        <f>K73/L73</f>
        <v>0.16875</v>
      </c>
    </row>
    <row r="74" spans="1:13" ht="30">
      <c r="A74" s="364" t="s">
        <v>2381</v>
      </c>
      <c r="B74" s="242">
        <v>2.5</v>
      </c>
      <c r="C74" s="229"/>
      <c r="D74" s="229"/>
      <c r="E74" s="229"/>
      <c r="F74" s="229"/>
      <c r="G74" s="229"/>
      <c r="H74" s="228"/>
      <c r="I74" s="229" t="s">
        <v>2382</v>
      </c>
      <c r="J74" s="229" t="s">
        <v>2383</v>
      </c>
      <c r="K74" s="229">
        <v>0.0265</v>
      </c>
      <c r="L74" s="229"/>
      <c r="M74" s="229"/>
    </row>
    <row r="75" spans="1:13" ht="15.75" customHeight="1" thickBot="1">
      <c r="A75" s="362"/>
      <c r="B75" s="18"/>
      <c r="C75" s="577" t="s">
        <v>89</v>
      </c>
      <c r="D75" s="582"/>
      <c r="E75" s="578"/>
      <c r="F75" s="218">
        <f>SUM(F74:F74)</f>
        <v>0</v>
      </c>
      <c r="G75" s="298">
        <v>0.8</v>
      </c>
      <c r="H75" s="218">
        <f>F75/G75</f>
        <v>0</v>
      </c>
      <c r="I75" s="577" t="s">
        <v>90</v>
      </c>
      <c r="J75" s="578"/>
      <c r="K75" s="218">
        <f>SUM(K74:K74)</f>
        <v>0.0265</v>
      </c>
      <c r="L75" s="298">
        <v>0.8</v>
      </c>
      <c r="M75" s="218">
        <f>K75/L75</f>
        <v>0.033124999999999995</v>
      </c>
    </row>
    <row r="76" spans="1:13" ht="15">
      <c r="A76" s="364" t="s">
        <v>1838</v>
      </c>
      <c r="B76" s="242">
        <v>2.5</v>
      </c>
      <c r="C76" s="229"/>
      <c r="D76" s="229"/>
      <c r="E76" s="229"/>
      <c r="F76" s="229"/>
      <c r="G76" s="229"/>
      <c r="H76" s="228"/>
      <c r="I76" s="229"/>
      <c r="J76" s="229"/>
      <c r="K76" s="229"/>
      <c r="L76" s="229"/>
      <c r="M76" s="229"/>
    </row>
    <row r="77" spans="1:13" ht="15.75" customHeight="1" thickBot="1">
      <c r="A77" s="362"/>
      <c r="B77" s="18"/>
      <c r="C77" s="577" t="s">
        <v>89</v>
      </c>
      <c r="D77" s="582"/>
      <c r="E77" s="578"/>
      <c r="F77" s="218">
        <f>SUM(F76:F76)</f>
        <v>0</v>
      </c>
      <c r="G77" s="298">
        <v>0.8</v>
      </c>
      <c r="H77" s="218">
        <f>F77/G77</f>
        <v>0</v>
      </c>
      <c r="I77" s="577" t="s">
        <v>90</v>
      </c>
      <c r="J77" s="578"/>
      <c r="K77" s="218">
        <f>SUM(K76:K76)</f>
        <v>0</v>
      </c>
      <c r="L77" s="298">
        <v>0.8</v>
      </c>
      <c r="M77" s="218">
        <f>K77/L77</f>
        <v>0</v>
      </c>
    </row>
    <row r="78" spans="1:13" ht="15">
      <c r="A78" s="364" t="s">
        <v>1830</v>
      </c>
      <c r="B78" s="242">
        <v>4</v>
      </c>
      <c r="C78" s="229"/>
      <c r="D78" s="229"/>
      <c r="E78" s="229"/>
      <c r="F78" s="229"/>
      <c r="G78" s="229"/>
      <c r="H78" s="228"/>
      <c r="I78" s="229"/>
      <c r="J78" s="229"/>
      <c r="K78" s="229"/>
      <c r="L78" s="229"/>
      <c r="M78" s="229"/>
    </row>
    <row r="79" spans="1:13" ht="15.75" customHeight="1" thickBot="1">
      <c r="A79" s="362"/>
      <c r="B79" s="18"/>
      <c r="C79" s="577" t="s">
        <v>89</v>
      </c>
      <c r="D79" s="582"/>
      <c r="E79" s="578"/>
      <c r="F79" s="218">
        <f>SUM(F78:F78)</f>
        <v>0</v>
      </c>
      <c r="G79" s="298">
        <v>0.8</v>
      </c>
      <c r="H79" s="218">
        <f>F79/G79</f>
        <v>0</v>
      </c>
      <c r="I79" s="577" t="s">
        <v>90</v>
      </c>
      <c r="J79" s="578"/>
      <c r="K79" s="218">
        <f>SUM(K78:K78)</f>
        <v>0</v>
      </c>
      <c r="L79" s="298">
        <v>0.8</v>
      </c>
      <c r="M79" s="218">
        <f>K79/L79</f>
        <v>0</v>
      </c>
    </row>
    <row r="80" spans="1:13" ht="33.75" customHeight="1">
      <c r="A80" s="367" t="s">
        <v>1839</v>
      </c>
      <c r="B80" s="253" t="s">
        <v>1619</v>
      </c>
      <c r="C80" s="145"/>
      <c r="D80" s="145"/>
      <c r="E80" s="145"/>
      <c r="F80" s="145"/>
      <c r="G80" s="145"/>
      <c r="H80" s="145"/>
      <c r="I80" s="4"/>
      <c r="J80" s="4"/>
      <c r="K80" s="4"/>
      <c r="L80" s="4"/>
      <c r="M80" s="229"/>
    </row>
    <row r="81" spans="1:13" ht="19.5" customHeight="1">
      <c r="A81" s="365"/>
      <c r="B81" s="254"/>
      <c r="C81" s="612" t="s">
        <v>252</v>
      </c>
      <c r="D81" s="612"/>
      <c r="E81" s="612"/>
      <c r="F81" s="612"/>
      <c r="G81" s="612"/>
      <c r="H81" s="612"/>
      <c r="I81" s="229"/>
      <c r="J81" s="229"/>
      <c r="K81" s="229"/>
      <c r="L81" s="229"/>
      <c r="M81" s="229"/>
    </row>
    <row r="82" spans="1:13" ht="30">
      <c r="A82" s="360"/>
      <c r="B82" s="229"/>
      <c r="C82" s="229" t="s">
        <v>2394</v>
      </c>
      <c r="D82" s="229" t="s">
        <v>2395</v>
      </c>
      <c r="E82" s="229">
        <v>40060977</v>
      </c>
      <c r="F82" s="229">
        <v>0.035</v>
      </c>
      <c r="G82" s="229"/>
      <c r="H82" s="228"/>
      <c r="I82" s="229"/>
      <c r="J82" s="229"/>
      <c r="K82" s="229"/>
      <c r="L82" s="229"/>
      <c r="M82" s="229"/>
    </row>
    <row r="83" spans="1:13" ht="15.75" customHeight="1" thickBot="1">
      <c r="A83" s="368"/>
      <c r="B83" s="111"/>
      <c r="C83" s="671" t="s">
        <v>89</v>
      </c>
      <c r="D83" s="673"/>
      <c r="E83" s="672"/>
      <c r="F83" s="286">
        <f>SUM(F81:F82)</f>
        <v>0.035</v>
      </c>
      <c r="G83" s="287">
        <v>0.8</v>
      </c>
      <c r="H83" s="286">
        <f>F83/G83</f>
        <v>0.043750000000000004</v>
      </c>
      <c r="I83" s="671" t="s">
        <v>90</v>
      </c>
      <c r="J83" s="672"/>
      <c r="K83" s="286">
        <f>SUM(K80:K82)</f>
        <v>0</v>
      </c>
      <c r="L83" s="287">
        <v>0.8</v>
      </c>
      <c r="M83" s="286">
        <f>K83/L83</f>
        <v>0</v>
      </c>
    </row>
    <row r="84" spans="1:13" ht="15.75" thickTop="1">
      <c r="A84" s="369"/>
      <c r="B84" s="276"/>
      <c r="C84" s="653" t="s">
        <v>254</v>
      </c>
      <c r="D84" s="654"/>
      <c r="E84" s="654"/>
      <c r="F84" s="654"/>
      <c r="G84" s="654"/>
      <c r="H84" s="655"/>
      <c r="I84" s="288"/>
      <c r="J84" s="289"/>
      <c r="K84" s="276"/>
      <c r="L84" s="276"/>
      <c r="M84" s="276"/>
    </row>
    <row r="85" spans="1:13" ht="75">
      <c r="A85" s="635" t="s">
        <v>2492</v>
      </c>
      <c r="B85" s="484" t="s">
        <v>1785</v>
      </c>
      <c r="C85" s="2" t="s">
        <v>2268</v>
      </c>
      <c r="D85" s="2" t="s">
        <v>2495</v>
      </c>
      <c r="E85" s="2" t="s">
        <v>2496</v>
      </c>
      <c r="F85" s="2">
        <v>0.77</v>
      </c>
      <c r="G85" s="82"/>
      <c r="H85" s="112"/>
      <c r="I85" s="82" t="s">
        <v>2493</v>
      </c>
      <c r="J85" s="82" t="s">
        <v>2494</v>
      </c>
      <c r="K85" s="82">
        <v>0.267</v>
      </c>
      <c r="L85" s="82"/>
      <c r="M85" s="82"/>
    </row>
    <row r="86" spans="1:13" ht="45">
      <c r="A86" s="635"/>
      <c r="B86" s="484"/>
      <c r="C86" s="493" t="s">
        <v>252</v>
      </c>
      <c r="D86" s="494"/>
      <c r="E86" s="494"/>
      <c r="F86" s="494"/>
      <c r="G86" s="494"/>
      <c r="H86" s="495"/>
      <c r="I86" s="229" t="s">
        <v>2326</v>
      </c>
      <c r="J86" s="229" t="s">
        <v>2497</v>
      </c>
      <c r="K86" s="229">
        <v>3.1</v>
      </c>
      <c r="L86" s="82"/>
      <c r="M86" s="82"/>
    </row>
    <row r="87" spans="1:13" ht="45">
      <c r="A87" s="365"/>
      <c r="B87" s="254"/>
      <c r="C87" s="82" t="s">
        <v>2268</v>
      </c>
      <c r="D87" s="79" t="s">
        <v>1335</v>
      </c>
      <c r="E87" s="79">
        <v>40076991</v>
      </c>
      <c r="F87" s="182">
        <v>0.2</v>
      </c>
      <c r="G87" s="182"/>
      <c r="H87" s="252"/>
      <c r="I87" s="232"/>
      <c r="J87" s="293"/>
      <c r="K87" s="242"/>
      <c r="L87" s="182"/>
      <c r="M87" s="182"/>
    </row>
    <row r="88" spans="1:13" ht="18.75" customHeight="1" thickBot="1">
      <c r="A88" s="362"/>
      <c r="B88" s="18"/>
      <c r="C88" s="577" t="s">
        <v>89</v>
      </c>
      <c r="D88" s="582"/>
      <c r="E88" s="578"/>
      <c r="F88" s="218">
        <f>SUM(F87:F87)</f>
        <v>0.2</v>
      </c>
      <c r="G88" s="298">
        <v>0.8</v>
      </c>
      <c r="H88" s="218">
        <f>F88/G88</f>
        <v>0.25</v>
      </c>
      <c r="I88" s="577" t="s">
        <v>90</v>
      </c>
      <c r="J88" s="578"/>
      <c r="K88" s="218">
        <f>SUM(K85:K86)</f>
        <v>3.367</v>
      </c>
      <c r="L88" s="298">
        <v>0.8</v>
      </c>
      <c r="M88" s="218">
        <f>K88/L88</f>
        <v>4.208749999999999</v>
      </c>
    </row>
    <row r="89" spans="1:13" ht="45">
      <c r="A89" s="646" t="s">
        <v>2499</v>
      </c>
      <c r="B89" s="638" t="s">
        <v>1840</v>
      </c>
      <c r="C89" s="229" t="s">
        <v>2500</v>
      </c>
      <c r="D89" s="242" t="s">
        <v>2501</v>
      </c>
      <c r="E89" s="244" t="s">
        <v>273</v>
      </c>
      <c r="F89" s="229">
        <v>0.06</v>
      </c>
      <c r="G89" s="229"/>
      <c r="H89" s="228"/>
      <c r="L89" s="229"/>
      <c r="M89" s="229"/>
    </row>
    <row r="90" spans="1:13" ht="50.25" customHeight="1">
      <c r="A90" s="635"/>
      <c r="B90" s="484"/>
      <c r="C90" s="229"/>
      <c r="D90" s="228"/>
      <c r="E90" s="228"/>
      <c r="F90" s="229"/>
      <c r="G90" s="229"/>
      <c r="H90" s="228"/>
      <c r="I90" s="244" t="s">
        <v>2502</v>
      </c>
      <c r="J90" s="242" t="s">
        <v>2503</v>
      </c>
      <c r="K90" s="242">
        <v>0.0313</v>
      </c>
      <c r="L90" s="229"/>
      <c r="M90" s="229"/>
    </row>
    <row r="91" spans="1:13" ht="30">
      <c r="A91" s="635"/>
      <c r="B91" s="484"/>
      <c r="C91" s="229"/>
      <c r="D91" s="228"/>
      <c r="E91" s="228"/>
      <c r="F91" s="229"/>
      <c r="G91" s="229"/>
      <c r="H91" s="228"/>
      <c r="I91" s="229" t="s">
        <v>2504</v>
      </c>
      <c r="J91" s="229" t="s">
        <v>2505</v>
      </c>
      <c r="K91" s="229">
        <v>0.1</v>
      </c>
      <c r="L91" s="229"/>
      <c r="M91" s="229"/>
    </row>
    <row r="92" spans="1:13" ht="30">
      <c r="A92" s="635"/>
      <c r="B92" s="484"/>
      <c r="C92" s="229"/>
      <c r="D92" s="229"/>
      <c r="E92" s="229"/>
      <c r="F92" s="229"/>
      <c r="G92" s="229"/>
      <c r="H92" s="228"/>
      <c r="I92" s="229" t="s">
        <v>2506</v>
      </c>
      <c r="J92" s="229" t="s">
        <v>2505</v>
      </c>
      <c r="K92" s="229">
        <v>0.1</v>
      </c>
      <c r="L92" s="229"/>
      <c r="M92" s="229"/>
    </row>
    <row r="93" spans="1:13" ht="15.75" thickBot="1">
      <c r="A93" s="362"/>
      <c r="B93" s="18"/>
      <c r="C93" s="577" t="s">
        <v>89</v>
      </c>
      <c r="D93" s="582"/>
      <c r="E93" s="578"/>
      <c r="F93" s="218">
        <f>SUM(F89:F92)</f>
        <v>0.06</v>
      </c>
      <c r="G93" s="298">
        <v>0.8</v>
      </c>
      <c r="H93" s="218">
        <f>F93/G93</f>
        <v>0.075</v>
      </c>
      <c r="I93" s="577" t="s">
        <v>90</v>
      </c>
      <c r="J93" s="578"/>
      <c r="K93" s="218">
        <f>SUM(K89:K92)</f>
        <v>0.2313</v>
      </c>
      <c r="L93" s="298">
        <v>0.8</v>
      </c>
      <c r="M93" s="218">
        <f>K93/L93</f>
        <v>0.28912499999999997</v>
      </c>
    </row>
    <row r="94" spans="1:13" ht="15">
      <c r="A94" s="363"/>
      <c r="B94" s="117"/>
      <c r="C94" s="506" t="s">
        <v>254</v>
      </c>
      <c r="D94" s="507"/>
      <c r="E94" s="507"/>
      <c r="F94" s="507"/>
      <c r="G94" s="507"/>
      <c r="H94" s="508"/>
      <c r="I94" s="207"/>
      <c r="J94" s="283"/>
      <c r="K94" s="117"/>
      <c r="L94" s="117"/>
      <c r="M94" s="117"/>
    </row>
    <row r="95" spans="1:13" ht="45">
      <c r="A95" s="635" t="s">
        <v>2507</v>
      </c>
      <c r="B95" s="484" t="s">
        <v>1680</v>
      </c>
      <c r="C95" s="112" t="s">
        <v>2508</v>
      </c>
      <c r="D95" s="112" t="s">
        <v>2509</v>
      </c>
      <c r="E95" s="112" t="s">
        <v>2510</v>
      </c>
      <c r="F95" s="277">
        <v>0.031</v>
      </c>
      <c r="G95" s="79"/>
      <c r="H95" s="112"/>
      <c r="I95" s="79" t="s">
        <v>2268</v>
      </c>
      <c r="J95" s="79" t="s">
        <v>2511</v>
      </c>
      <c r="K95" s="79">
        <v>0.09</v>
      </c>
      <c r="L95" s="79"/>
      <c r="M95" s="79"/>
    </row>
    <row r="96" spans="1:13" ht="30">
      <c r="A96" s="635"/>
      <c r="B96" s="484"/>
      <c r="C96" s="229" t="s">
        <v>2512</v>
      </c>
      <c r="D96" s="229" t="s">
        <v>2513</v>
      </c>
      <c r="E96" s="229" t="s">
        <v>2514</v>
      </c>
      <c r="F96" s="6">
        <v>0.02</v>
      </c>
      <c r="G96" s="229"/>
      <c r="H96" s="228"/>
      <c r="I96" s="229"/>
      <c r="J96" s="229"/>
      <c r="K96" s="229"/>
      <c r="L96" s="229"/>
      <c r="M96" s="229"/>
    </row>
    <row r="97" spans="1:13" ht="15">
      <c r="A97" s="365"/>
      <c r="B97" s="254"/>
      <c r="C97" s="232"/>
      <c r="D97" s="292"/>
      <c r="E97" s="293"/>
      <c r="F97" s="303"/>
      <c r="G97" s="242"/>
      <c r="H97" s="236"/>
      <c r="I97" s="232"/>
      <c r="J97" s="293"/>
      <c r="K97" s="242"/>
      <c r="L97" s="242"/>
      <c r="M97" s="242"/>
    </row>
    <row r="98" spans="1:13" ht="15">
      <c r="A98" s="365"/>
      <c r="B98" s="254"/>
      <c r="C98" s="232"/>
      <c r="D98" s="292"/>
      <c r="E98" s="293"/>
      <c r="F98" s="303"/>
      <c r="G98" s="242"/>
      <c r="H98" s="236"/>
      <c r="I98" s="232"/>
      <c r="J98" s="293"/>
      <c r="K98" s="242"/>
      <c r="L98" s="242"/>
      <c r="M98" s="242"/>
    </row>
    <row r="99" spans="1:13" ht="15.75" customHeight="1" thickBot="1">
      <c r="A99" s="362"/>
      <c r="B99" s="18"/>
      <c r="C99" s="577" t="s">
        <v>89</v>
      </c>
      <c r="D99" s="582"/>
      <c r="E99" s="578"/>
      <c r="F99" s="304">
        <f>SUM(F97:F98)</f>
        <v>0</v>
      </c>
      <c r="G99" s="298">
        <v>0.8</v>
      </c>
      <c r="H99" s="218">
        <f>F99/G99</f>
        <v>0</v>
      </c>
      <c r="I99" s="577" t="s">
        <v>90</v>
      </c>
      <c r="J99" s="578"/>
      <c r="K99" s="218">
        <f>SUM(K95:K96)</f>
        <v>0.09</v>
      </c>
      <c r="L99" s="298">
        <v>0.8</v>
      </c>
      <c r="M99" s="218">
        <f>K99/L99</f>
        <v>0.11249999999999999</v>
      </c>
    </row>
    <row r="100" spans="1:13" ht="15">
      <c r="A100" s="363"/>
      <c r="B100" s="117"/>
      <c r="C100" s="506" t="s">
        <v>254</v>
      </c>
      <c r="D100" s="507"/>
      <c r="E100" s="507"/>
      <c r="F100" s="507"/>
      <c r="G100" s="507"/>
      <c r="H100" s="508"/>
      <c r="I100" s="207"/>
      <c r="J100" s="283"/>
      <c r="K100" s="117"/>
      <c r="L100" s="117"/>
      <c r="M100" s="117"/>
    </row>
    <row r="101" spans="1:13" ht="47.25" customHeight="1">
      <c r="A101" s="635" t="s">
        <v>1841</v>
      </c>
      <c r="B101" s="484" t="s">
        <v>1711</v>
      </c>
      <c r="C101" s="112" t="s">
        <v>2515</v>
      </c>
      <c r="D101" s="112" t="s">
        <v>2516</v>
      </c>
      <c r="E101" s="112" t="s">
        <v>2517</v>
      </c>
      <c r="F101" s="112">
        <v>0.02</v>
      </c>
      <c r="G101" s="79"/>
      <c r="H101" s="112"/>
      <c r="I101" s="79" t="s">
        <v>2518</v>
      </c>
      <c r="J101" s="79" t="s">
        <v>2519</v>
      </c>
      <c r="K101" s="79">
        <v>0.173</v>
      </c>
      <c r="L101" s="79"/>
      <c r="M101" s="79"/>
    </row>
    <row r="102" spans="1:13" ht="17.25" customHeight="1">
      <c r="A102" s="635"/>
      <c r="B102" s="484"/>
      <c r="C102" s="493" t="s">
        <v>253</v>
      </c>
      <c r="D102" s="494"/>
      <c r="E102" s="494"/>
      <c r="F102" s="494"/>
      <c r="G102" s="494"/>
      <c r="H102" s="495"/>
      <c r="I102" s="79"/>
      <c r="J102" s="79"/>
      <c r="K102" s="244"/>
      <c r="L102" s="79"/>
      <c r="M102" s="79"/>
    </row>
    <row r="103" spans="1:13" ht="63" customHeight="1">
      <c r="A103" s="635"/>
      <c r="B103" s="484"/>
      <c r="C103" s="228" t="s">
        <v>2520</v>
      </c>
      <c r="D103" s="228" t="s">
        <v>2521</v>
      </c>
      <c r="E103" s="228" t="s">
        <v>2522</v>
      </c>
      <c r="F103" s="228">
        <v>0.05</v>
      </c>
      <c r="G103" s="229"/>
      <c r="H103" s="228"/>
      <c r="I103" s="229" t="s">
        <v>2268</v>
      </c>
      <c r="J103" s="229" t="s">
        <v>2523</v>
      </c>
      <c r="K103" s="229">
        <v>4.12813</v>
      </c>
      <c r="L103" s="229"/>
      <c r="M103" s="229"/>
    </row>
    <row r="104" spans="1:13" ht="30">
      <c r="A104" s="635"/>
      <c r="B104" s="484"/>
      <c r="C104" s="229" t="s">
        <v>2526</v>
      </c>
      <c r="D104" s="229" t="s">
        <v>2527</v>
      </c>
      <c r="E104" s="229" t="s">
        <v>270</v>
      </c>
      <c r="F104" s="228">
        <v>0.05</v>
      </c>
      <c r="G104" s="229"/>
      <c r="H104" s="228"/>
      <c r="I104" s="229" t="s">
        <v>2524</v>
      </c>
      <c r="J104" s="229" t="s">
        <v>2525</v>
      </c>
      <c r="K104" s="229">
        <v>0.05</v>
      </c>
      <c r="L104" s="229"/>
      <c r="M104" s="229"/>
    </row>
    <row r="105" spans="1:13" ht="15">
      <c r="A105" s="635"/>
      <c r="B105" s="484"/>
      <c r="C105" s="229"/>
      <c r="D105" s="229"/>
      <c r="E105" s="229"/>
      <c r="F105" s="229"/>
      <c r="G105" s="229"/>
      <c r="H105" s="228"/>
      <c r="L105" s="229"/>
      <c r="M105" s="229"/>
    </row>
    <row r="106" spans="1:13" ht="15.75" customHeight="1" thickBot="1">
      <c r="A106" s="362"/>
      <c r="B106" s="18"/>
      <c r="C106" s="577" t="s">
        <v>89</v>
      </c>
      <c r="D106" s="582"/>
      <c r="E106" s="578"/>
      <c r="F106" s="218">
        <f>SUM(F103:F105)</f>
        <v>0.1</v>
      </c>
      <c r="G106" s="298">
        <v>0.8</v>
      </c>
      <c r="H106" s="218">
        <f>F106/G106</f>
        <v>0.125</v>
      </c>
      <c r="I106" s="577" t="s">
        <v>90</v>
      </c>
      <c r="J106" s="578"/>
      <c r="K106" s="218">
        <f>SUM(K101:K105)</f>
        <v>4.3511299999999995</v>
      </c>
      <c r="L106" s="298">
        <v>0.8</v>
      </c>
      <c r="M106" s="218">
        <f>K106/L106</f>
        <v>5.438912499999999</v>
      </c>
    </row>
    <row r="107" spans="1:13" ht="45">
      <c r="A107" s="635" t="s">
        <v>2528</v>
      </c>
      <c r="B107" s="484" t="s">
        <v>1680</v>
      </c>
      <c r="C107" s="79"/>
      <c r="D107" s="79"/>
      <c r="E107" s="79"/>
      <c r="F107" s="79"/>
      <c r="G107" s="79"/>
      <c r="H107" s="112"/>
      <c r="I107" s="79" t="s">
        <v>2268</v>
      </c>
      <c r="J107" s="79" t="s">
        <v>2529</v>
      </c>
      <c r="K107" s="79">
        <v>0.011</v>
      </c>
      <c r="L107" s="79"/>
      <c r="M107" s="79"/>
    </row>
    <row r="108" spans="1:13" ht="60">
      <c r="A108" s="635"/>
      <c r="B108" s="484"/>
      <c r="C108" s="493" t="s">
        <v>253</v>
      </c>
      <c r="D108" s="494"/>
      <c r="E108" s="494"/>
      <c r="F108" s="494"/>
      <c r="G108" s="494"/>
      <c r="H108" s="495"/>
      <c r="I108" s="79" t="s">
        <v>298</v>
      </c>
      <c r="J108" s="79" t="s">
        <v>299</v>
      </c>
      <c r="K108" s="79">
        <v>0.2</v>
      </c>
      <c r="L108" s="79"/>
      <c r="M108" s="79"/>
    </row>
    <row r="109" spans="1:13" ht="60.75" customHeight="1">
      <c r="A109" s="635"/>
      <c r="B109" s="484"/>
      <c r="C109" s="229" t="s">
        <v>2530</v>
      </c>
      <c r="D109" s="229" t="s">
        <v>2531</v>
      </c>
      <c r="E109" s="229" t="s">
        <v>2532</v>
      </c>
      <c r="F109" s="229">
        <v>2.067</v>
      </c>
      <c r="G109" s="229"/>
      <c r="H109" s="228"/>
      <c r="I109" s="229"/>
      <c r="J109" s="229"/>
      <c r="K109" s="229"/>
      <c r="L109" s="229"/>
      <c r="M109" s="229"/>
    </row>
    <row r="110" spans="1:13" ht="15.75" customHeight="1" thickBot="1">
      <c r="A110" s="362"/>
      <c r="B110" s="18"/>
      <c r="C110" s="577" t="s">
        <v>89</v>
      </c>
      <c r="D110" s="582"/>
      <c r="E110" s="578"/>
      <c r="F110" s="218">
        <f>SUM(F107:F109)</f>
        <v>2.067</v>
      </c>
      <c r="G110" s="298">
        <v>0.8</v>
      </c>
      <c r="H110" s="218">
        <f>F110/G110</f>
        <v>2.58375</v>
      </c>
      <c r="I110" s="577" t="s">
        <v>90</v>
      </c>
      <c r="J110" s="578"/>
      <c r="K110" s="218">
        <f>SUM(K107:K109)</f>
        <v>0.21100000000000002</v>
      </c>
      <c r="L110" s="298">
        <v>0.8</v>
      </c>
      <c r="M110" s="218">
        <f>K110/L110</f>
        <v>0.26375</v>
      </c>
    </row>
    <row r="111" spans="1:13" ht="15">
      <c r="A111" s="363"/>
      <c r="B111" s="117"/>
      <c r="C111" s="506" t="s">
        <v>253</v>
      </c>
      <c r="D111" s="507"/>
      <c r="E111" s="507"/>
      <c r="F111" s="507"/>
      <c r="G111" s="507"/>
      <c r="H111" s="508"/>
      <c r="I111" s="207"/>
      <c r="J111" s="283"/>
      <c r="K111" s="117"/>
      <c r="L111" s="117"/>
      <c r="M111" s="117"/>
    </row>
    <row r="112" spans="1:13" ht="45">
      <c r="A112" s="645" t="s">
        <v>1842</v>
      </c>
      <c r="B112" s="639" t="s">
        <v>1680</v>
      </c>
      <c r="C112" s="2" t="s">
        <v>2535</v>
      </c>
      <c r="D112" s="2" t="s">
        <v>2536</v>
      </c>
      <c r="E112" s="2" t="s">
        <v>2537</v>
      </c>
      <c r="F112" s="85">
        <v>0.083</v>
      </c>
      <c r="G112" s="82"/>
      <c r="H112" s="112"/>
      <c r="I112" s="79" t="s">
        <v>2533</v>
      </c>
      <c r="J112" s="79" t="s">
        <v>2534</v>
      </c>
      <c r="K112" s="104">
        <v>0.1</v>
      </c>
      <c r="L112" s="82"/>
      <c r="M112" s="82"/>
    </row>
    <row r="113" spans="1:13" ht="45">
      <c r="A113" s="645"/>
      <c r="B113" s="639"/>
      <c r="C113" s="2" t="s">
        <v>2539</v>
      </c>
      <c r="D113" s="2" t="s">
        <v>2540</v>
      </c>
      <c r="E113" s="2" t="s">
        <v>2541</v>
      </c>
      <c r="F113" s="2">
        <v>0.16</v>
      </c>
      <c r="G113" s="2"/>
      <c r="H113" s="228"/>
      <c r="L113" s="2"/>
      <c r="M113" s="2"/>
    </row>
    <row r="114" spans="1:13" ht="75">
      <c r="A114" s="645"/>
      <c r="B114" s="639"/>
      <c r="C114" s="493" t="s">
        <v>252</v>
      </c>
      <c r="D114" s="494"/>
      <c r="E114" s="494"/>
      <c r="F114" s="494"/>
      <c r="G114" s="494"/>
      <c r="H114" s="495"/>
      <c r="I114" s="2" t="s">
        <v>121</v>
      </c>
      <c r="J114" s="2" t="s">
        <v>342</v>
      </c>
      <c r="K114" s="2">
        <v>0.023</v>
      </c>
      <c r="L114" s="2"/>
      <c r="M114" s="82"/>
    </row>
    <row r="115" spans="1:13" ht="105">
      <c r="A115" s="645"/>
      <c r="B115" s="639"/>
      <c r="C115" s="229" t="s">
        <v>2542</v>
      </c>
      <c r="D115" s="229" t="s">
        <v>2543</v>
      </c>
      <c r="E115" s="2" t="s">
        <v>2544</v>
      </c>
      <c r="F115" s="2">
        <v>0.03</v>
      </c>
      <c r="G115" s="2"/>
      <c r="H115" s="228"/>
      <c r="I115" s="2" t="s">
        <v>121</v>
      </c>
      <c r="J115" s="2" t="s">
        <v>343</v>
      </c>
      <c r="K115" s="2">
        <v>0.02</v>
      </c>
      <c r="L115" s="2"/>
      <c r="M115" s="82"/>
    </row>
    <row r="116" spans="1:13" ht="30">
      <c r="A116" s="361"/>
      <c r="B116" s="252"/>
      <c r="C116" s="2" t="s">
        <v>2538</v>
      </c>
      <c r="D116" s="2" t="s">
        <v>1148</v>
      </c>
      <c r="E116" s="229">
        <v>40099204</v>
      </c>
      <c r="F116" s="85">
        <v>1</v>
      </c>
      <c r="G116" s="109"/>
      <c r="H116" s="236"/>
      <c r="I116" s="181"/>
      <c r="J116" s="183"/>
      <c r="K116" s="109"/>
      <c r="L116" s="109"/>
      <c r="M116" s="182"/>
    </row>
    <row r="117" spans="1:13" ht="30">
      <c r="A117" s="361"/>
      <c r="B117" s="252"/>
      <c r="C117" s="2" t="s">
        <v>2538</v>
      </c>
      <c r="D117" s="184" t="s">
        <v>1148</v>
      </c>
      <c r="E117" s="85">
        <v>40099203</v>
      </c>
      <c r="F117" s="410">
        <v>1</v>
      </c>
      <c r="G117" s="109"/>
      <c r="H117" s="236"/>
      <c r="I117" s="181"/>
      <c r="J117" s="183"/>
      <c r="K117" s="109"/>
      <c r="L117" s="109"/>
      <c r="M117" s="182"/>
    </row>
    <row r="118" spans="1:13" ht="15.75" customHeight="1" thickBot="1">
      <c r="A118" s="362"/>
      <c r="B118" s="18"/>
      <c r="C118" s="577" t="s">
        <v>89</v>
      </c>
      <c r="D118" s="582"/>
      <c r="E118" s="578"/>
      <c r="F118" s="373">
        <f>SUM(F112:F116)</f>
        <v>1.2730000000000001</v>
      </c>
      <c r="G118" s="298">
        <v>0.8</v>
      </c>
      <c r="H118" s="218">
        <f>F118/G118</f>
        <v>1.59125</v>
      </c>
      <c r="I118" s="577" t="s">
        <v>90</v>
      </c>
      <c r="J118" s="578"/>
      <c r="K118" s="218">
        <f>SUM(K112:K115)</f>
        <v>0.143</v>
      </c>
      <c r="L118" s="298">
        <v>0.8</v>
      </c>
      <c r="M118" s="218">
        <f>K118/L118</f>
        <v>0.17874999999999996</v>
      </c>
    </row>
    <row r="119" spans="1:13" ht="15">
      <c r="A119" s="363"/>
      <c r="B119" s="117"/>
      <c r="C119" s="506" t="s">
        <v>252</v>
      </c>
      <c r="D119" s="507"/>
      <c r="E119" s="507"/>
      <c r="F119" s="507"/>
      <c r="G119" s="507"/>
      <c r="H119" s="508"/>
      <c r="I119" s="207"/>
      <c r="J119" s="283"/>
      <c r="K119" s="117"/>
      <c r="L119" s="117"/>
      <c r="M119" s="117"/>
    </row>
    <row r="120" spans="1:13" ht="75">
      <c r="A120" s="635" t="s">
        <v>1843</v>
      </c>
      <c r="B120" s="484" t="s">
        <v>1711</v>
      </c>
      <c r="C120" s="82" t="s">
        <v>2549</v>
      </c>
      <c r="D120" s="82" t="s">
        <v>2550</v>
      </c>
      <c r="E120" s="79" t="s">
        <v>2551</v>
      </c>
      <c r="F120" s="82">
        <v>0.033</v>
      </c>
      <c r="G120" s="79"/>
      <c r="H120" s="112"/>
      <c r="I120" s="79" t="s">
        <v>2546</v>
      </c>
      <c r="J120" s="79" t="s">
        <v>2547</v>
      </c>
      <c r="K120" s="79">
        <v>0.15</v>
      </c>
      <c r="L120" s="79"/>
      <c r="M120" s="79"/>
    </row>
    <row r="121" spans="1:13" ht="45">
      <c r="A121" s="635"/>
      <c r="B121" s="484"/>
      <c r="C121" s="2" t="s">
        <v>2549</v>
      </c>
      <c r="D121" s="2" t="s">
        <v>1146</v>
      </c>
      <c r="E121" s="229" t="s">
        <v>1147</v>
      </c>
      <c r="F121" s="2">
        <v>0.037</v>
      </c>
      <c r="G121" s="229"/>
      <c r="H121" s="228"/>
      <c r="I121" s="229" t="s">
        <v>260</v>
      </c>
      <c r="J121" s="229" t="s">
        <v>2548</v>
      </c>
      <c r="K121" s="229"/>
      <c r="L121" s="299"/>
      <c r="M121" s="229"/>
    </row>
    <row r="122" spans="1:13" ht="75">
      <c r="A122" s="635"/>
      <c r="B122" s="484"/>
      <c r="C122" s="229" t="s">
        <v>2268</v>
      </c>
      <c r="D122" s="229" t="s">
        <v>2552</v>
      </c>
      <c r="E122" s="229">
        <v>40076381</v>
      </c>
      <c r="F122" s="229">
        <v>0.115</v>
      </c>
      <c r="G122" s="229"/>
      <c r="H122" s="228"/>
      <c r="I122" s="246" t="s">
        <v>2553</v>
      </c>
      <c r="J122" s="229" t="s">
        <v>2554</v>
      </c>
      <c r="K122" s="229">
        <v>0.028</v>
      </c>
      <c r="L122" s="229"/>
      <c r="M122" s="229"/>
    </row>
    <row r="123" spans="1:13" ht="15">
      <c r="A123" s="635"/>
      <c r="B123" s="484"/>
      <c r="C123" s="229"/>
      <c r="D123" s="229"/>
      <c r="E123" s="229"/>
      <c r="F123" s="229"/>
      <c r="G123" s="229"/>
      <c r="H123" s="228"/>
      <c r="I123" s="244" t="s">
        <v>2556</v>
      </c>
      <c r="J123" s="229" t="s">
        <v>2557</v>
      </c>
      <c r="K123" s="229">
        <v>0.2</v>
      </c>
      <c r="L123" s="229"/>
      <c r="M123" s="229"/>
    </row>
    <row r="124" spans="1:13" ht="30">
      <c r="A124" s="635"/>
      <c r="B124" s="484"/>
      <c r="C124" s="229"/>
      <c r="D124" s="229"/>
      <c r="E124" s="229"/>
      <c r="F124" s="229"/>
      <c r="G124" s="229"/>
      <c r="H124" s="228"/>
      <c r="I124" s="246" t="s">
        <v>2559</v>
      </c>
      <c r="J124" s="229" t="s">
        <v>2560</v>
      </c>
      <c r="K124" s="229">
        <v>0.097</v>
      </c>
      <c r="L124" s="229"/>
      <c r="M124" s="229"/>
    </row>
    <row r="125" spans="1:13" ht="15">
      <c r="A125" s="635"/>
      <c r="B125" s="484"/>
      <c r="C125" s="229"/>
      <c r="D125" s="229"/>
      <c r="E125" s="229"/>
      <c r="F125" s="229"/>
      <c r="G125" s="229"/>
      <c r="H125" s="228"/>
      <c r="I125" s="229"/>
      <c r="J125" s="229"/>
      <c r="K125" s="229"/>
      <c r="L125" s="229"/>
      <c r="M125" s="229"/>
    </row>
    <row r="126" spans="1:13" ht="15.75" customHeight="1" thickBot="1">
      <c r="A126" s="362"/>
      <c r="B126" s="18"/>
      <c r="C126" s="577" t="s">
        <v>89</v>
      </c>
      <c r="D126" s="582"/>
      <c r="E126" s="578"/>
      <c r="F126" s="218">
        <f>SUM(F120:F125)</f>
        <v>0.185</v>
      </c>
      <c r="G126" s="298">
        <v>0.8</v>
      </c>
      <c r="H126" s="218">
        <f>F126/G126</f>
        <v>0.23124999999999998</v>
      </c>
      <c r="I126" s="577" t="s">
        <v>90</v>
      </c>
      <c r="J126" s="578"/>
      <c r="K126" s="218">
        <f>SUM(K120:K124)</f>
        <v>0.475</v>
      </c>
      <c r="L126" s="298">
        <v>0.8</v>
      </c>
      <c r="M126" s="218">
        <f>K126/L126</f>
        <v>0.5937499999999999</v>
      </c>
    </row>
    <row r="127" spans="1:13" ht="30">
      <c r="A127" s="364" t="s">
        <v>1844</v>
      </c>
      <c r="B127" s="242" t="s">
        <v>1845</v>
      </c>
      <c r="C127" s="229"/>
      <c r="D127" s="229"/>
      <c r="E127" s="229"/>
      <c r="F127" s="229"/>
      <c r="G127" s="229"/>
      <c r="H127" s="228"/>
      <c r="I127" s="244"/>
      <c r="J127" s="244"/>
      <c r="K127" s="244"/>
      <c r="L127" s="229"/>
      <c r="M127" s="229"/>
    </row>
    <row r="128" spans="1:13" ht="15.75" customHeight="1" thickBot="1">
      <c r="A128" s="362"/>
      <c r="B128" s="18"/>
      <c r="C128" s="577" t="s">
        <v>89</v>
      </c>
      <c r="D128" s="582"/>
      <c r="E128" s="578"/>
      <c r="F128" s="218">
        <f>SUM(F127:F127)</f>
        <v>0</v>
      </c>
      <c r="G128" s="298">
        <v>0.8</v>
      </c>
      <c r="H128" s="218">
        <f>F128/G128</f>
        <v>0</v>
      </c>
      <c r="I128" s="577" t="s">
        <v>90</v>
      </c>
      <c r="J128" s="578"/>
      <c r="K128" s="218">
        <f>SUM(K127:K127)</f>
        <v>0</v>
      </c>
      <c r="L128" s="298">
        <v>0.8</v>
      </c>
      <c r="M128" s="218">
        <f>K128/L128</f>
        <v>0</v>
      </c>
    </row>
    <row r="129" spans="1:13" ht="15">
      <c r="A129" s="363"/>
      <c r="B129" s="117"/>
      <c r="C129" s="506" t="s">
        <v>254</v>
      </c>
      <c r="D129" s="507"/>
      <c r="E129" s="507"/>
      <c r="F129" s="507"/>
      <c r="G129" s="507"/>
      <c r="H129" s="508"/>
      <c r="I129" s="207"/>
      <c r="J129" s="283"/>
      <c r="K129" s="117"/>
      <c r="L129" s="117"/>
      <c r="M129" s="117"/>
    </row>
    <row r="130" spans="1:13" ht="30">
      <c r="A130" s="635" t="s">
        <v>1846</v>
      </c>
      <c r="B130" s="484" t="s">
        <v>1680</v>
      </c>
      <c r="C130" s="112" t="s">
        <v>2561</v>
      </c>
      <c r="D130" s="112" t="s">
        <v>2562</v>
      </c>
      <c r="E130" s="112" t="s">
        <v>2563</v>
      </c>
      <c r="F130" s="278">
        <v>0.6</v>
      </c>
      <c r="G130" s="112"/>
      <c r="H130" s="112"/>
      <c r="I130" s="112" t="s">
        <v>2564</v>
      </c>
      <c r="J130" s="112" t="s">
        <v>2565</v>
      </c>
      <c r="K130" s="112">
        <v>0.211</v>
      </c>
      <c r="L130" s="112"/>
      <c r="M130" s="112"/>
    </row>
    <row r="131" spans="1:13" ht="45">
      <c r="A131" s="635"/>
      <c r="B131" s="484"/>
      <c r="C131" s="228" t="s">
        <v>2566</v>
      </c>
      <c r="D131" s="228" t="s">
        <v>2567</v>
      </c>
      <c r="E131" s="228" t="s">
        <v>2568</v>
      </c>
      <c r="F131" s="87">
        <v>2</v>
      </c>
      <c r="G131" s="228"/>
      <c r="H131" s="228"/>
      <c r="L131" s="228"/>
      <c r="M131" s="228"/>
    </row>
    <row r="132" spans="1:13" ht="30">
      <c r="A132" s="635"/>
      <c r="B132" s="484"/>
      <c r="C132" s="228" t="s">
        <v>2571</v>
      </c>
      <c r="D132" s="228" t="s">
        <v>2572</v>
      </c>
      <c r="E132" s="228" t="s">
        <v>2573</v>
      </c>
      <c r="F132" s="86">
        <v>0.4</v>
      </c>
      <c r="G132" s="228"/>
      <c r="H132" s="228"/>
      <c r="I132" s="228" t="s">
        <v>2574</v>
      </c>
      <c r="J132" s="228"/>
      <c r="K132" s="228">
        <v>1</v>
      </c>
      <c r="L132" s="228"/>
      <c r="M132" s="228"/>
    </row>
    <row r="133" spans="1:13" ht="30">
      <c r="A133" s="635"/>
      <c r="B133" s="484"/>
      <c r="C133" s="228" t="s">
        <v>2575</v>
      </c>
      <c r="D133" s="228" t="s">
        <v>2576</v>
      </c>
      <c r="E133" s="228" t="s">
        <v>2577</v>
      </c>
      <c r="F133" s="228">
        <v>0.055</v>
      </c>
      <c r="G133" s="228"/>
      <c r="H133" s="228"/>
      <c r="I133" s="228" t="s">
        <v>2578</v>
      </c>
      <c r="J133" s="228" t="s">
        <v>2579</v>
      </c>
      <c r="K133" s="228">
        <v>0.075</v>
      </c>
      <c r="L133" s="228"/>
      <c r="M133" s="228"/>
    </row>
    <row r="134" spans="1:13" ht="15">
      <c r="A134" s="635"/>
      <c r="B134" s="484"/>
      <c r="C134" s="493" t="s">
        <v>252</v>
      </c>
      <c r="D134" s="494"/>
      <c r="E134" s="494"/>
      <c r="F134" s="494"/>
      <c r="G134" s="494"/>
      <c r="H134" s="495"/>
      <c r="I134" s="228"/>
      <c r="J134" s="228"/>
      <c r="K134" s="228"/>
      <c r="L134" s="228"/>
      <c r="M134" s="228"/>
    </row>
    <row r="135" spans="1:13" ht="45">
      <c r="A135" s="635"/>
      <c r="B135" s="484"/>
      <c r="C135" s="229" t="s">
        <v>2582</v>
      </c>
      <c r="D135" s="229" t="s">
        <v>2583</v>
      </c>
      <c r="E135" s="228" t="s">
        <v>2584</v>
      </c>
      <c r="F135" s="2">
        <v>0.0557</v>
      </c>
      <c r="G135" s="228"/>
      <c r="H135" s="228"/>
      <c r="I135" s="228" t="s">
        <v>2580</v>
      </c>
      <c r="J135" s="228" t="s">
        <v>2581</v>
      </c>
      <c r="K135" s="228">
        <v>0.19</v>
      </c>
      <c r="L135" s="228"/>
      <c r="M135" s="228"/>
    </row>
    <row r="136" spans="1:14" s="176" customFormat="1" ht="30">
      <c r="A136" s="635"/>
      <c r="B136" s="484"/>
      <c r="C136" s="228" t="s">
        <v>2596</v>
      </c>
      <c r="D136" s="228" t="s">
        <v>2597</v>
      </c>
      <c r="E136" s="228" t="s">
        <v>1318</v>
      </c>
      <c r="F136" s="228">
        <v>0.1755</v>
      </c>
      <c r="G136" s="228"/>
      <c r="H136" s="228"/>
      <c r="I136" s="228" t="s">
        <v>2585</v>
      </c>
      <c r="J136" s="228" t="s">
        <v>2586</v>
      </c>
      <c r="K136" s="228">
        <v>0.3334</v>
      </c>
      <c r="L136" s="228"/>
      <c r="M136" s="228"/>
      <c r="N136" s="175"/>
    </row>
    <row r="137" spans="1:14" s="176" customFormat="1" ht="15">
      <c r="A137" s="635"/>
      <c r="B137" s="484"/>
      <c r="C137" s="229"/>
      <c r="D137" s="229"/>
      <c r="E137" s="229"/>
      <c r="F137" s="229"/>
      <c r="G137" s="228"/>
      <c r="H137" s="228"/>
      <c r="I137" s="228" t="s">
        <v>2587</v>
      </c>
      <c r="J137" s="228" t="s">
        <v>2588</v>
      </c>
      <c r="K137" s="228">
        <v>0.195</v>
      </c>
      <c r="L137" s="228"/>
      <c r="M137" s="228"/>
      <c r="N137" s="175"/>
    </row>
    <row r="138" spans="1:13" ht="30.75" customHeight="1">
      <c r="A138" s="635"/>
      <c r="B138" s="484"/>
      <c r="C138" s="228" t="s">
        <v>2569</v>
      </c>
      <c r="D138" s="228" t="s">
        <v>2570</v>
      </c>
      <c r="E138" s="392">
        <v>40190</v>
      </c>
      <c r="F138" s="228">
        <v>0.1755</v>
      </c>
      <c r="G138" s="228"/>
      <c r="H138" s="228"/>
      <c r="I138" s="229"/>
      <c r="J138" s="229"/>
      <c r="K138" s="229"/>
      <c r="L138" s="228"/>
      <c r="M138" s="228"/>
    </row>
    <row r="139" spans="1:13" ht="39" customHeight="1">
      <c r="A139" s="635"/>
      <c r="B139" s="484"/>
      <c r="C139" s="229" t="s">
        <v>2589</v>
      </c>
      <c r="D139" s="229" t="s">
        <v>2590</v>
      </c>
      <c r="E139" s="228" t="s">
        <v>274</v>
      </c>
      <c r="F139" s="229">
        <v>0.25</v>
      </c>
      <c r="G139" s="228"/>
      <c r="H139" s="228"/>
      <c r="I139" s="229" t="s">
        <v>2558</v>
      </c>
      <c r="J139" s="229" t="s">
        <v>2591</v>
      </c>
      <c r="K139" s="228">
        <v>0.09</v>
      </c>
      <c r="L139" s="228"/>
      <c r="M139" s="228"/>
    </row>
    <row r="140" spans="1:13" ht="30">
      <c r="A140" s="635"/>
      <c r="B140" s="484"/>
      <c r="C140" s="228"/>
      <c r="D140" s="228"/>
      <c r="E140" s="228"/>
      <c r="F140" s="228"/>
      <c r="G140" s="228"/>
      <c r="H140" s="228"/>
      <c r="I140" s="229" t="s">
        <v>2592</v>
      </c>
      <c r="J140" s="229" t="s">
        <v>2593</v>
      </c>
      <c r="K140" s="228">
        <v>0.021</v>
      </c>
      <c r="L140" s="228"/>
      <c r="M140" s="228"/>
    </row>
    <row r="141" spans="1:13" ht="62.25" customHeight="1">
      <c r="A141" s="635"/>
      <c r="B141" s="484"/>
      <c r="C141" s="228"/>
      <c r="D141" s="228"/>
      <c r="E141" s="228"/>
      <c r="F141" s="228"/>
      <c r="G141" s="228"/>
      <c r="H141" s="228"/>
      <c r="I141" s="229" t="s">
        <v>2594</v>
      </c>
      <c r="J141" s="229" t="s">
        <v>2595</v>
      </c>
      <c r="K141" s="228">
        <v>0.02</v>
      </c>
      <c r="L141" s="228"/>
      <c r="M141" s="228"/>
    </row>
    <row r="142" spans="1:13" ht="25.5">
      <c r="A142" s="635"/>
      <c r="B142" s="484"/>
      <c r="C142" s="228"/>
      <c r="D142" s="228"/>
      <c r="E142" s="228"/>
      <c r="F142" s="228"/>
      <c r="G142" s="228"/>
      <c r="H142" s="228"/>
      <c r="I142" s="121" t="s">
        <v>1316</v>
      </c>
      <c r="J142" s="121" t="s">
        <v>1317</v>
      </c>
      <c r="K142" s="228">
        <v>0.016</v>
      </c>
      <c r="L142" s="228"/>
      <c r="M142" s="228"/>
    </row>
    <row r="143" spans="1:13" ht="15.75" customHeight="1" thickBot="1">
      <c r="A143" s="362"/>
      <c r="B143" s="18"/>
      <c r="C143" s="577" t="s">
        <v>89</v>
      </c>
      <c r="D143" s="582"/>
      <c r="E143" s="578"/>
      <c r="F143" s="290">
        <f>SUM(F135:F142)</f>
        <v>0.6567</v>
      </c>
      <c r="G143" s="298">
        <v>0.8</v>
      </c>
      <c r="H143" s="218">
        <f>F143/G143</f>
        <v>0.8208749999999999</v>
      </c>
      <c r="I143" s="641" t="s">
        <v>90</v>
      </c>
      <c r="J143" s="643"/>
      <c r="K143" s="294">
        <f>SUM(K130:K142)</f>
        <v>2.1513999999999998</v>
      </c>
      <c r="L143" s="298">
        <v>0.8</v>
      </c>
      <c r="M143" s="218">
        <f>K143/L143</f>
        <v>2.6892499999999995</v>
      </c>
    </row>
    <row r="144" spans="1:13" ht="30">
      <c r="A144" s="363"/>
      <c r="B144" s="117"/>
      <c r="C144" s="506" t="s">
        <v>257</v>
      </c>
      <c r="D144" s="507"/>
      <c r="E144" s="507"/>
      <c r="F144" s="507"/>
      <c r="G144" s="507"/>
      <c r="H144" s="508"/>
      <c r="I144" s="229" t="s">
        <v>2601</v>
      </c>
      <c r="J144" s="229" t="s">
        <v>2602</v>
      </c>
      <c r="K144" s="229">
        <v>0.06</v>
      </c>
      <c r="L144" s="117"/>
      <c r="M144" s="117"/>
    </row>
    <row r="145" spans="1:13" ht="30">
      <c r="A145" s="635" t="s">
        <v>1847</v>
      </c>
      <c r="B145" s="484" t="s">
        <v>1598</v>
      </c>
      <c r="C145" s="82" t="s">
        <v>2598</v>
      </c>
      <c r="D145" s="82" t="s">
        <v>2599</v>
      </c>
      <c r="E145" s="82" t="s">
        <v>2600</v>
      </c>
      <c r="F145" s="280">
        <v>0.8</v>
      </c>
      <c r="G145" s="79"/>
      <c r="H145" s="112"/>
      <c r="I145" s="229" t="s">
        <v>2606</v>
      </c>
      <c r="J145" s="229" t="s">
        <v>2607</v>
      </c>
      <c r="K145" s="229">
        <v>0.45</v>
      </c>
      <c r="L145" s="79"/>
      <c r="M145" s="79"/>
    </row>
    <row r="146" spans="1:13" ht="45">
      <c r="A146" s="635"/>
      <c r="B146" s="484"/>
      <c r="C146" s="493" t="s">
        <v>254</v>
      </c>
      <c r="D146" s="494"/>
      <c r="E146" s="494"/>
      <c r="F146" s="494"/>
      <c r="G146" s="494"/>
      <c r="H146" s="495"/>
      <c r="I146" s="228" t="s">
        <v>2611</v>
      </c>
      <c r="J146" s="228" t="s">
        <v>2612</v>
      </c>
      <c r="K146" s="229">
        <v>0.23</v>
      </c>
      <c r="L146" s="79"/>
      <c r="M146" s="79"/>
    </row>
    <row r="147" spans="1:13" ht="46.5" customHeight="1">
      <c r="A147" s="635"/>
      <c r="B147" s="484"/>
      <c r="C147" s="2" t="s">
        <v>2603</v>
      </c>
      <c r="D147" s="2" t="s">
        <v>2604</v>
      </c>
      <c r="E147" s="2" t="s">
        <v>2605</v>
      </c>
      <c r="F147" s="84">
        <v>0.2</v>
      </c>
      <c r="G147" s="229"/>
      <c r="H147" s="228"/>
      <c r="I147" s="229" t="s">
        <v>2616</v>
      </c>
      <c r="J147" s="229" t="s">
        <v>2617</v>
      </c>
      <c r="K147" s="229">
        <v>9.029</v>
      </c>
      <c r="L147" s="229"/>
      <c r="M147" s="229"/>
    </row>
    <row r="148" spans="1:13" ht="41.25" customHeight="1">
      <c r="A148" s="635"/>
      <c r="B148" s="484"/>
      <c r="C148" s="229" t="s">
        <v>2613</v>
      </c>
      <c r="D148" s="229" t="s">
        <v>2632</v>
      </c>
      <c r="E148" s="229" t="s">
        <v>2615</v>
      </c>
      <c r="F148" s="229">
        <v>2.5</v>
      </c>
      <c r="G148" s="229"/>
      <c r="H148" s="228"/>
      <c r="I148" s="229" t="s">
        <v>2618</v>
      </c>
      <c r="J148" s="229" t="s">
        <v>2619</v>
      </c>
      <c r="K148" s="229">
        <v>0.13</v>
      </c>
      <c r="L148" s="229"/>
      <c r="M148" s="229"/>
    </row>
    <row r="149" spans="1:13" ht="44.25" customHeight="1">
      <c r="A149" s="635"/>
      <c r="B149" s="484"/>
      <c r="C149" s="229" t="s">
        <v>2608</v>
      </c>
      <c r="D149" s="229" t="s">
        <v>2609</v>
      </c>
      <c r="E149" s="2" t="s">
        <v>2610</v>
      </c>
      <c r="F149" s="229">
        <v>0.2</v>
      </c>
      <c r="G149" s="229"/>
      <c r="H149" s="228"/>
      <c r="I149" s="229" t="s">
        <v>2623</v>
      </c>
      <c r="J149" s="229" t="s">
        <v>2624</v>
      </c>
      <c r="K149" s="229">
        <v>0.1</v>
      </c>
      <c r="L149" s="229"/>
      <c r="M149" s="229"/>
    </row>
    <row r="150" spans="1:13" ht="36" customHeight="1">
      <c r="A150" s="635"/>
      <c r="B150" s="484"/>
      <c r="C150" s="229" t="s">
        <v>2613</v>
      </c>
      <c r="D150" s="229" t="s">
        <v>2614</v>
      </c>
      <c r="E150" s="2" t="s">
        <v>2615</v>
      </c>
      <c r="F150" s="229">
        <v>2.5</v>
      </c>
      <c r="G150" s="229"/>
      <c r="H150" s="228"/>
      <c r="I150" s="229" t="s">
        <v>2483</v>
      </c>
      <c r="J150" s="229" t="s">
        <v>2626</v>
      </c>
      <c r="K150" s="229">
        <v>5.5</v>
      </c>
      <c r="L150" s="229"/>
      <c r="M150" s="229"/>
    </row>
    <row r="151" spans="1:13" ht="45">
      <c r="A151" s="635"/>
      <c r="B151" s="484"/>
      <c r="C151" s="493" t="s">
        <v>253</v>
      </c>
      <c r="D151" s="494"/>
      <c r="E151" s="494"/>
      <c r="F151" s="494"/>
      <c r="G151" s="494"/>
      <c r="H151" s="495"/>
      <c r="I151" s="229" t="s">
        <v>2630</v>
      </c>
      <c r="J151" s="229" t="s">
        <v>2631</v>
      </c>
      <c r="K151" s="229">
        <v>1.1184</v>
      </c>
      <c r="L151" s="244"/>
      <c r="M151" s="229"/>
    </row>
    <row r="152" spans="1:13" ht="49.5" customHeight="1">
      <c r="A152" s="635"/>
      <c r="B152" s="484"/>
      <c r="C152" s="229" t="s">
        <v>2620</v>
      </c>
      <c r="D152" s="229" t="s">
        <v>2621</v>
      </c>
      <c r="E152" s="2" t="s">
        <v>2622</v>
      </c>
      <c r="F152" s="229">
        <v>0.5</v>
      </c>
      <c r="G152" s="229"/>
      <c r="H152" s="228"/>
      <c r="I152" s="229" t="s">
        <v>2633</v>
      </c>
      <c r="J152" s="229" t="s">
        <v>2634</v>
      </c>
      <c r="K152" s="229">
        <v>2.97</v>
      </c>
      <c r="L152" s="229"/>
      <c r="M152" s="229"/>
    </row>
    <row r="153" spans="1:13" ht="37.5" customHeight="1">
      <c r="A153" s="635"/>
      <c r="B153" s="484"/>
      <c r="C153" s="229" t="s">
        <v>2613</v>
      </c>
      <c r="D153" s="229" t="s">
        <v>2621</v>
      </c>
      <c r="E153" s="229" t="s">
        <v>2625</v>
      </c>
      <c r="F153" s="229">
        <v>0.5</v>
      </c>
      <c r="G153" s="229"/>
      <c r="H153" s="228"/>
      <c r="I153" s="229" t="s">
        <v>2639</v>
      </c>
      <c r="J153" s="229" t="s">
        <v>2640</v>
      </c>
      <c r="K153" s="229">
        <v>7</v>
      </c>
      <c r="L153" s="229"/>
      <c r="M153" s="229"/>
    </row>
    <row r="154" spans="1:13" ht="51.75" customHeight="1">
      <c r="A154" s="635"/>
      <c r="B154" s="484"/>
      <c r="C154" s="229" t="s">
        <v>2627</v>
      </c>
      <c r="D154" s="229" t="s">
        <v>2628</v>
      </c>
      <c r="E154" s="229" t="s">
        <v>2629</v>
      </c>
      <c r="F154" s="229">
        <v>0.035</v>
      </c>
      <c r="G154" s="229"/>
      <c r="H154" s="228"/>
      <c r="I154" s="229" t="s">
        <v>2641</v>
      </c>
      <c r="J154" s="229" t="s">
        <v>2642</v>
      </c>
      <c r="K154" s="229">
        <v>0.018</v>
      </c>
      <c r="L154" s="229"/>
      <c r="M154" s="229"/>
    </row>
    <row r="155" spans="1:13" ht="30">
      <c r="A155" s="635"/>
      <c r="B155" s="484"/>
      <c r="C155" s="493" t="s">
        <v>252</v>
      </c>
      <c r="D155" s="494"/>
      <c r="E155" s="494"/>
      <c r="F155" s="494"/>
      <c r="G155" s="494"/>
      <c r="H155" s="495"/>
      <c r="I155" s="229" t="s">
        <v>2643</v>
      </c>
      <c r="J155" s="229" t="s">
        <v>2644</v>
      </c>
      <c r="K155" s="229">
        <v>0.5592</v>
      </c>
      <c r="L155" s="229"/>
      <c r="M155" s="229"/>
    </row>
    <row r="156" spans="1:13" ht="37.5" customHeight="1">
      <c r="A156" s="635"/>
      <c r="B156" s="484"/>
      <c r="C156" s="229" t="s">
        <v>2635</v>
      </c>
      <c r="D156" s="229" t="s">
        <v>2636</v>
      </c>
      <c r="E156" s="229">
        <v>40065246</v>
      </c>
      <c r="F156" s="229">
        <v>0.09</v>
      </c>
      <c r="G156" s="229"/>
      <c r="H156" s="228"/>
      <c r="I156" s="229" t="s">
        <v>2645</v>
      </c>
      <c r="J156" s="229" t="s">
        <v>2646</v>
      </c>
      <c r="K156" s="229">
        <v>0.45</v>
      </c>
      <c r="L156" s="229"/>
      <c r="M156" s="229"/>
    </row>
    <row r="157" spans="1:13" ht="60">
      <c r="A157" s="635"/>
      <c r="B157" s="484"/>
      <c r="C157" s="229" t="s">
        <v>2653</v>
      </c>
      <c r="D157" s="229" t="s">
        <v>2654</v>
      </c>
      <c r="E157" s="370">
        <v>40060123</v>
      </c>
      <c r="F157" s="229">
        <v>0.02</v>
      </c>
      <c r="G157" s="229"/>
      <c r="H157" s="228"/>
      <c r="I157" s="229" t="s">
        <v>2647</v>
      </c>
      <c r="J157" s="229" t="s">
        <v>2648</v>
      </c>
      <c r="K157" s="229">
        <v>0.03</v>
      </c>
      <c r="L157" s="229"/>
      <c r="M157" s="229"/>
    </row>
    <row r="158" spans="1:13" ht="45">
      <c r="A158" s="635"/>
      <c r="B158" s="484"/>
      <c r="C158" s="229" t="s">
        <v>2657</v>
      </c>
      <c r="D158" s="229" t="s">
        <v>2658</v>
      </c>
      <c r="E158" s="229">
        <v>40065775</v>
      </c>
      <c r="F158" s="229">
        <v>0.1</v>
      </c>
      <c r="G158" s="229"/>
      <c r="H158" s="228"/>
      <c r="I158" s="229" t="s">
        <v>2649</v>
      </c>
      <c r="J158" s="229" t="s">
        <v>2650</v>
      </c>
      <c r="K158" s="229">
        <v>0.45</v>
      </c>
      <c r="L158" s="229"/>
      <c r="M158" s="229"/>
    </row>
    <row r="159" spans="1:13" ht="84" customHeight="1">
      <c r="A159" s="635"/>
      <c r="B159" s="484"/>
      <c r="C159" s="229" t="s">
        <v>2637</v>
      </c>
      <c r="D159" s="229" t="s">
        <v>2638</v>
      </c>
      <c r="E159" s="229">
        <v>40081842</v>
      </c>
      <c r="F159" s="229">
        <v>0.1</v>
      </c>
      <c r="G159" s="229"/>
      <c r="H159" s="228"/>
      <c r="I159" s="229" t="s">
        <v>2651</v>
      </c>
      <c r="J159" s="229" t="s">
        <v>2652</v>
      </c>
      <c r="K159" s="229">
        <v>0.1</v>
      </c>
      <c r="L159" s="229"/>
      <c r="M159" s="229"/>
    </row>
    <row r="160" spans="1:13" ht="30">
      <c r="A160" s="635"/>
      <c r="B160" s="484"/>
      <c r="C160" s="229"/>
      <c r="D160" s="229"/>
      <c r="E160" s="229"/>
      <c r="F160" s="229"/>
      <c r="G160" s="229"/>
      <c r="H160" s="228"/>
      <c r="I160" s="229" t="s">
        <v>2655</v>
      </c>
      <c r="J160" s="229" t="s">
        <v>2656</v>
      </c>
      <c r="K160" s="229">
        <v>0.95</v>
      </c>
      <c r="L160" s="229"/>
      <c r="M160" s="229"/>
    </row>
    <row r="161" spans="1:13" ht="30">
      <c r="A161" s="635"/>
      <c r="B161" s="484"/>
      <c r="C161" s="229"/>
      <c r="D161" s="229"/>
      <c r="E161" s="229"/>
      <c r="F161" s="229"/>
      <c r="G161" s="229"/>
      <c r="H161" s="228"/>
      <c r="I161" s="229" t="s">
        <v>2123</v>
      </c>
      <c r="J161" s="229" t="s">
        <v>1322</v>
      </c>
      <c r="K161" s="229">
        <v>20</v>
      </c>
      <c r="L161" s="229"/>
      <c r="M161" s="229"/>
    </row>
    <row r="162" spans="1:13" ht="30">
      <c r="A162" s="635"/>
      <c r="B162" s="484"/>
      <c r="C162" s="229"/>
      <c r="D162" s="229"/>
      <c r="E162" s="229"/>
      <c r="F162" s="229"/>
      <c r="G162" s="229"/>
      <c r="H162" s="228"/>
      <c r="I162" s="229" t="s">
        <v>1150</v>
      </c>
      <c r="J162" s="229" t="s">
        <v>1151</v>
      </c>
      <c r="K162" s="229">
        <v>0.1</v>
      </c>
      <c r="L162" s="229"/>
      <c r="M162" s="229"/>
    </row>
    <row r="163" spans="1:13" ht="45">
      <c r="A163" s="635"/>
      <c r="B163" s="484"/>
      <c r="C163" s="229"/>
      <c r="D163" s="229"/>
      <c r="E163" s="229"/>
      <c r="F163" s="229"/>
      <c r="G163" s="229"/>
      <c r="H163" s="228"/>
      <c r="I163" s="229" t="s">
        <v>2620</v>
      </c>
      <c r="J163" s="229" t="s">
        <v>302</v>
      </c>
      <c r="K163" s="229">
        <v>1.096</v>
      </c>
      <c r="L163" s="229"/>
      <c r="M163" s="229"/>
    </row>
    <row r="164" spans="1:13" ht="90">
      <c r="A164" s="635"/>
      <c r="B164" s="484"/>
      <c r="C164" s="229"/>
      <c r="D164" s="229"/>
      <c r="E164" s="229"/>
      <c r="F164" s="229"/>
      <c r="G164" s="229"/>
      <c r="H164" s="228"/>
      <c r="I164" s="229" t="s">
        <v>2446</v>
      </c>
      <c r="J164" s="229" t="s">
        <v>2447</v>
      </c>
      <c r="K164" s="229">
        <v>0.703</v>
      </c>
      <c r="L164" s="229"/>
      <c r="M164" s="229"/>
    </row>
    <row r="165" spans="1:13" ht="15">
      <c r="A165" s="635"/>
      <c r="B165" s="484"/>
      <c r="C165" s="229"/>
      <c r="D165" s="229"/>
      <c r="E165" s="229"/>
      <c r="F165" s="229"/>
      <c r="G165" s="229"/>
      <c r="H165" s="228"/>
      <c r="I165" s="229"/>
      <c r="J165" s="229"/>
      <c r="K165" s="229"/>
      <c r="L165" s="229"/>
      <c r="M165" s="229"/>
    </row>
    <row r="166" spans="1:13" ht="15">
      <c r="A166" s="635"/>
      <c r="B166" s="484"/>
      <c r="C166" s="229"/>
      <c r="D166" s="229"/>
      <c r="E166" s="229"/>
      <c r="F166" s="229"/>
      <c r="G166" s="229"/>
      <c r="H166" s="228"/>
      <c r="I166" s="229"/>
      <c r="J166" s="229"/>
      <c r="K166" s="229"/>
      <c r="L166" s="229"/>
      <c r="M166" s="229"/>
    </row>
    <row r="167" spans="1:13" ht="15">
      <c r="A167" s="635"/>
      <c r="B167" s="484"/>
      <c r="C167" s="229"/>
      <c r="D167" s="229"/>
      <c r="E167" s="229"/>
      <c r="F167" s="229"/>
      <c r="G167" s="229"/>
      <c r="H167" s="228"/>
      <c r="I167" s="229"/>
      <c r="J167" s="229"/>
      <c r="K167" s="229"/>
      <c r="L167" s="229"/>
      <c r="M167" s="229"/>
    </row>
    <row r="168" spans="1:13" ht="15">
      <c r="A168" s="365"/>
      <c r="B168" s="254"/>
      <c r="C168" s="229"/>
      <c r="D168" s="229"/>
      <c r="E168" s="229"/>
      <c r="F168" s="229"/>
      <c r="G168" s="229"/>
      <c r="H168" s="228"/>
      <c r="I168" s="229"/>
      <c r="J168" s="229"/>
      <c r="K168" s="229"/>
      <c r="L168" s="229"/>
      <c r="M168" s="229"/>
    </row>
    <row r="169" spans="1:13" ht="15">
      <c r="A169" s="365"/>
      <c r="B169" s="254"/>
      <c r="C169" s="229"/>
      <c r="D169" s="229"/>
      <c r="E169" s="229"/>
      <c r="F169" s="229"/>
      <c r="G169" s="229"/>
      <c r="H169" s="228"/>
      <c r="I169" s="229"/>
      <c r="J169" s="229"/>
      <c r="K169" s="229"/>
      <c r="L169" s="229"/>
      <c r="M169" s="229"/>
    </row>
    <row r="170" spans="1:13" ht="15.75" customHeight="1" thickBot="1">
      <c r="A170" s="362"/>
      <c r="B170" s="18"/>
      <c r="C170" s="577" t="s">
        <v>89</v>
      </c>
      <c r="D170" s="582"/>
      <c r="E170" s="578"/>
      <c r="F170" s="290">
        <f>SUM(F150:F169)</f>
        <v>3.845</v>
      </c>
      <c r="G170" s="298">
        <v>0.8</v>
      </c>
      <c r="H170" s="218">
        <f>F170/G170</f>
        <v>4.80625</v>
      </c>
      <c r="I170" s="577" t="s">
        <v>90</v>
      </c>
      <c r="J170" s="578"/>
      <c r="K170" s="218">
        <f>SUM(K144:K169)</f>
        <v>51.0436</v>
      </c>
      <c r="L170" s="298">
        <v>0.8</v>
      </c>
      <c r="M170" s="218">
        <f>K170/L170</f>
        <v>63.8045</v>
      </c>
    </row>
    <row r="171" spans="1:13" ht="15">
      <c r="A171" s="363"/>
      <c r="B171" s="117"/>
      <c r="C171" s="506" t="s">
        <v>252</v>
      </c>
      <c r="D171" s="507"/>
      <c r="E171" s="507"/>
      <c r="F171" s="507"/>
      <c r="G171" s="507"/>
      <c r="H171" s="508"/>
      <c r="I171" s="207"/>
      <c r="J171" s="283"/>
      <c r="K171" s="117"/>
      <c r="L171" s="117"/>
      <c r="M171" s="117"/>
    </row>
    <row r="172" spans="1:13" ht="15">
      <c r="A172" s="635" t="s">
        <v>1848</v>
      </c>
      <c r="B172" s="484" t="s">
        <v>1598</v>
      </c>
      <c r="C172" s="79"/>
      <c r="D172" s="79"/>
      <c r="E172" s="79"/>
      <c r="F172" s="79"/>
      <c r="G172" s="79"/>
      <c r="H172" s="112"/>
      <c r="I172" s="79"/>
      <c r="J172" s="79"/>
      <c r="K172" s="79"/>
      <c r="L172" s="79"/>
      <c r="M172" s="79"/>
    </row>
    <row r="173" spans="1:13" ht="45">
      <c r="A173" s="635"/>
      <c r="B173" s="484"/>
      <c r="C173" s="229" t="s">
        <v>2659</v>
      </c>
      <c r="D173" s="229" t="s">
        <v>2660</v>
      </c>
      <c r="E173" s="229" t="s">
        <v>2661</v>
      </c>
      <c r="F173" s="229">
        <v>0.38</v>
      </c>
      <c r="G173" s="229"/>
      <c r="H173" s="228"/>
      <c r="I173" s="229" t="s">
        <v>2268</v>
      </c>
      <c r="J173" s="229" t="s">
        <v>2662</v>
      </c>
      <c r="K173" s="229">
        <v>0.5</v>
      </c>
      <c r="L173" s="229"/>
      <c r="M173" s="229"/>
    </row>
    <row r="174" spans="1:13" ht="30">
      <c r="A174" s="635"/>
      <c r="B174" s="484"/>
      <c r="C174" s="229" t="s">
        <v>2659</v>
      </c>
      <c r="D174" s="229" t="s">
        <v>2663</v>
      </c>
      <c r="E174" s="229" t="s">
        <v>2664</v>
      </c>
      <c r="F174" s="229">
        <v>0.1142</v>
      </c>
      <c r="G174" s="229"/>
      <c r="H174" s="228"/>
      <c r="I174" s="229" t="s">
        <v>2665</v>
      </c>
      <c r="J174" s="229" t="s">
        <v>2666</v>
      </c>
      <c r="K174" s="229">
        <v>0.1</v>
      </c>
      <c r="L174" s="229"/>
      <c r="M174" s="229"/>
    </row>
    <row r="175" spans="1:13" ht="33.75" customHeight="1">
      <c r="A175" s="635"/>
      <c r="B175" s="484"/>
      <c r="C175" s="229"/>
      <c r="D175" s="229"/>
      <c r="E175" s="229"/>
      <c r="F175" s="229"/>
      <c r="G175" s="229"/>
      <c r="H175" s="228"/>
      <c r="I175" s="242" t="s">
        <v>2667</v>
      </c>
      <c r="J175" s="242" t="s">
        <v>999</v>
      </c>
      <c r="K175" s="244">
        <v>0.4</v>
      </c>
      <c r="L175" s="229"/>
      <c r="M175" s="229"/>
    </row>
    <row r="176" spans="1:13" ht="41.25" customHeight="1">
      <c r="A176" s="635"/>
      <c r="B176" s="484"/>
      <c r="C176" s="229"/>
      <c r="D176" s="229"/>
      <c r="E176" s="229"/>
      <c r="F176" s="229"/>
      <c r="G176" s="229"/>
      <c r="H176" s="228"/>
      <c r="I176" s="229" t="s">
        <v>1000</v>
      </c>
      <c r="J176" s="229" t="s">
        <v>1001</v>
      </c>
      <c r="K176" s="229">
        <v>0.1</v>
      </c>
      <c r="L176" s="229"/>
      <c r="M176" s="229"/>
    </row>
    <row r="177" spans="1:13" ht="63.75">
      <c r="A177" s="635"/>
      <c r="B177" s="484"/>
      <c r="C177" s="229"/>
      <c r="D177" s="229"/>
      <c r="E177" s="229"/>
      <c r="F177" s="229"/>
      <c r="G177" s="229"/>
      <c r="H177" s="228"/>
      <c r="I177" s="180" t="s">
        <v>1304</v>
      </c>
      <c r="J177" s="180" t="s">
        <v>1305</v>
      </c>
      <c r="K177" s="229">
        <v>0.04</v>
      </c>
      <c r="L177" s="229"/>
      <c r="M177" s="229"/>
    </row>
    <row r="178" spans="1:13" ht="15.75" customHeight="1" thickBot="1">
      <c r="A178" s="362"/>
      <c r="B178" s="18"/>
      <c r="C178" s="577" t="s">
        <v>89</v>
      </c>
      <c r="D178" s="582"/>
      <c r="E178" s="578"/>
      <c r="F178" s="218">
        <f>SUM(F172:F177)</f>
        <v>0.4942</v>
      </c>
      <c r="G178" s="298">
        <v>0.8</v>
      </c>
      <c r="H178" s="218">
        <f>F178/G178</f>
        <v>0.6177499999999999</v>
      </c>
      <c r="I178" s="577" t="s">
        <v>90</v>
      </c>
      <c r="J178" s="578"/>
      <c r="K178" s="218">
        <f>SUM(K172:K177)</f>
        <v>1.1400000000000001</v>
      </c>
      <c r="L178" s="298">
        <v>0.8</v>
      </c>
      <c r="M178" s="218">
        <f>K178/L178</f>
        <v>1.425</v>
      </c>
    </row>
    <row r="179" spans="1:13" s="106" customFormat="1" ht="15">
      <c r="A179" s="363"/>
      <c r="B179" s="117"/>
      <c r="C179" s="506" t="s">
        <v>254</v>
      </c>
      <c r="D179" s="507"/>
      <c r="E179" s="507"/>
      <c r="F179" s="507"/>
      <c r="G179" s="507"/>
      <c r="H179" s="508"/>
      <c r="I179" s="207"/>
      <c r="J179" s="283"/>
      <c r="K179" s="117"/>
      <c r="L179" s="117"/>
      <c r="M179" s="117"/>
    </row>
    <row r="180" spans="1:13" ht="30">
      <c r="A180" s="635" t="s">
        <v>1329</v>
      </c>
      <c r="B180" s="484" t="s">
        <v>1711</v>
      </c>
      <c r="C180" s="82"/>
      <c r="D180" s="82"/>
      <c r="E180" s="82"/>
      <c r="F180" s="82"/>
      <c r="G180" s="82"/>
      <c r="H180" s="112"/>
      <c r="I180" s="112" t="s">
        <v>2555</v>
      </c>
      <c r="J180" s="112" t="s">
        <v>1002</v>
      </c>
      <c r="K180" s="79">
        <v>0.184</v>
      </c>
      <c r="L180" s="82"/>
      <c r="M180" s="82"/>
    </row>
    <row r="181" spans="1:13" ht="45">
      <c r="A181" s="635"/>
      <c r="B181" s="484"/>
      <c r="C181" s="2" t="s">
        <v>1492</v>
      </c>
      <c r="D181" s="2" t="s">
        <v>1493</v>
      </c>
      <c r="E181" s="2" t="s">
        <v>1494</v>
      </c>
      <c r="F181" s="2">
        <v>0.056</v>
      </c>
      <c r="G181" s="82"/>
      <c r="H181" s="112"/>
      <c r="I181" s="112"/>
      <c r="J181" s="112"/>
      <c r="K181" s="79"/>
      <c r="L181" s="82"/>
      <c r="M181" s="82"/>
    </row>
    <row r="182" spans="1:13" ht="33" customHeight="1">
      <c r="A182" s="635"/>
      <c r="B182" s="484"/>
      <c r="C182" s="2" t="s">
        <v>1003</v>
      </c>
      <c r="D182" s="2" t="s">
        <v>1004</v>
      </c>
      <c r="E182" s="2" t="s">
        <v>1005</v>
      </c>
      <c r="F182" s="84">
        <v>0.32</v>
      </c>
      <c r="G182" s="2"/>
      <c r="H182" s="228"/>
      <c r="I182" s="2" t="s">
        <v>2564</v>
      </c>
      <c r="J182" s="2" t="s">
        <v>1006</v>
      </c>
      <c r="K182" s="2">
        <v>0.211</v>
      </c>
      <c r="L182" s="2"/>
      <c r="M182" s="2"/>
    </row>
    <row r="183" spans="1:13" ht="87.75" customHeight="1">
      <c r="A183" s="635"/>
      <c r="B183" s="484"/>
      <c r="C183" s="2" t="s">
        <v>1007</v>
      </c>
      <c r="D183" s="2" t="s">
        <v>1008</v>
      </c>
      <c r="E183" s="2" t="s">
        <v>1009</v>
      </c>
      <c r="F183" s="2">
        <v>0.468</v>
      </c>
      <c r="G183" s="2"/>
      <c r="H183" s="228"/>
      <c r="I183" s="2" t="s">
        <v>1010</v>
      </c>
      <c r="J183" s="2" t="s">
        <v>1011</v>
      </c>
      <c r="K183" s="2">
        <v>0.1242</v>
      </c>
      <c r="L183" s="2"/>
      <c r="M183" s="2"/>
    </row>
    <row r="184" spans="1:13" ht="60">
      <c r="A184" s="635"/>
      <c r="B184" s="484"/>
      <c r="C184" s="2"/>
      <c r="D184" s="2"/>
      <c r="E184" s="2"/>
      <c r="F184" s="90"/>
      <c r="G184" s="2"/>
      <c r="H184" s="228"/>
      <c r="I184" s="229" t="s">
        <v>1012</v>
      </c>
      <c r="J184" s="229" t="s">
        <v>1491</v>
      </c>
      <c r="K184" s="2">
        <v>0.15</v>
      </c>
      <c r="L184" s="2"/>
      <c r="M184" s="2"/>
    </row>
    <row r="185" spans="1:13" ht="45">
      <c r="A185" s="635"/>
      <c r="B185" s="484"/>
      <c r="C185" s="229"/>
      <c r="D185" s="229"/>
      <c r="E185" s="229"/>
      <c r="F185" s="229"/>
      <c r="G185" s="2"/>
      <c r="H185" s="228"/>
      <c r="I185" s="229" t="s">
        <v>1495</v>
      </c>
      <c r="J185" s="229" t="s">
        <v>1496</v>
      </c>
      <c r="K185" s="2">
        <v>0.06</v>
      </c>
      <c r="L185" s="2"/>
      <c r="M185" s="2"/>
    </row>
    <row r="186" spans="1:13" ht="18.75" customHeight="1">
      <c r="A186" s="635"/>
      <c r="B186" s="484"/>
      <c r="C186" s="2"/>
      <c r="D186" s="2"/>
      <c r="E186" s="2"/>
      <c r="F186" s="2"/>
      <c r="G186" s="2"/>
      <c r="H186" s="228"/>
      <c r="I186" s="244"/>
      <c r="J186" s="244"/>
      <c r="K186" s="244"/>
      <c r="L186" s="2"/>
      <c r="M186" s="2"/>
    </row>
    <row r="187" spans="1:13" ht="15.75" customHeight="1" thickBot="1">
      <c r="A187" s="362"/>
      <c r="B187" s="18"/>
      <c r="C187" s="577" t="s">
        <v>89</v>
      </c>
      <c r="D187" s="582"/>
      <c r="E187" s="578"/>
      <c r="F187" s="374">
        <f>SUM(F184:F186)</f>
        <v>0</v>
      </c>
      <c r="G187" s="298">
        <v>0.8</v>
      </c>
      <c r="H187" s="218">
        <f>F187/G187</f>
        <v>0</v>
      </c>
      <c r="I187" s="577" t="s">
        <v>90</v>
      </c>
      <c r="J187" s="578"/>
      <c r="K187" s="218">
        <f>SUM(K180:K186)</f>
        <v>0.7292000000000001</v>
      </c>
      <c r="L187" s="298">
        <v>0.8</v>
      </c>
      <c r="M187" s="218">
        <f>K187/L187</f>
        <v>0.9115000000000001</v>
      </c>
    </row>
    <row r="188" spans="1:14" s="30" customFormat="1" ht="75">
      <c r="A188" s="364" t="s">
        <v>1849</v>
      </c>
      <c r="B188" s="242" t="s">
        <v>1598</v>
      </c>
      <c r="C188" s="493" t="s">
        <v>254</v>
      </c>
      <c r="D188" s="494"/>
      <c r="E188" s="494"/>
      <c r="F188" s="494"/>
      <c r="G188" s="494"/>
      <c r="H188" s="495"/>
      <c r="I188" s="5" t="s">
        <v>2025</v>
      </c>
      <c r="J188" s="5" t="s">
        <v>2026</v>
      </c>
      <c r="K188" s="291">
        <v>0.1</v>
      </c>
      <c r="L188" s="2"/>
      <c r="M188" s="2"/>
      <c r="N188" s="162"/>
    </row>
    <row r="189" spans="1:13" ht="45">
      <c r="A189" s="365"/>
      <c r="B189" s="254"/>
      <c r="C189" s="2" t="s">
        <v>2027</v>
      </c>
      <c r="D189" s="2" t="s">
        <v>2028</v>
      </c>
      <c r="E189" s="2" t="s">
        <v>2029</v>
      </c>
      <c r="F189" s="2">
        <v>0.0175</v>
      </c>
      <c r="G189" s="2"/>
      <c r="H189" s="228"/>
      <c r="I189" s="2"/>
      <c r="J189" s="2"/>
      <c r="K189" s="2"/>
      <c r="L189" s="2"/>
      <c r="M189" s="2"/>
    </row>
    <row r="190" spans="1:13" ht="45">
      <c r="A190" s="365"/>
      <c r="B190" s="254"/>
      <c r="C190" s="2" t="s">
        <v>2030</v>
      </c>
      <c r="D190" s="2" t="s">
        <v>2031</v>
      </c>
      <c r="E190" s="2" t="s">
        <v>2032</v>
      </c>
      <c r="F190" s="2">
        <v>0.06</v>
      </c>
      <c r="G190" s="2"/>
      <c r="H190" s="228"/>
      <c r="I190" s="2"/>
      <c r="J190" s="2"/>
      <c r="K190" s="2"/>
      <c r="L190" s="2"/>
      <c r="M190" s="2"/>
    </row>
    <row r="191" spans="1:13" ht="15">
      <c r="A191" s="365"/>
      <c r="B191" s="254"/>
      <c r="C191" s="181"/>
      <c r="D191" s="359"/>
      <c r="E191" s="183"/>
      <c r="F191" s="109"/>
      <c r="G191" s="109"/>
      <c r="H191" s="236"/>
      <c r="I191" s="181"/>
      <c r="J191" s="183"/>
      <c r="K191" s="109"/>
      <c r="L191" s="109"/>
      <c r="M191" s="109"/>
    </row>
    <row r="192" spans="1:13" ht="15">
      <c r="A192" s="365"/>
      <c r="B192" s="254"/>
      <c r="C192" s="181"/>
      <c r="D192" s="359"/>
      <c r="E192" s="183"/>
      <c r="F192" s="109"/>
      <c r="G192" s="109"/>
      <c r="H192" s="236"/>
      <c r="I192" s="181"/>
      <c r="J192" s="183"/>
      <c r="K192" s="109"/>
      <c r="L192" s="109"/>
      <c r="M192" s="109"/>
    </row>
    <row r="193" spans="1:13" ht="15.75" customHeight="1" thickBot="1">
      <c r="A193" s="362"/>
      <c r="B193" s="18"/>
      <c r="C193" s="577" t="s">
        <v>89</v>
      </c>
      <c r="D193" s="582"/>
      <c r="E193" s="578"/>
      <c r="F193" s="374">
        <f>SUM(F191:F192)</f>
        <v>0</v>
      </c>
      <c r="G193" s="298">
        <v>0.8</v>
      </c>
      <c r="H193" s="218">
        <f>F193/G193</f>
        <v>0</v>
      </c>
      <c r="I193" s="577" t="s">
        <v>90</v>
      </c>
      <c r="J193" s="578"/>
      <c r="K193" s="218">
        <f>SUM(K188:K190)</f>
        <v>0.1</v>
      </c>
      <c r="L193" s="298">
        <v>0.8</v>
      </c>
      <c r="M193" s="218">
        <f>K193/L193</f>
        <v>0.125</v>
      </c>
    </row>
    <row r="194" spans="1:13" ht="30">
      <c r="A194" s="371" t="s">
        <v>1850</v>
      </c>
      <c r="B194" s="242" t="s">
        <v>1619</v>
      </c>
      <c r="C194" s="506" t="s">
        <v>254</v>
      </c>
      <c r="D194" s="507"/>
      <c r="E194" s="507"/>
      <c r="F194" s="507"/>
      <c r="G194" s="507"/>
      <c r="H194" s="508"/>
      <c r="I194" s="229" t="s">
        <v>2033</v>
      </c>
      <c r="J194" s="229" t="s">
        <v>2034</v>
      </c>
      <c r="K194" s="229">
        <v>0.0786</v>
      </c>
      <c r="L194" s="229"/>
      <c r="M194" s="229"/>
    </row>
    <row r="195" spans="1:13" ht="45">
      <c r="A195" s="365"/>
      <c r="B195" s="254"/>
      <c r="C195" s="229" t="s">
        <v>2033</v>
      </c>
      <c r="D195" s="229" t="s">
        <v>2034</v>
      </c>
      <c r="E195" s="2" t="s">
        <v>2035</v>
      </c>
      <c r="F195" s="229">
        <v>0.0583</v>
      </c>
      <c r="G195" s="229"/>
      <c r="H195" s="228"/>
      <c r="I195" s="229" t="s">
        <v>2039</v>
      </c>
      <c r="J195" s="229" t="s">
        <v>2040</v>
      </c>
      <c r="K195" s="229">
        <v>0.065</v>
      </c>
      <c r="L195" s="229"/>
      <c r="M195" s="229"/>
    </row>
    <row r="196" spans="1:13" ht="60">
      <c r="A196" s="365"/>
      <c r="B196" s="254"/>
      <c r="C196" s="229" t="s">
        <v>2033</v>
      </c>
      <c r="D196" s="229" t="s">
        <v>2038</v>
      </c>
      <c r="E196" s="2" t="s">
        <v>566</v>
      </c>
      <c r="F196" s="229">
        <v>0.458</v>
      </c>
      <c r="G196" s="229"/>
      <c r="H196" s="228"/>
      <c r="I196" s="229" t="s">
        <v>2044</v>
      </c>
      <c r="J196" s="229" t="s">
        <v>2045</v>
      </c>
      <c r="K196" s="229">
        <v>0.152</v>
      </c>
      <c r="L196" s="229"/>
      <c r="M196" s="229"/>
    </row>
    <row r="197" spans="1:13" ht="15">
      <c r="A197" s="365"/>
      <c r="B197" s="254"/>
      <c r="C197" s="493" t="s">
        <v>253</v>
      </c>
      <c r="D197" s="494"/>
      <c r="E197" s="494"/>
      <c r="F197" s="494"/>
      <c r="G197" s="494"/>
      <c r="H197" s="495"/>
      <c r="I197" s="229"/>
      <c r="J197" s="229"/>
      <c r="K197" s="229"/>
      <c r="L197" s="229"/>
      <c r="M197" s="229"/>
    </row>
    <row r="198" spans="1:13" ht="75">
      <c r="A198" s="365"/>
      <c r="B198" s="254"/>
      <c r="C198" s="229" t="s">
        <v>2041</v>
      </c>
      <c r="D198" s="229" t="s">
        <v>2042</v>
      </c>
      <c r="E198" s="2" t="s">
        <v>2043</v>
      </c>
      <c r="F198" s="229">
        <v>0.05</v>
      </c>
      <c r="G198" s="229"/>
      <c r="H198" s="228"/>
      <c r="I198" s="229"/>
      <c r="J198" s="229"/>
      <c r="K198" s="229"/>
      <c r="L198" s="229"/>
      <c r="M198" s="229"/>
    </row>
    <row r="199" spans="1:13" ht="15">
      <c r="A199" s="365"/>
      <c r="B199" s="254"/>
      <c r="C199" s="493" t="s">
        <v>252</v>
      </c>
      <c r="D199" s="494"/>
      <c r="E199" s="494"/>
      <c r="F199" s="494"/>
      <c r="G199" s="494"/>
      <c r="H199" s="495"/>
      <c r="I199" s="229"/>
      <c r="J199" s="229"/>
      <c r="K199" s="229"/>
      <c r="L199" s="229"/>
      <c r="M199" s="229"/>
    </row>
    <row r="200" spans="1:13" ht="100.5" customHeight="1">
      <c r="A200" s="365"/>
      <c r="B200" s="254"/>
      <c r="C200" s="229" t="s">
        <v>2046</v>
      </c>
      <c r="D200" s="229" t="s">
        <v>2047</v>
      </c>
      <c r="E200" s="2" t="s">
        <v>2048</v>
      </c>
      <c r="F200" s="229">
        <v>0.024</v>
      </c>
      <c r="G200" s="229"/>
      <c r="H200" s="229"/>
      <c r="I200" s="229"/>
      <c r="J200" s="229"/>
      <c r="K200" s="229"/>
      <c r="L200" s="229"/>
      <c r="M200" s="229"/>
    </row>
    <row r="201" spans="1:13" ht="50.25" customHeight="1">
      <c r="A201" s="365"/>
      <c r="B201" s="254"/>
      <c r="C201" s="229" t="s">
        <v>2036</v>
      </c>
      <c r="D201" s="229" t="s">
        <v>2037</v>
      </c>
      <c r="E201" s="2" t="s">
        <v>1345</v>
      </c>
      <c r="F201" s="229">
        <v>0.06</v>
      </c>
      <c r="G201" s="242"/>
      <c r="H201" s="229"/>
      <c r="I201" s="229"/>
      <c r="J201" s="229"/>
      <c r="K201" s="229"/>
      <c r="L201" s="229"/>
      <c r="M201" s="229"/>
    </row>
    <row r="202" spans="1:13" ht="50.25" customHeight="1">
      <c r="A202" s="365"/>
      <c r="B202" s="254"/>
      <c r="C202" s="229" t="s">
        <v>267</v>
      </c>
      <c r="D202" s="229" t="s">
        <v>268</v>
      </c>
      <c r="E202" s="2" t="s">
        <v>269</v>
      </c>
      <c r="F202" s="229">
        <v>0.12</v>
      </c>
      <c r="G202" s="242"/>
      <c r="H202" s="242"/>
      <c r="I202" s="232"/>
      <c r="J202" s="293"/>
      <c r="K202" s="242"/>
      <c r="L202" s="242"/>
      <c r="M202" s="242"/>
    </row>
    <row r="203" spans="1:13" ht="15.75" customHeight="1" thickBot="1">
      <c r="A203" s="362"/>
      <c r="B203" s="18"/>
      <c r="C203" s="577" t="s">
        <v>89</v>
      </c>
      <c r="D203" s="582"/>
      <c r="E203" s="578"/>
      <c r="F203" s="218">
        <f>SUM(F198,F200:F202)</f>
        <v>0.254</v>
      </c>
      <c r="G203" s="298">
        <v>0.8</v>
      </c>
      <c r="H203" s="218">
        <f>F203/G203</f>
        <v>0.3175</v>
      </c>
      <c r="I203" s="577" t="s">
        <v>90</v>
      </c>
      <c r="J203" s="578"/>
      <c r="K203" s="218">
        <f>SUM(K194:K196)</f>
        <v>0.2956</v>
      </c>
      <c r="L203" s="298">
        <v>0.8</v>
      </c>
      <c r="M203" s="218">
        <f>K203/L203</f>
        <v>0.36949999999999994</v>
      </c>
    </row>
    <row r="204" spans="1:13" ht="15">
      <c r="A204" s="363"/>
      <c r="B204" s="117"/>
      <c r="C204" s="506" t="s">
        <v>252</v>
      </c>
      <c r="D204" s="507"/>
      <c r="E204" s="507"/>
      <c r="F204" s="507"/>
      <c r="G204" s="507"/>
      <c r="H204" s="508"/>
      <c r="I204" s="207"/>
      <c r="J204" s="283"/>
      <c r="K204" s="282"/>
      <c r="L204" s="117"/>
      <c r="M204" s="117"/>
    </row>
    <row r="205" spans="1:13" ht="45">
      <c r="A205" s="365" t="s">
        <v>1851</v>
      </c>
      <c r="B205" s="254" t="s">
        <v>1619</v>
      </c>
      <c r="C205" s="79" t="s">
        <v>2052</v>
      </c>
      <c r="D205" s="79" t="s">
        <v>2053</v>
      </c>
      <c r="E205" s="82" t="s">
        <v>2054</v>
      </c>
      <c r="F205" s="79">
        <v>0.09</v>
      </c>
      <c r="G205" s="79"/>
      <c r="H205" s="112"/>
      <c r="I205" s="79" t="s">
        <v>2049</v>
      </c>
      <c r="J205" s="79" t="s">
        <v>2050</v>
      </c>
      <c r="K205" s="244">
        <v>0.3</v>
      </c>
      <c r="L205" s="79"/>
      <c r="M205" s="79"/>
    </row>
    <row r="206" spans="1:13" ht="45">
      <c r="A206" s="365"/>
      <c r="B206" s="254"/>
      <c r="C206" s="229" t="s">
        <v>2055</v>
      </c>
      <c r="D206" s="229" t="s">
        <v>2056</v>
      </c>
      <c r="E206" s="2" t="s">
        <v>2057</v>
      </c>
      <c r="F206" s="229">
        <v>0.2</v>
      </c>
      <c r="G206" s="229"/>
      <c r="H206" s="228"/>
      <c r="I206" s="229" t="s">
        <v>2051</v>
      </c>
      <c r="J206" s="229" t="s">
        <v>1986</v>
      </c>
      <c r="K206" s="299">
        <v>0.6</v>
      </c>
      <c r="L206" s="229"/>
      <c r="M206" s="229"/>
    </row>
    <row r="207" spans="1:13" ht="38.25">
      <c r="A207" s="365"/>
      <c r="B207" s="254"/>
      <c r="C207" s="229"/>
      <c r="D207" s="229"/>
      <c r="E207" s="2"/>
      <c r="F207" s="229"/>
      <c r="G207" s="229"/>
      <c r="H207" s="228"/>
      <c r="I207" s="245" t="s">
        <v>1306</v>
      </c>
      <c r="J207" s="245" t="s">
        <v>1307</v>
      </c>
      <c r="K207" s="244">
        <v>0.098</v>
      </c>
      <c r="L207" s="229"/>
      <c r="M207" s="229"/>
    </row>
    <row r="208" spans="1:13" ht="15.75" customHeight="1" thickBot="1">
      <c r="A208" s="362"/>
      <c r="B208" s="18"/>
      <c r="C208" s="577" t="s">
        <v>89</v>
      </c>
      <c r="D208" s="582"/>
      <c r="E208" s="578"/>
      <c r="F208" s="218">
        <f>SUM(F205:F207)</f>
        <v>0.29000000000000004</v>
      </c>
      <c r="G208" s="298">
        <v>0.8</v>
      </c>
      <c r="H208" s="218">
        <f>F208/G208</f>
        <v>0.36250000000000004</v>
      </c>
      <c r="I208" s="577" t="s">
        <v>90</v>
      </c>
      <c r="J208" s="578"/>
      <c r="K208" s="218">
        <f>SUM(K205:K207)</f>
        <v>0.9979999999999999</v>
      </c>
      <c r="L208" s="298">
        <v>0.8</v>
      </c>
      <c r="M208" s="218">
        <f>K208/L208</f>
        <v>1.2474999999999998</v>
      </c>
    </row>
    <row r="209" spans="1:13" ht="15">
      <c r="A209" s="363"/>
      <c r="B209" s="117"/>
      <c r="C209" s="506" t="s">
        <v>253</v>
      </c>
      <c r="D209" s="507"/>
      <c r="E209" s="507"/>
      <c r="F209" s="507"/>
      <c r="G209" s="507"/>
      <c r="H209" s="508"/>
      <c r="I209" s="207"/>
      <c r="J209" s="283"/>
      <c r="K209" s="117"/>
      <c r="L209" s="117"/>
      <c r="M209" s="117"/>
    </row>
    <row r="210" spans="1:14" s="30" customFormat="1" ht="75">
      <c r="A210" s="365" t="s">
        <v>1852</v>
      </c>
      <c r="B210" s="254" t="s">
        <v>1853</v>
      </c>
      <c r="C210" s="79" t="s">
        <v>2063</v>
      </c>
      <c r="D210" s="79" t="s">
        <v>2064</v>
      </c>
      <c r="E210" s="79" t="s">
        <v>2065</v>
      </c>
      <c r="F210" s="79">
        <v>0.021</v>
      </c>
      <c r="G210" s="79"/>
      <c r="H210" s="112"/>
      <c r="I210" s="79" t="s">
        <v>2545</v>
      </c>
      <c r="J210" s="79" t="s">
        <v>2058</v>
      </c>
      <c r="K210" s="97">
        <v>0.467</v>
      </c>
      <c r="L210" s="79"/>
      <c r="M210" s="79"/>
      <c r="N210" s="162"/>
    </row>
    <row r="211" spans="1:13" ht="45.75" customHeight="1">
      <c r="A211" s="365"/>
      <c r="B211" s="254"/>
      <c r="C211" s="229" t="s">
        <v>2061</v>
      </c>
      <c r="D211" s="229" t="s">
        <v>2062</v>
      </c>
      <c r="E211" s="391">
        <v>40154</v>
      </c>
      <c r="F211" s="229">
        <v>0.025</v>
      </c>
      <c r="G211" s="229"/>
      <c r="H211" s="228"/>
      <c r="I211" s="228" t="s">
        <v>2059</v>
      </c>
      <c r="J211" s="228" t="s">
        <v>2060</v>
      </c>
      <c r="K211" s="229">
        <v>1.105</v>
      </c>
      <c r="L211" s="229"/>
      <c r="M211" s="229"/>
    </row>
    <row r="212" spans="1:13" ht="55.5" customHeight="1">
      <c r="A212" s="365"/>
      <c r="B212" s="254"/>
      <c r="C212" s="229"/>
      <c r="D212" s="229"/>
      <c r="E212" s="229"/>
      <c r="F212" s="229"/>
      <c r="G212" s="229"/>
      <c r="H212" s="228"/>
      <c r="L212" s="229"/>
      <c r="M212" s="229"/>
    </row>
    <row r="213" spans="1:13" ht="15.75" customHeight="1" thickBot="1">
      <c r="A213" s="362"/>
      <c r="B213" s="18"/>
      <c r="C213" s="577" t="s">
        <v>89</v>
      </c>
      <c r="D213" s="582"/>
      <c r="E213" s="578"/>
      <c r="F213" s="218">
        <f>SUM(F210:F212)</f>
        <v>0.046</v>
      </c>
      <c r="G213" s="298">
        <v>0.8</v>
      </c>
      <c r="H213" s="218">
        <f>F213/G213</f>
        <v>0.057499999999999996</v>
      </c>
      <c r="I213" s="577" t="s">
        <v>90</v>
      </c>
      <c r="J213" s="578"/>
      <c r="K213" s="218">
        <f>SUM(K210:K212)</f>
        <v>1.572</v>
      </c>
      <c r="L213" s="298">
        <v>0.8</v>
      </c>
      <c r="M213" s="218">
        <f>K213/L213</f>
        <v>1.965</v>
      </c>
    </row>
    <row r="214" spans="1:13" ht="51">
      <c r="A214" s="364" t="s">
        <v>1854</v>
      </c>
      <c r="B214" s="242" t="s">
        <v>1668</v>
      </c>
      <c r="C214" s="228"/>
      <c r="D214" s="228"/>
      <c r="E214" s="244"/>
      <c r="F214" s="95"/>
      <c r="G214" s="229"/>
      <c r="H214" s="228"/>
      <c r="I214" s="245" t="s">
        <v>1311</v>
      </c>
      <c r="J214" s="245" t="s">
        <v>1319</v>
      </c>
      <c r="K214" s="229">
        <v>0.016</v>
      </c>
      <c r="L214" s="229"/>
      <c r="M214" s="229"/>
    </row>
    <row r="215" spans="1:13" ht="15.75" customHeight="1" thickBot="1">
      <c r="A215" s="365"/>
      <c r="B215" s="252"/>
      <c r="C215" s="641" t="s">
        <v>89</v>
      </c>
      <c r="D215" s="642"/>
      <c r="E215" s="643"/>
      <c r="F215" s="294">
        <f>SUM(F214:F214)</f>
        <v>0</v>
      </c>
      <c r="G215" s="242">
        <v>0.8</v>
      </c>
      <c r="H215" s="294">
        <f>F215/G215</f>
        <v>0</v>
      </c>
      <c r="I215" s="641" t="s">
        <v>90</v>
      </c>
      <c r="J215" s="643"/>
      <c r="K215" s="294">
        <f>SUM(K214:K214)</f>
        <v>0.016</v>
      </c>
      <c r="L215" s="242">
        <v>0.8</v>
      </c>
      <c r="M215" s="294">
        <f>K215/L215</f>
        <v>0.02</v>
      </c>
    </row>
    <row r="216" spans="1:13" ht="15">
      <c r="A216" s="117"/>
      <c r="B216" s="117"/>
      <c r="C216" s="506" t="s">
        <v>257</v>
      </c>
      <c r="D216" s="507"/>
      <c r="E216" s="507"/>
      <c r="F216" s="507"/>
      <c r="G216" s="507"/>
      <c r="H216" s="508"/>
      <c r="I216" s="228" t="s">
        <v>2069</v>
      </c>
      <c r="J216" s="229"/>
      <c r="K216" s="229">
        <v>0.035</v>
      </c>
      <c r="L216" s="117"/>
      <c r="M216" s="117"/>
    </row>
    <row r="217" spans="1:14" s="30" customFormat="1" ht="45">
      <c r="A217" s="372" t="s">
        <v>1855</v>
      </c>
      <c r="B217" s="79" t="s">
        <v>1856</v>
      </c>
      <c r="C217" s="82" t="s">
        <v>2066</v>
      </c>
      <c r="D217" s="82" t="s">
        <v>2067</v>
      </c>
      <c r="E217" s="2" t="s">
        <v>2068</v>
      </c>
      <c r="F217" s="79">
        <v>0.1066</v>
      </c>
      <c r="G217" s="79"/>
      <c r="H217" s="112"/>
      <c r="I217" s="245" t="s">
        <v>1308</v>
      </c>
      <c r="J217" s="245" t="s">
        <v>1309</v>
      </c>
      <c r="K217" s="229">
        <v>0.32</v>
      </c>
      <c r="L217" s="79"/>
      <c r="M217" s="79"/>
      <c r="N217" s="162"/>
    </row>
    <row r="218" spans="1:14" s="30" customFormat="1" ht="25.5">
      <c r="A218" s="372"/>
      <c r="B218" s="79"/>
      <c r="C218" s="682" t="s">
        <v>253</v>
      </c>
      <c r="D218" s="683"/>
      <c r="E218" s="683"/>
      <c r="F218" s="683"/>
      <c r="G218" s="683"/>
      <c r="H218" s="684"/>
      <c r="I218" s="245" t="s">
        <v>1308</v>
      </c>
      <c r="J218" s="245" t="s">
        <v>1310</v>
      </c>
      <c r="K218" s="229">
        <v>0.32</v>
      </c>
      <c r="L218" s="79"/>
      <c r="M218" s="79"/>
      <c r="N218" s="162"/>
    </row>
    <row r="219" spans="1:14" s="30" customFormat="1" ht="45">
      <c r="A219" s="310"/>
      <c r="B219" s="229"/>
      <c r="C219" s="229" t="s">
        <v>2070</v>
      </c>
      <c r="D219" s="229" t="s">
        <v>2071</v>
      </c>
      <c r="E219" s="2" t="s">
        <v>2072</v>
      </c>
      <c r="F219" s="229">
        <v>0.06</v>
      </c>
      <c r="G219" s="229"/>
      <c r="H219" s="228"/>
      <c r="I219" s="245" t="s">
        <v>1308</v>
      </c>
      <c r="J219" s="1" t="s">
        <v>2443</v>
      </c>
      <c r="K219" s="1">
        <v>0.545</v>
      </c>
      <c r="L219" s="229"/>
      <c r="M219" s="229"/>
      <c r="N219" s="162"/>
    </row>
    <row r="220" spans="1:13" ht="15">
      <c r="A220" s="310"/>
      <c r="B220" s="229"/>
      <c r="C220" s="229"/>
      <c r="D220" s="229"/>
      <c r="E220" s="2"/>
      <c r="F220" s="229"/>
      <c r="G220" s="229"/>
      <c r="H220" s="228"/>
      <c r="I220" s="229"/>
      <c r="J220" s="229"/>
      <c r="K220" s="229"/>
      <c r="L220" s="229"/>
      <c r="M220" s="229"/>
    </row>
    <row r="221" spans="1:13" ht="15">
      <c r="A221" s="310"/>
      <c r="B221" s="229"/>
      <c r="C221" s="229"/>
      <c r="D221" s="229"/>
      <c r="E221" s="229"/>
      <c r="F221" s="229"/>
      <c r="G221" s="229"/>
      <c r="H221" s="228"/>
      <c r="I221" s="229"/>
      <c r="J221" s="229"/>
      <c r="K221" s="229"/>
      <c r="L221" s="229"/>
      <c r="M221" s="229"/>
    </row>
    <row r="222" spans="1:13" ht="15.75" customHeight="1" thickBot="1">
      <c r="A222" s="28"/>
      <c r="B222" s="18"/>
      <c r="C222" s="631" t="s">
        <v>89</v>
      </c>
      <c r="D222" s="632"/>
      <c r="E222" s="633"/>
      <c r="F222" s="295">
        <f>SUM(F219:F221)</f>
        <v>0.06</v>
      </c>
      <c r="G222" s="296">
        <v>0.8</v>
      </c>
      <c r="H222" s="295">
        <f>F222/G222</f>
        <v>0.075</v>
      </c>
      <c r="I222" s="631" t="s">
        <v>90</v>
      </c>
      <c r="J222" s="633"/>
      <c r="K222" s="295">
        <f>SUM(K216:K221)</f>
        <v>1.2200000000000002</v>
      </c>
      <c r="L222" s="296">
        <v>0.8</v>
      </c>
      <c r="M222" s="295">
        <f>K222/L222</f>
        <v>1.5250000000000001</v>
      </c>
    </row>
    <row r="223" spans="1:14" s="30" customFormat="1" ht="51.75" customHeight="1">
      <c r="A223" s="364" t="s">
        <v>1857</v>
      </c>
      <c r="B223" s="242" t="s">
        <v>1668</v>
      </c>
      <c r="C223" s="229"/>
      <c r="D223" s="229"/>
      <c r="E223" s="229"/>
      <c r="F223" s="229"/>
      <c r="G223" s="229"/>
      <c r="H223" s="228"/>
      <c r="I223" s="229" t="s">
        <v>2073</v>
      </c>
      <c r="J223" s="91" t="s">
        <v>2074</v>
      </c>
      <c r="K223" s="91">
        <v>0.1</v>
      </c>
      <c r="L223" s="229"/>
      <c r="M223" s="229"/>
      <c r="N223" s="162"/>
    </row>
    <row r="224" spans="1:13" ht="30">
      <c r="A224" s="365"/>
      <c r="B224" s="254"/>
      <c r="C224" s="229"/>
      <c r="D224" s="229"/>
      <c r="E224" s="229"/>
      <c r="F224" s="229"/>
      <c r="G224" s="229"/>
      <c r="H224" s="228"/>
      <c r="I224" s="228" t="s">
        <v>2075</v>
      </c>
      <c r="J224" s="91" t="s">
        <v>2076</v>
      </c>
      <c r="K224" s="91">
        <v>0.154</v>
      </c>
      <c r="L224" s="229"/>
      <c r="M224" s="229"/>
    </row>
    <row r="225" spans="1:13" ht="15.75" customHeight="1" thickBot="1">
      <c r="A225" s="362"/>
      <c r="B225" s="18"/>
      <c r="C225" s="577" t="s">
        <v>89</v>
      </c>
      <c r="D225" s="582"/>
      <c r="E225" s="578"/>
      <c r="F225" s="218">
        <f>SUM(F223:F224)</f>
        <v>0</v>
      </c>
      <c r="G225" s="298">
        <v>0.8</v>
      </c>
      <c r="H225" s="218">
        <f>F225/G225</f>
        <v>0</v>
      </c>
      <c r="I225" s="577" t="s">
        <v>90</v>
      </c>
      <c r="J225" s="578"/>
      <c r="K225" s="218">
        <f>SUM(K223:K224)</f>
        <v>0.254</v>
      </c>
      <c r="L225" s="298">
        <v>0.8</v>
      </c>
      <c r="M225" s="218">
        <f>K225/L225</f>
        <v>0.3175</v>
      </c>
    </row>
    <row r="226" spans="1:13" ht="30">
      <c r="A226" s="364" t="s">
        <v>1858</v>
      </c>
      <c r="B226" s="242" t="s">
        <v>1601</v>
      </c>
      <c r="C226" s="229"/>
      <c r="D226" s="91"/>
      <c r="E226" s="2"/>
      <c r="F226" s="91"/>
      <c r="G226" s="229"/>
      <c r="H226" s="228"/>
      <c r="I226" s="253" t="s">
        <v>2077</v>
      </c>
      <c r="J226" s="297" t="s">
        <v>2078</v>
      </c>
      <c r="K226" s="244">
        <v>1.11</v>
      </c>
      <c r="L226" s="229"/>
      <c r="M226" s="244"/>
    </row>
    <row r="227" spans="1:14" s="30" customFormat="1" ht="42" customHeight="1">
      <c r="A227" s="365"/>
      <c r="B227" s="254"/>
      <c r="C227" s="229"/>
      <c r="D227" s="229"/>
      <c r="E227" s="229"/>
      <c r="F227" s="91"/>
      <c r="G227" s="229"/>
      <c r="H227" s="228"/>
      <c r="I227" s="229" t="s">
        <v>2023</v>
      </c>
      <c r="J227" s="229" t="s">
        <v>2024</v>
      </c>
      <c r="K227" s="229">
        <v>0.8285</v>
      </c>
      <c r="L227" s="229"/>
      <c r="M227" s="229"/>
      <c r="N227" s="162"/>
    </row>
    <row r="228" spans="1:13" ht="15.75" customHeight="1" thickBot="1">
      <c r="A228" s="362"/>
      <c r="B228" s="18"/>
      <c r="C228" s="577" t="s">
        <v>89</v>
      </c>
      <c r="D228" s="582"/>
      <c r="E228" s="578"/>
      <c r="F228" s="218">
        <f>SUM(F226:F227)</f>
        <v>0</v>
      </c>
      <c r="G228" s="298">
        <v>0.8</v>
      </c>
      <c r="H228" s="218">
        <f>F228/G228</f>
        <v>0</v>
      </c>
      <c r="I228" s="577" t="s">
        <v>90</v>
      </c>
      <c r="J228" s="578"/>
      <c r="K228" s="218">
        <f>SUM(K226:K227)</f>
        <v>1.9385000000000001</v>
      </c>
      <c r="L228" s="298">
        <v>0.8</v>
      </c>
      <c r="M228" s="218">
        <f>K228/L228</f>
        <v>2.423125</v>
      </c>
    </row>
    <row r="229" spans="1:13" ht="30">
      <c r="A229" s="364" t="s">
        <v>1859</v>
      </c>
      <c r="B229" s="242" t="s">
        <v>1601</v>
      </c>
      <c r="C229" s="2"/>
      <c r="D229" s="2"/>
      <c r="E229" s="2"/>
      <c r="F229" s="2"/>
      <c r="G229" s="229"/>
      <c r="H229" s="228"/>
      <c r="I229" s="229"/>
      <c r="J229" s="229"/>
      <c r="K229" s="229"/>
      <c r="L229" s="229"/>
      <c r="M229" s="229"/>
    </row>
    <row r="230" spans="1:13" ht="15.75" customHeight="1" thickBot="1">
      <c r="A230" s="362"/>
      <c r="B230" s="18"/>
      <c r="C230" s="577" t="s">
        <v>89</v>
      </c>
      <c r="D230" s="582"/>
      <c r="E230" s="578"/>
      <c r="F230" s="218">
        <f>SUM(F229:F229)</f>
        <v>0</v>
      </c>
      <c r="G230" s="298">
        <v>0.8</v>
      </c>
      <c r="H230" s="218">
        <f>F230/G230</f>
        <v>0</v>
      </c>
      <c r="I230" s="577" t="s">
        <v>90</v>
      </c>
      <c r="J230" s="578"/>
      <c r="K230" s="218">
        <f>SUM(K229:K229)</f>
        <v>0</v>
      </c>
      <c r="L230" s="298">
        <v>0.8</v>
      </c>
      <c r="M230" s="218">
        <f>K230/L230</f>
        <v>0</v>
      </c>
    </row>
    <row r="231" spans="1:13" ht="42.75">
      <c r="A231" s="371" t="s">
        <v>1860</v>
      </c>
      <c r="B231" s="242" t="s">
        <v>1619</v>
      </c>
      <c r="C231" s="229"/>
      <c r="D231" s="229"/>
      <c r="E231" s="229"/>
      <c r="F231" s="229"/>
      <c r="G231" s="229"/>
      <c r="H231" s="228"/>
      <c r="I231" s="229"/>
      <c r="J231" s="229"/>
      <c r="K231" s="229"/>
      <c r="L231" s="229"/>
      <c r="M231" s="229"/>
    </row>
    <row r="232" spans="1:13" ht="15.75" customHeight="1" thickBot="1">
      <c r="A232" s="365"/>
      <c r="B232" s="252"/>
      <c r="C232" s="641" t="s">
        <v>89</v>
      </c>
      <c r="D232" s="642"/>
      <c r="E232" s="643"/>
      <c r="F232" s="294">
        <f>SUM(F231:F231)</f>
        <v>0</v>
      </c>
      <c r="G232" s="242">
        <v>0.8</v>
      </c>
      <c r="H232" s="294">
        <f>F232/G232</f>
        <v>0</v>
      </c>
      <c r="I232" s="641" t="s">
        <v>90</v>
      </c>
      <c r="J232" s="643"/>
      <c r="K232" s="294">
        <f>SUM(K231:K231)</f>
        <v>0</v>
      </c>
      <c r="L232" s="242">
        <v>0.8</v>
      </c>
      <c r="M232" s="294">
        <f>K232/L232</f>
        <v>0</v>
      </c>
    </row>
    <row r="233" spans="1:13" s="106" customFormat="1" ht="15">
      <c r="A233" s="117"/>
      <c r="B233" s="117"/>
      <c r="C233" s="506" t="s">
        <v>253</v>
      </c>
      <c r="D233" s="507"/>
      <c r="E233" s="507"/>
      <c r="F233" s="507"/>
      <c r="G233" s="507"/>
      <c r="H233" s="508"/>
      <c r="I233" s="207"/>
      <c r="J233" s="283"/>
      <c r="K233" s="117"/>
      <c r="L233" s="117"/>
      <c r="M233" s="117"/>
    </row>
    <row r="234" spans="1:13" ht="59.25" customHeight="1">
      <c r="A234" s="372" t="s">
        <v>1861</v>
      </c>
      <c r="B234" s="79" t="s">
        <v>1668</v>
      </c>
      <c r="C234" s="112" t="s">
        <v>2084</v>
      </c>
      <c r="D234" s="112" t="s">
        <v>2085</v>
      </c>
      <c r="E234" s="112" t="s">
        <v>2086</v>
      </c>
      <c r="F234" s="281">
        <v>2.5</v>
      </c>
      <c r="G234" s="79"/>
      <c r="H234" s="112"/>
      <c r="I234" s="79" t="s">
        <v>1530</v>
      </c>
      <c r="J234" s="79" t="s">
        <v>2079</v>
      </c>
      <c r="K234" s="79">
        <v>0.4</v>
      </c>
      <c r="L234" s="79"/>
      <c r="M234" s="79"/>
    </row>
    <row r="235" spans="1:13" ht="75" customHeight="1">
      <c r="A235" s="310"/>
      <c r="B235" s="229"/>
      <c r="C235" s="229" t="s">
        <v>2091</v>
      </c>
      <c r="D235" s="229" t="s">
        <v>2092</v>
      </c>
      <c r="E235" s="228" t="s">
        <v>2093</v>
      </c>
      <c r="F235" s="229">
        <v>0.7</v>
      </c>
      <c r="G235" s="229"/>
      <c r="H235" s="228"/>
      <c r="I235" s="229" t="s">
        <v>2080</v>
      </c>
      <c r="J235" s="229" t="s">
        <v>2081</v>
      </c>
      <c r="K235" s="229">
        <v>0.85</v>
      </c>
      <c r="L235" s="229"/>
      <c r="M235" s="229"/>
    </row>
    <row r="236" spans="1:13" ht="75">
      <c r="A236" s="310"/>
      <c r="B236" s="229"/>
      <c r="C236" s="229" t="s">
        <v>2091</v>
      </c>
      <c r="D236" s="229" t="s">
        <v>2096</v>
      </c>
      <c r="E236" s="228" t="s">
        <v>2097</v>
      </c>
      <c r="F236" s="229">
        <v>0.7</v>
      </c>
      <c r="G236" s="229"/>
      <c r="H236" s="228"/>
      <c r="I236" s="229" t="s">
        <v>2082</v>
      </c>
      <c r="J236" s="229" t="s">
        <v>2083</v>
      </c>
      <c r="K236" s="229">
        <v>0.65</v>
      </c>
      <c r="L236" s="229"/>
      <c r="M236" s="229"/>
    </row>
    <row r="237" spans="1:13" ht="59.25" customHeight="1">
      <c r="A237" s="310"/>
      <c r="B237" s="229"/>
      <c r="C237" s="229" t="s">
        <v>2100</v>
      </c>
      <c r="D237" s="229" t="s">
        <v>2101</v>
      </c>
      <c r="E237" s="229" t="s">
        <v>2102</v>
      </c>
      <c r="F237" s="229">
        <v>0.25</v>
      </c>
      <c r="G237" s="229"/>
      <c r="H237" s="228"/>
      <c r="I237" s="229" t="s">
        <v>2087</v>
      </c>
      <c r="J237" s="229" t="s">
        <v>2088</v>
      </c>
      <c r="K237" s="229">
        <v>0.087</v>
      </c>
      <c r="L237" s="229"/>
      <c r="M237" s="229"/>
    </row>
    <row r="238" spans="1:13" ht="15">
      <c r="A238" s="310"/>
      <c r="B238" s="229"/>
      <c r="C238" s="493" t="s">
        <v>252</v>
      </c>
      <c r="D238" s="494"/>
      <c r="E238" s="494"/>
      <c r="F238" s="494"/>
      <c r="G238" s="494"/>
      <c r="H238" s="495"/>
      <c r="I238" s="229"/>
      <c r="J238" s="229"/>
      <c r="K238" s="229"/>
      <c r="L238" s="229"/>
      <c r="M238" s="229"/>
    </row>
    <row r="239" spans="1:13" ht="45">
      <c r="A239" s="310"/>
      <c r="B239" s="229"/>
      <c r="C239" s="229" t="s">
        <v>2105</v>
      </c>
      <c r="D239" s="229" t="s">
        <v>2106</v>
      </c>
      <c r="E239" s="229" t="s">
        <v>2107</v>
      </c>
      <c r="F239" s="229">
        <v>0.02</v>
      </c>
      <c r="G239" s="229"/>
      <c r="H239" s="228"/>
      <c r="I239" s="229" t="s">
        <v>2089</v>
      </c>
      <c r="J239" s="229" t="s">
        <v>2090</v>
      </c>
      <c r="K239" s="229">
        <v>0.25</v>
      </c>
      <c r="L239" s="229"/>
      <c r="M239" s="229"/>
    </row>
    <row r="240" spans="1:13" ht="63" customHeight="1">
      <c r="A240" s="310"/>
      <c r="B240" s="229"/>
      <c r="C240" s="229" t="s">
        <v>2110</v>
      </c>
      <c r="D240" s="229" t="s">
        <v>2111</v>
      </c>
      <c r="E240" s="229" t="s">
        <v>2112</v>
      </c>
      <c r="F240" s="229">
        <v>0.59</v>
      </c>
      <c r="G240" s="229"/>
      <c r="H240" s="228"/>
      <c r="I240" s="229" t="s">
        <v>2094</v>
      </c>
      <c r="J240" s="229" t="s">
        <v>2095</v>
      </c>
      <c r="K240" s="229">
        <v>0.5</v>
      </c>
      <c r="L240" s="229"/>
      <c r="M240" s="229"/>
    </row>
    <row r="241" spans="1:13" ht="45.75" customHeight="1">
      <c r="A241" s="310"/>
      <c r="B241" s="229"/>
      <c r="C241" s="229" t="s">
        <v>2115</v>
      </c>
      <c r="D241" s="229" t="s">
        <v>2116</v>
      </c>
      <c r="E241" s="229" t="s">
        <v>2117</v>
      </c>
      <c r="F241" s="229">
        <v>0.023</v>
      </c>
      <c r="G241" s="229"/>
      <c r="H241" s="228"/>
      <c r="I241" s="229" t="s">
        <v>2098</v>
      </c>
      <c r="J241" s="229" t="s">
        <v>2099</v>
      </c>
      <c r="K241" s="229">
        <v>1.68</v>
      </c>
      <c r="L241" s="229"/>
      <c r="M241" s="229"/>
    </row>
    <row r="242" spans="1:13" ht="55.5" customHeight="1">
      <c r="A242" s="310"/>
      <c r="B242" s="229"/>
      <c r="C242" s="229" t="s">
        <v>2120</v>
      </c>
      <c r="D242" s="229" t="s">
        <v>2121</v>
      </c>
      <c r="E242" s="229" t="s">
        <v>2122</v>
      </c>
      <c r="F242" s="229">
        <v>0.085</v>
      </c>
      <c r="G242" s="229"/>
      <c r="H242" s="228"/>
      <c r="I242" s="229" t="s">
        <v>2103</v>
      </c>
      <c r="J242" s="229" t="s">
        <v>2104</v>
      </c>
      <c r="K242" s="229">
        <v>0.875</v>
      </c>
      <c r="L242" s="229"/>
      <c r="M242" s="229"/>
    </row>
    <row r="243" spans="1:13" ht="75">
      <c r="A243" s="310"/>
      <c r="B243" s="229"/>
      <c r="C243" s="2" t="s">
        <v>2123</v>
      </c>
      <c r="D243" s="2" t="s">
        <v>2124</v>
      </c>
      <c r="E243" s="229" t="s">
        <v>2125</v>
      </c>
      <c r="F243" s="2">
        <v>0.525</v>
      </c>
      <c r="G243" s="229"/>
      <c r="H243" s="228"/>
      <c r="I243" s="229" t="s">
        <v>2108</v>
      </c>
      <c r="J243" s="229" t="s">
        <v>2109</v>
      </c>
      <c r="K243" s="229">
        <v>0.027</v>
      </c>
      <c r="L243" s="229"/>
      <c r="M243" s="229"/>
    </row>
    <row r="244" spans="1:13" ht="66.75" customHeight="1">
      <c r="A244" s="310"/>
      <c r="B244" s="229"/>
      <c r="C244" s="229" t="s">
        <v>2094</v>
      </c>
      <c r="D244" s="229" t="s">
        <v>2095</v>
      </c>
      <c r="E244" s="229" t="s">
        <v>2126</v>
      </c>
      <c r="F244" s="229">
        <v>0.1</v>
      </c>
      <c r="G244" s="229"/>
      <c r="H244" s="228"/>
      <c r="I244" s="229" t="s">
        <v>2113</v>
      </c>
      <c r="J244" s="229" t="s">
        <v>2114</v>
      </c>
      <c r="K244" s="229">
        <v>0.081</v>
      </c>
      <c r="L244" s="229"/>
      <c r="M244" s="229"/>
    </row>
    <row r="245" spans="1:13" ht="65.25" customHeight="1">
      <c r="A245" s="310"/>
      <c r="B245" s="229"/>
      <c r="C245" s="242" t="s">
        <v>2094</v>
      </c>
      <c r="D245" s="242" t="s">
        <v>2095</v>
      </c>
      <c r="E245" s="242" t="s">
        <v>2127</v>
      </c>
      <c r="F245" s="242">
        <v>0.4</v>
      </c>
      <c r="G245" s="242"/>
      <c r="H245" s="228"/>
      <c r="I245" s="229" t="s">
        <v>2118</v>
      </c>
      <c r="J245" s="229" t="s">
        <v>2119</v>
      </c>
      <c r="K245" s="229">
        <v>0.17</v>
      </c>
      <c r="L245" s="229"/>
      <c r="M245" s="229"/>
    </row>
    <row r="246" spans="1:13" ht="57" customHeight="1">
      <c r="A246" s="310"/>
      <c r="B246" s="229"/>
      <c r="C246" s="229"/>
      <c r="D246" s="229"/>
      <c r="E246" s="229"/>
      <c r="F246" s="229"/>
      <c r="G246" s="229"/>
      <c r="H246" s="228"/>
      <c r="I246" s="245" t="s">
        <v>1311</v>
      </c>
      <c r="J246" s="245" t="s">
        <v>1312</v>
      </c>
      <c r="K246" s="229">
        <v>0.021</v>
      </c>
      <c r="L246" s="229"/>
      <c r="M246" s="229"/>
    </row>
    <row r="247" spans="1:13" ht="68.25" customHeight="1">
      <c r="A247" s="310"/>
      <c r="B247" s="229"/>
      <c r="C247" s="229"/>
      <c r="D247" s="229"/>
      <c r="E247" s="229"/>
      <c r="F247" s="229"/>
      <c r="G247" s="2"/>
      <c r="H247" s="2"/>
      <c r="I247" s="2" t="s">
        <v>2123</v>
      </c>
      <c r="J247" s="2" t="s">
        <v>1152</v>
      </c>
      <c r="K247" s="229">
        <v>0.4</v>
      </c>
      <c r="L247" s="229"/>
      <c r="M247" s="229"/>
    </row>
    <row r="248" spans="1:13" ht="68.25" customHeight="1">
      <c r="A248" s="293"/>
      <c r="B248" s="242"/>
      <c r="C248" s="242"/>
      <c r="D248" s="242"/>
      <c r="E248" s="242"/>
      <c r="F248" s="242"/>
      <c r="G248" s="109"/>
      <c r="H248" s="109"/>
      <c r="I248" s="109" t="s">
        <v>2103</v>
      </c>
      <c r="J248" s="109" t="s">
        <v>2476</v>
      </c>
      <c r="K248" s="242">
        <v>0.1</v>
      </c>
      <c r="L248" s="242"/>
      <c r="M248" s="242"/>
    </row>
    <row r="249" spans="1:13" ht="15.75" customHeight="1" thickBot="1">
      <c r="A249" s="298"/>
      <c r="B249" s="298"/>
      <c r="C249" s="630" t="s">
        <v>89</v>
      </c>
      <c r="D249" s="630"/>
      <c r="E249" s="630"/>
      <c r="F249" s="373">
        <f>SUM(F234:F247)</f>
        <v>5.893</v>
      </c>
      <c r="G249" s="298">
        <v>0.8</v>
      </c>
      <c r="H249" s="218">
        <f>F249/G249</f>
        <v>7.366249999999999</v>
      </c>
      <c r="I249" s="630" t="s">
        <v>90</v>
      </c>
      <c r="J249" s="630"/>
      <c r="K249" s="218">
        <f>SUM(K234:K248)</f>
        <v>6.091</v>
      </c>
      <c r="L249" s="298">
        <v>0.8</v>
      </c>
      <c r="M249" s="218">
        <f>K249/L249</f>
        <v>7.61375</v>
      </c>
    </row>
    <row r="250" spans="1:13" ht="15">
      <c r="A250" s="364" t="s">
        <v>1862</v>
      </c>
      <c r="B250" s="242" t="s">
        <v>1686</v>
      </c>
      <c r="C250" s="229"/>
      <c r="D250" s="229"/>
      <c r="E250" s="229"/>
      <c r="F250" s="229"/>
      <c r="G250" s="229"/>
      <c r="H250" s="228"/>
      <c r="I250" s="229"/>
      <c r="J250" s="229"/>
      <c r="K250" s="229"/>
      <c r="L250" s="229"/>
      <c r="M250" s="229"/>
    </row>
    <row r="251" spans="1:13" ht="15.75" customHeight="1" thickBot="1">
      <c r="A251" s="362"/>
      <c r="B251" s="18"/>
      <c r="C251" s="577" t="s">
        <v>89</v>
      </c>
      <c r="D251" s="582"/>
      <c r="E251" s="578"/>
      <c r="F251" s="218">
        <f>SUM(F250:F250)</f>
        <v>0</v>
      </c>
      <c r="G251" s="298">
        <v>0.8</v>
      </c>
      <c r="H251" s="218">
        <f>F251/G251</f>
        <v>0</v>
      </c>
      <c r="I251" s="577" t="s">
        <v>90</v>
      </c>
      <c r="J251" s="578"/>
      <c r="K251" s="218">
        <f>SUM(K250:K250)</f>
        <v>0</v>
      </c>
      <c r="L251" s="298">
        <v>0.8</v>
      </c>
      <c r="M251" s="218">
        <f>K251/L251</f>
        <v>0</v>
      </c>
    </row>
    <row r="252" spans="1:14" s="30" customFormat="1" ht="30">
      <c r="A252" s="364" t="s">
        <v>2128</v>
      </c>
      <c r="B252" s="242" t="s">
        <v>1668</v>
      </c>
      <c r="C252" s="4"/>
      <c r="D252" s="4"/>
      <c r="E252" s="4"/>
      <c r="F252" s="4"/>
      <c r="G252" s="229"/>
      <c r="H252" s="228"/>
      <c r="I252" s="229" t="s">
        <v>2129</v>
      </c>
      <c r="J252" s="229" t="s">
        <v>2130</v>
      </c>
      <c r="K252" s="91">
        <v>0.01</v>
      </c>
      <c r="L252" s="229"/>
      <c r="M252" s="229"/>
      <c r="N252" s="162"/>
    </row>
    <row r="253" spans="1:14" s="30" customFormat="1" ht="30">
      <c r="A253" s="365"/>
      <c r="B253" s="254"/>
      <c r="C253" s="229"/>
      <c r="D253" s="229"/>
      <c r="E253" s="229"/>
      <c r="F253" s="229"/>
      <c r="G253" s="229"/>
      <c r="H253" s="228"/>
      <c r="I253" s="229" t="s">
        <v>2131</v>
      </c>
      <c r="J253" s="91" t="s">
        <v>2132</v>
      </c>
      <c r="K253" s="91">
        <v>2.225</v>
      </c>
      <c r="L253" s="229"/>
      <c r="M253" s="229"/>
      <c r="N253" s="162"/>
    </row>
    <row r="254" spans="1:13" ht="15">
      <c r="A254" s="365"/>
      <c r="B254" s="254"/>
      <c r="C254" s="229"/>
      <c r="D254" s="229"/>
      <c r="E254" s="229"/>
      <c r="F254" s="229"/>
      <c r="G254" s="229"/>
      <c r="H254" s="228"/>
      <c r="I254" s="91" t="s">
        <v>2133</v>
      </c>
      <c r="J254" s="229"/>
      <c r="K254" s="91">
        <v>0.74</v>
      </c>
      <c r="L254" s="229"/>
      <c r="M254" s="229"/>
    </row>
    <row r="255" spans="1:13" ht="15">
      <c r="A255" s="365"/>
      <c r="B255" s="254"/>
      <c r="C255" s="229"/>
      <c r="D255" s="229"/>
      <c r="E255" s="229"/>
      <c r="F255" s="229"/>
      <c r="G255" s="229"/>
      <c r="H255" s="228"/>
      <c r="I255" s="91" t="s">
        <v>2134</v>
      </c>
      <c r="J255" s="229"/>
      <c r="K255" s="91">
        <v>0.74</v>
      </c>
      <c r="L255" s="229"/>
      <c r="M255" s="229"/>
    </row>
    <row r="256" spans="1:13" ht="15.75" customHeight="1" thickBot="1">
      <c r="A256" s="362"/>
      <c r="B256" s="18"/>
      <c r="C256" s="577" t="s">
        <v>89</v>
      </c>
      <c r="D256" s="582"/>
      <c r="E256" s="578"/>
      <c r="F256" s="218">
        <f>SUM(F252:F255)</f>
        <v>0</v>
      </c>
      <c r="G256" s="298">
        <v>0.8</v>
      </c>
      <c r="H256" s="218">
        <f>F256/G256</f>
        <v>0</v>
      </c>
      <c r="I256" s="577" t="s">
        <v>90</v>
      </c>
      <c r="J256" s="578"/>
      <c r="K256" s="218">
        <f>SUM(K252:K255)</f>
        <v>3.715</v>
      </c>
      <c r="L256" s="298">
        <v>0.8</v>
      </c>
      <c r="M256" s="218">
        <f>K256/L256</f>
        <v>4.64375</v>
      </c>
    </row>
    <row r="257" spans="1:13" ht="15">
      <c r="A257" s="363"/>
      <c r="B257" s="117"/>
      <c r="C257" s="506" t="s">
        <v>252</v>
      </c>
      <c r="D257" s="507"/>
      <c r="E257" s="507"/>
      <c r="F257" s="507"/>
      <c r="G257" s="507"/>
      <c r="H257" s="508"/>
      <c r="I257" s="207"/>
      <c r="J257" s="283"/>
      <c r="K257" s="117"/>
      <c r="L257" s="117"/>
      <c r="M257" s="117"/>
    </row>
    <row r="258" spans="1:13" ht="60">
      <c r="A258" s="365" t="s">
        <v>1863</v>
      </c>
      <c r="B258" s="254" t="s">
        <v>1864</v>
      </c>
      <c r="C258" s="79" t="s">
        <v>2136</v>
      </c>
      <c r="D258" s="79" t="s">
        <v>2137</v>
      </c>
      <c r="E258" s="97">
        <v>30608</v>
      </c>
      <c r="F258" s="79">
        <v>0.185</v>
      </c>
      <c r="G258" s="79"/>
      <c r="H258" s="112"/>
      <c r="I258" s="79" t="s">
        <v>2138</v>
      </c>
      <c r="J258" s="79" t="s">
        <v>2139</v>
      </c>
      <c r="K258" s="79">
        <v>0.9</v>
      </c>
      <c r="L258" s="79"/>
      <c r="M258" s="79"/>
    </row>
    <row r="259" spans="1:13" ht="37.5" customHeight="1">
      <c r="A259" s="365"/>
      <c r="B259" s="254"/>
      <c r="C259" s="79" t="s">
        <v>2144</v>
      </c>
      <c r="D259" s="229" t="s">
        <v>2145</v>
      </c>
      <c r="E259" s="229" t="s">
        <v>2146</v>
      </c>
      <c r="F259" s="229">
        <v>0.16</v>
      </c>
      <c r="G259" s="79"/>
      <c r="H259" s="112"/>
      <c r="I259" s="79" t="s">
        <v>2140</v>
      </c>
      <c r="J259" s="79" t="s">
        <v>2141</v>
      </c>
      <c r="K259" s="79">
        <v>0.6</v>
      </c>
      <c r="L259" s="79"/>
      <c r="M259" s="79"/>
    </row>
    <row r="260" spans="1:13" ht="47.25" customHeight="1">
      <c r="A260" s="365"/>
      <c r="B260" s="254"/>
      <c r="C260" s="180" t="s">
        <v>1941</v>
      </c>
      <c r="D260" s="180" t="s">
        <v>1325</v>
      </c>
      <c r="E260" s="229">
        <v>40069344</v>
      </c>
      <c r="F260" s="229">
        <v>0.085</v>
      </c>
      <c r="G260" s="79"/>
      <c r="H260" s="112"/>
      <c r="I260" s="79" t="s">
        <v>2142</v>
      </c>
      <c r="J260" s="79" t="s">
        <v>2143</v>
      </c>
      <c r="K260" s="79">
        <v>0.5</v>
      </c>
      <c r="L260" s="79"/>
      <c r="M260" s="79"/>
    </row>
    <row r="261" spans="1:13" ht="51">
      <c r="A261" s="365"/>
      <c r="B261" s="254"/>
      <c r="C261" s="229"/>
      <c r="D261" s="229"/>
      <c r="E261" s="229"/>
      <c r="F261" s="98"/>
      <c r="G261" s="79"/>
      <c r="H261" s="112"/>
      <c r="I261" s="245" t="s">
        <v>1323</v>
      </c>
      <c r="J261" s="245" t="s">
        <v>1324</v>
      </c>
      <c r="K261" s="79">
        <v>1.209</v>
      </c>
      <c r="L261" s="79"/>
      <c r="M261" s="79"/>
    </row>
    <row r="262" spans="1:13" ht="63.75">
      <c r="A262" s="365"/>
      <c r="B262" s="254"/>
      <c r="C262" s="232"/>
      <c r="D262" s="292"/>
      <c r="E262" s="293"/>
      <c r="F262" s="409"/>
      <c r="G262" s="254"/>
      <c r="H262" s="252"/>
      <c r="I262" s="245" t="s">
        <v>338</v>
      </c>
      <c r="J262" s="245" t="s">
        <v>339</v>
      </c>
      <c r="K262" s="229">
        <v>0.095</v>
      </c>
      <c r="L262" s="254"/>
      <c r="M262" s="254"/>
    </row>
    <row r="263" spans="1:13" ht="15.75" thickBot="1">
      <c r="A263" s="362"/>
      <c r="B263" s="18"/>
      <c r="C263" s="577" t="s">
        <v>89</v>
      </c>
      <c r="D263" s="582"/>
      <c r="E263" s="578"/>
      <c r="F263" s="218">
        <f>SUM(F258:F261)</f>
        <v>0.43</v>
      </c>
      <c r="G263" s="298">
        <v>0.8</v>
      </c>
      <c r="H263" s="218">
        <f>F263/G263</f>
        <v>0.5375</v>
      </c>
      <c r="I263" s="577" t="s">
        <v>90</v>
      </c>
      <c r="J263" s="578"/>
      <c r="K263" s="218">
        <f>SUM(K258:K262)</f>
        <v>3.3040000000000003</v>
      </c>
      <c r="L263" s="298">
        <v>0.8</v>
      </c>
      <c r="M263" s="218">
        <f>K263/L263</f>
        <v>4.13</v>
      </c>
    </row>
    <row r="264" spans="1:13" ht="30">
      <c r="A264" s="364" t="s">
        <v>1865</v>
      </c>
      <c r="B264" s="242" t="s">
        <v>1866</v>
      </c>
      <c r="C264" s="229"/>
      <c r="D264" s="229"/>
      <c r="E264" s="229"/>
      <c r="F264" s="229"/>
      <c r="G264" s="229"/>
      <c r="H264" s="228"/>
      <c r="I264" s="244"/>
      <c r="J264" s="244"/>
      <c r="K264" s="244"/>
      <c r="L264" s="229"/>
      <c r="M264" s="229"/>
    </row>
    <row r="265" spans="1:13" ht="15.75" customHeight="1" thickBot="1">
      <c r="A265" s="362"/>
      <c r="B265" s="18"/>
      <c r="C265" s="577" t="s">
        <v>89</v>
      </c>
      <c r="D265" s="582"/>
      <c r="E265" s="578"/>
      <c r="F265" s="218">
        <f>SUM(F264:F264)</f>
        <v>0</v>
      </c>
      <c r="G265" s="298">
        <v>0.8</v>
      </c>
      <c r="H265" s="218">
        <f>F265/G265</f>
        <v>0</v>
      </c>
      <c r="I265" s="577" t="s">
        <v>90</v>
      </c>
      <c r="J265" s="578"/>
      <c r="K265" s="218">
        <f>SUM(K264:K264)</f>
        <v>0</v>
      </c>
      <c r="L265" s="298">
        <v>0.8</v>
      </c>
      <c r="M265" s="218">
        <f>K265/L265</f>
        <v>0</v>
      </c>
    </row>
    <row r="266" spans="1:14" s="30" customFormat="1" ht="45">
      <c r="A266" s="364" t="s">
        <v>1867</v>
      </c>
      <c r="B266" s="242" t="s">
        <v>1868</v>
      </c>
      <c r="C266" s="229"/>
      <c r="D266" s="229"/>
      <c r="E266" s="229"/>
      <c r="F266" s="229"/>
      <c r="G266" s="229"/>
      <c r="H266" s="228"/>
      <c r="I266" s="229" t="s">
        <v>2023</v>
      </c>
      <c r="J266" s="229" t="s">
        <v>2024</v>
      </c>
      <c r="K266" s="229">
        <v>0.4915</v>
      </c>
      <c r="L266" s="229"/>
      <c r="M266" s="229"/>
      <c r="N266" s="162"/>
    </row>
    <row r="267" spans="1:13" ht="15.75" customHeight="1" thickBot="1">
      <c r="A267" s="362"/>
      <c r="B267" s="18"/>
      <c r="C267" s="577" t="s">
        <v>89</v>
      </c>
      <c r="D267" s="582"/>
      <c r="E267" s="578"/>
      <c r="F267" s="218">
        <f>SUM(F266:F266)</f>
        <v>0</v>
      </c>
      <c r="G267" s="298">
        <v>0.8</v>
      </c>
      <c r="H267" s="218">
        <f>F267/G267</f>
        <v>0</v>
      </c>
      <c r="I267" s="577" t="s">
        <v>90</v>
      </c>
      <c r="J267" s="578"/>
      <c r="K267" s="218">
        <f>SUM(K266:K266)</f>
        <v>0.4915</v>
      </c>
      <c r="L267" s="298">
        <v>0.8</v>
      </c>
      <c r="M267" s="218">
        <f>K267/L267</f>
        <v>0.614375</v>
      </c>
    </row>
    <row r="268" spans="1:14" s="30" customFormat="1" ht="38.25">
      <c r="A268" s="367" t="s">
        <v>1869</v>
      </c>
      <c r="B268" s="253" t="s">
        <v>1870</v>
      </c>
      <c r="C268" s="245" t="s">
        <v>1336</v>
      </c>
      <c r="D268" s="245" t="s">
        <v>1337</v>
      </c>
      <c r="E268" s="229">
        <v>40086489</v>
      </c>
      <c r="F268" s="4">
        <v>0.12</v>
      </c>
      <c r="G268" s="4"/>
      <c r="H268" s="117"/>
      <c r="I268" s="229" t="s">
        <v>2171</v>
      </c>
      <c r="J268" s="229" t="s">
        <v>2172</v>
      </c>
      <c r="K268" s="91">
        <v>0.1</v>
      </c>
      <c r="L268" s="4"/>
      <c r="M268" s="4"/>
      <c r="N268" s="162"/>
    </row>
    <row r="269" spans="1:13" ht="41.25" customHeight="1">
      <c r="A269" s="365"/>
      <c r="B269" s="254"/>
      <c r="C269" s="229"/>
      <c r="D269" s="229"/>
      <c r="E269" s="229"/>
      <c r="F269" s="229"/>
      <c r="G269" s="229"/>
      <c r="H269" s="228"/>
      <c r="I269" s="3"/>
      <c r="J269" s="3"/>
      <c r="K269" s="3"/>
      <c r="L269" s="229"/>
      <c r="M269" s="229"/>
    </row>
    <row r="270" spans="1:13" ht="15.75" thickBot="1">
      <c r="A270" s="362"/>
      <c r="B270" s="18"/>
      <c r="C270" s="577" t="s">
        <v>89</v>
      </c>
      <c r="D270" s="582"/>
      <c r="E270" s="578"/>
      <c r="F270" s="218">
        <f>SUM(F268:F269)</f>
        <v>0.12</v>
      </c>
      <c r="G270" s="298">
        <v>0.8</v>
      </c>
      <c r="H270" s="218">
        <f>F270/G270</f>
        <v>0.15</v>
      </c>
      <c r="I270" s="577" t="s">
        <v>90</v>
      </c>
      <c r="J270" s="578"/>
      <c r="K270" s="218">
        <f>SUM(K268:K269)</f>
        <v>0.1</v>
      </c>
      <c r="L270" s="298">
        <v>0.8</v>
      </c>
      <c r="M270" s="218">
        <f>K270/L270</f>
        <v>0.125</v>
      </c>
    </row>
    <row r="271" spans="1:14" s="30" customFormat="1" ht="51.75" customHeight="1">
      <c r="A271" s="364" t="s">
        <v>1871</v>
      </c>
      <c r="B271" s="242" t="s">
        <v>1872</v>
      </c>
      <c r="C271" s="229"/>
      <c r="D271" s="229"/>
      <c r="E271" s="229"/>
      <c r="F271" s="229"/>
      <c r="G271" s="229"/>
      <c r="H271" s="228"/>
      <c r="I271" s="4" t="s">
        <v>2173</v>
      </c>
      <c r="J271" s="4" t="s">
        <v>2174</v>
      </c>
      <c r="K271" s="229">
        <v>0.12</v>
      </c>
      <c r="L271" s="229"/>
      <c r="M271" s="229"/>
      <c r="N271" s="162"/>
    </row>
    <row r="272" spans="1:14" s="30" customFormat="1" ht="87.75" customHeight="1">
      <c r="A272" s="365"/>
      <c r="B272" s="254"/>
      <c r="C272" s="229"/>
      <c r="D272" s="229"/>
      <c r="E272" s="229"/>
      <c r="F272" s="229"/>
      <c r="G272" s="229"/>
      <c r="H272" s="228"/>
      <c r="I272" s="229" t="s">
        <v>2175</v>
      </c>
      <c r="J272" s="229" t="s">
        <v>2176</v>
      </c>
      <c r="K272" s="229">
        <v>0.1</v>
      </c>
      <c r="L272" s="229"/>
      <c r="M272" s="229"/>
      <c r="N272" s="162"/>
    </row>
    <row r="273" spans="1:14" s="30" customFormat="1" ht="45">
      <c r="A273" s="365"/>
      <c r="B273" s="254"/>
      <c r="C273" s="229"/>
      <c r="D273" s="229"/>
      <c r="E273" s="229"/>
      <c r="F273" s="229"/>
      <c r="G273" s="229"/>
      <c r="H273" s="228"/>
      <c r="I273" s="229" t="s">
        <v>2177</v>
      </c>
      <c r="J273" s="229" t="s">
        <v>2178</v>
      </c>
      <c r="K273" s="229">
        <v>0.05416</v>
      </c>
      <c r="L273" s="229"/>
      <c r="M273" s="229"/>
      <c r="N273" s="162"/>
    </row>
    <row r="274" spans="1:14" s="30" customFormat="1" ht="45">
      <c r="A274" s="365"/>
      <c r="B274" s="254"/>
      <c r="C274" s="229"/>
      <c r="D274" s="229"/>
      <c r="E274" s="229"/>
      <c r="F274" s="229"/>
      <c r="G274" s="229"/>
      <c r="H274" s="228"/>
      <c r="I274" s="229" t="s">
        <v>308</v>
      </c>
      <c r="J274" s="229" t="s">
        <v>309</v>
      </c>
      <c r="K274" s="229">
        <v>0.025</v>
      </c>
      <c r="L274" s="229"/>
      <c r="M274" s="229"/>
      <c r="N274" s="162"/>
    </row>
    <row r="275" spans="1:13" ht="60">
      <c r="A275" s="365"/>
      <c r="B275" s="254"/>
      <c r="C275" s="229"/>
      <c r="D275" s="229"/>
      <c r="E275" s="229"/>
      <c r="F275" s="229"/>
      <c r="G275" s="229"/>
      <c r="H275" s="228"/>
      <c r="I275" s="242" t="s">
        <v>310</v>
      </c>
      <c r="J275" s="242" t="s">
        <v>311</v>
      </c>
      <c r="K275" s="242">
        <f>0.026-0.0028</f>
        <v>0.0232</v>
      </c>
      <c r="L275" s="242"/>
      <c r="M275" s="229"/>
    </row>
    <row r="276" spans="1:13" ht="60">
      <c r="A276" s="365"/>
      <c r="B276" s="254"/>
      <c r="C276" s="229"/>
      <c r="D276" s="229"/>
      <c r="E276" s="229"/>
      <c r="F276" s="229"/>
      <c r="G276" s="229"/>
      <c r="H276" s="228"/>
      <c r="I276" s="229" t="s">
        <v>351</v>
      </c>
      <c r="J276" s="229" t="s">
        <v>352</v>
      </c>
      <c r="K276" s="229">
        <f>0.1-0.04</f>
        <v>0.060000000000000005</v>
      </c>
      <c r="L276" s="9"/>
      <c r="M276" s="9"/>
    </row>
    <row r="277" spans="1:13" ht="38.25">
      <c r="A277" s="365"/>
      <c r="B277" s="254"/>
      <c r="C277" s="229"/>
      <c r="D277" s="229"/>
      <c r="E277" s="229"/>
      <c r="F277" s="229"/>
      <c r="G277" s="229"/>
      <c r="H277" s="228"/>
      <c r="I277" s="395" t="s">
        <v>351</v>
      </c>
      <c r="J277" s="395" t="s">
        <v>353</v>
      </c>
      <c r="K277" s="242">
        <v>0.04</v>
      </c>
      <c r="L277" s="137"/>
      <c r="M277" s="9"/>
    </row>
    <row r="278" spans="1:13" ht="15">
      <c r="A278" s="365"/>
      <c r="B278" s="254"/>
      <c r="C278" s="229"/>
      <c r="D278" s="229"/>
      <c r="E278" s="229"/>
      <c r="F278" s="229"/>
      <c r="G278" s="229"/>
      <c r="H278" s="228"/>
      <c r="I278" s="245"/>
      <c r="J278" s="245"/>
      <c r="K278" s="229"/>
      <c r="L278" s="9"/>
      <c r="M278" s="9"/>
    </row>
    <row r="279" spans="1:13" ht="15.75" customHeight="1" thickBot="1">
      <c r="A279" s="362"/>
      <c r="B279" s="18"/>
      <c r="C279" s="577" t="s">
        <v>89</v>
      </c>
      <c r="D279" s="582"/>
      <c r="E279" s="578"/>
      <c r="F279" s="294">
        <f>SUM(F271:F275)</f>
        <v>0</v>
      </c>
      <c r="G279" s="298">
        <v>0.8</v>
      </c>
      <c r="H279" s="218">
        <f>F279/G279</f>
        <v>0</v>
      </c>
      <c r="I279" s="577" t="s">
        <v>90</v>
      </c>
      <c r="J279" s="578"/>
      <c r="K279" s="218">
        <f>SUM(K271:K277)</f>
        <v>0.42236</v>
      </c>
      <c r="L279" s="298">
        <v>0.8</v>
      </c>
      <c r="M279" s="218">
        <f>K279/L279</f>
        <v>0.52795</v>
      </c>
    </row>
    <row r="280" spans="1:13" ht="15">
      <c r="A280" s="364" t="s">
        <v>1873</v>
      </c>
      <c r="B280" s="242" t="s">
        <v>1856</v>
      </c>
      <c r="C280" s="79"/>
      <c r="D280" s="79"/>
      <c r="E280" s="79"/>
      <c r="F280" s="229"/>
      <c r="G280" s="229"/>
      <c r="H280" s="228"/>
      <c r="I280" s="229"/>
      <c r="J280" s="229"/>
      <c r="K280" s="91"/>
      <c r="L280" s="229"/>
      <c r="M280" s="229"/>
    </row>
    <row r="281" spans="1:14" s="30" customFormat="1" ht="48.75" customHeight="1">
      <c r="A281" s="365"/>
      <c r="B281" s="254"/>
      <c r="C281" s="229"/>
      <c r="D281" s="229"/>
      <c r="E281" s="229"/>
      <c r="F281" s="229"/>
      <c r="G281" s="229"/>
      <c r="H281" s="228"/>
      <c r="I281" s="229" t="s">
        <v>2023</v>
      </c>
      <c r="J281" s="229" t="s">
        <v>2024</v>
      </c>
      <c r="K281" s="229">
        <v>1.452</v>
      </c>
      <c r="L281" s="229"/>
      <c r="M281" s="229"/>
      <c r="N281" s="162"/>
    </row>
    <row r="282" spans="1:13" ht="57" customHeight="1">
      <c r="A282" s="365"/>
      <c r="B282" s="254"/>
      <c r="C282" s="229"/>
      <c r="D282" s="229"/>
      <c r="E282" s="229"/>
      <c r="F282" s="229"/>
      <c r="G282" s="229"/>
      <c r="H282" s="228"/>
      <c r="I282" s="245" t="s">
        <v>1338</v>
      </c>
      <c r="J282" s="245" t="s">
        <v>1339</v>
      </c>
      <c r="K282" s="229">
        <v>0.1</v>
      </c>
      <c r="L282" s="229"/>
      <c r="M282" s="229"/>
    </row>
    <row r="283" spans="1:13" ht="63.75">
      <c r="A283" s="365"/>
      <c r="B283" s="254"/>
      <c r="C283" s="229"/>
      <c r="D283" s="229"/>
      <c r="E283" s="229"/>
      <c r="F283" s="242"/>
      <c r="G283" s="242"/>
      <c r="H283" s="236"/>
      <c r="I283" s="245" t="s">
        <v>1340</v>
      </c>
      <c r="J283" s="245" t="s">
        <v>1341</v>
      </c>
      <c r="K283" s="229">
        <v>0.05416</v>
      </c>
      <c r="L283" s="229"/>
      <c r="M283" s="242"/>
    </row>
    <row r="284" spans="1:13" ht="15">
      <c r="A284" s="365"/>
      <c r="B284" s="254"/>
      <c r="C284" s="232"/>
      <c r="D284" s="292"/>
      <c r="E284" s="293"/>
      <c r="F284" s="242"/>
      <c r="G284" s="242"/>
      <c r="H284" s="236"/>
      <c r="I284" s="406"/>
      <c r="J284" s="407" t="s">
        <v>335</v>
      </c>
      <c r="K284" s="407"/>
      <c r="L284" s="407"/>
      <c r="M284" s="408"/>
    </row>
    <row r="285" spans="1:13" ht="45">
      <c r="A285" s="365"/>
      <c r="B285" s="254"/>
      <c r="C285" s="232"/>
      <c r="D285" s="292"/>
      <c r="E285" s="293"/>
      <c r="F285" s="242"/>
      <c r="G285" s="242"/>
      <c r="H285" s="236"/>
      <c r="I285" s="229" t="s">
        <v>349</v>
      </c>
      <c r="J285" s="229" t="s">
        <v>350</v>
      </c>
      <c r="K285" s="229">
        <f>0.32-0.25</f>
        <v>0.07</v>
      </c>
      <c r="L285" s="229"/>
      <c r="M285" s="229"/>
    </row>
    <row r="286" spans="1:13" ht="15.75" customHeight="1" thickBot="1">
      <c r="A286" s="362"/>
      <c r="B286" s="18"/>
      <c r="C286" s="577" t="s">
        <v>89</v>
      </c>
      <c r="D286" s="582"/>
      <c r="E286" s="578"/>
      <c r="F286" s="218">
        <f>SUM(F280:F282)</f>
        <v>0</v>
      </c>
      <c r="G286" s="298">
        <v>0.8</v>
      </c>
      <c r="H286" s="218">
        <f>F286/G286</f>
        <v>0</v>
      </c>
      <c r="I286" s="577" t="s">
        <v>90</v>
      </c>
      <c r="J286" s="578"/>
      <c r="K286" s="218">
        <f>SUM(K280:K285)</f>
        <v>1.67616</v>
      </c>
      <c r="L286" s="298">
        <v>0.8</v>
      </c>
      <c r="M286" s="218">
        <f>K286/L286</f>
        <v>2.0952</v>
      </c>
    </row>
    <row r="287" spans="1:13" s="106" customFormat="1" ht="45">
      <c r="A287" s="117"/>
      <c r="B287" s="117"/>
      <c r="C287" s="506" t="s">
        <v>253</v>
      </c>
      <c r="D287" s="507"/>
      <c r="E287" s="507"/>
      <c r="F287" s="507"/>
      <c r="G287" s="507"/>
      <c r="H287" s="508"/>
      <c r="I287" s="79" t="s">
        <v>2180</v>
      </c>
      <c r="J287" s="79" t="s">
        <v>2181</v>
      </c>
      <c r="K287" s="229">
        <v>0.352</v>
      </c>
      <c r="L287" s="117"/>
      <c r="M287" s="117"/>
    </row>
    <row r="288" spans="1:14" s="30" customFormat="1" ht="45">
      <c r="A288" s="27" t="s">
        <v>1874</v>
      </c>
      <c r="B288" s="254" t="s">
        <v>1875</v>
      </c>
      <c r="C288" s="79" t="s">
        <v>2182</v>
      </c>
      <c r="D288" s="97" t="s">
        <v>2183</v>
      </c>
      <c r="E288" s="97" t="s">
        <v>2184</v>
      </c>
      <c r="F288" s="97">
        <v>0.03</v>
      </c>
      <c r="G288" s="79"/>
      <c r="H288" s="112"/>
      <c r="I288" s="229" t="s">
        <v>2185</v>
      </c>
      <c r="J288" s="229" t="s">
        <v>2186</v>
      </c>
      <c r="K288" s="229">
        <v>0.2</v>
      </c>
      <c r="L288" s="79"/>
      <c r="M288" s="79"/>
      <c r="N288" s="162"/>
    </row>
    <row r="289" spans="1:14" s="30" customFormat="1" ht="45">
      <c r="A289" s="27"/>
      <c r="B289" s="254"/>
      <c r="C289" s="493" t="s">
        <v>252</v>
      </c>
      <c r="D289" s="494"/>
      <c r="E289" s="494"/>
      <c r="F289" s="494"/>
      <c r="G289" s="494"/>
      <c r="H289" s="495"/>
      <c r="I289" s="229" t="s">
        <v>354</v>
      </c>
      <c r="J289" s="229" t="s">
        <v>355</v>
      </c>
      <c r="K289" s="229">
        <v>0.0972</v>
      </c>
      <c r="L289" s="79"/>
      <c r="M289" s="79"/>
      <c r="N289" s="162"/>
    </row>
    <row r="290" spans="1:13" ht="51" customHeight="1">
      <c r="A290" s="27"/>
      <c r="B290" s="254"/>
      <c r="C290" s="229" t="s">
        <v>2187</v>
      </c>
      <c r="D290" s="229" t="s">
        <v>1347</v>
      </c>
      <c r="E290" s="91">
        <v>40062820</v>
      </c>
      <c r="F290" s="229">
        <v>0.2</v>
      </c>
      <c r="G290" s="229"/>
      <c r="H290" s="228"/>
      <c r="I290" s="229" t="s">
        <v>2449</v>
      </c>
      <c r="J290" s="229" t="s">
        <v>2450</v>
      </c>
      <c r="K290" s="229">
        <v>0.1</v>
      </c>
      <c r="L290" s="229"/>
      <c r="M290" s="229"/>
    </row>
    <row r="291" spans="1:13" ht="19.5" customHeight="1">
      <c r="A291" s="27"/>
      <c r="B291" s="254"/>
      <c r="C291" s="242"/>
      <c r="D291" s="242"/>
      <c r="E291" s="219"/>
      <c r="F291" s="242"/>
      <c r="G291" s="242"/>
      <c r="H291" s="236"/>
      <c r="I291" s="229"/>
      <c r="J291" s="229"/>
      <c r="K291" s="229"/>
      <c r="L291" s="229"/>
      <c r="M291" s="229"/>
    </row>
    <row r="292" spans="1:13" ht="15.75" customHeight="1" thickBot="1">
      <c r="A292" s="28"/>
      <c r="B292" s="18"/>
      <c r="C292" s="630" t="s">
        <v>89</v>
      </c>
      <c r="D292" s="630"/>
      <c r="E292" s="630"/>
      <c r="F292" s="218">
        <f>SUM(F288:F290)</f>
        <v>0.23</v>
      </c>
      <c r="G292" s="298">
        <v>0.8</v>
      </c>
      <c r="H292" s="218">
        <f>F292/G292</f>
        <v>0.2875</v>
      </c>
      <c r="I292" s="577" t="s">
        <v>90</v>
      </c>
      <c r="J292" s="578"/>
      <c r="K292" s="218">
        <f>SUM(K287:K290)</f>
        <v>0.7492</v>
      </c>
      <c r="L292" s="298">
        <v>0.8</v>
      </c>
      <c r="M292" s="218">
        <f>K292/L292</f>
        <v>0.9364999999999999</v>
      </c>
    </row>
    <row r="293" spans="1:13" ht="15">
      <c r="A293" s="117"/>
      <c r="B293" s="117"/>
      <c r="C293" s="506" t="s">
        <v>253</v>
      </c>
      <c r="D293" s="507"/>
      <c r="E293" s="507"/>
      <c r="F293" s="507"/>
      <c r="G293" s="507"/>
      <c r="H293" s="508"/>
      <c r="I293" s="207"/>
      <c r="J293" s="283"/>
      <c r="K293" s="117"/>
      <c r="L293" s="117"/>
      <c r="M293" s="117"/>
    </row>
    <row r="294" spans="1:13" ht="30">
      <c r="A294" s="364" t="s">
        <v>1876</v>
      </c>
      <c r="B294" s="242" t="s">
        <v>1877</v>
      </c>
      <c r="C294" s="242" t="s">
        <v>1348</v>
      </c>
      <c r="D294" s="242" t="s">
        <v>1349</v>
      </c>
      <c r="E294" s="242" t="s">
        <v>1350</v>
      </c>
      <c r="F294" s="242">
        <v>0.075</v>
      </c>
      <c r="G294" s="242"/>
      <c r="H294" s="236"/>
      <c r="I294" s="242"/>
      <c r="J294" s="242"/>
      <c r="K294" s="242"/>
      <c r="L294" s="242"/>
      <c r="M294" s="242"/>
    </row>
    <row r="295" spans="1:13" ht="45">
      <c r="A295" s="360"/>
      <c r="B295" s="229"/>
      <c r="C295" s="229" t="s">
        <v>1351</v>
      </c>
      <c r="D295" s="229" t="s">
        <v>1352</v>
      </c>
      <c r="E295" s="242" t="s">
        <v>1353</v>
      </c>
      <c r="F295" s="229">
        <v>0.04</v>
      </c>
      <c r="G295" s="229"/>
      <c r="H295" s="228"/>
      <c r="I295" s="229"/>
      <c r="J295" s="229"/>
      <c r="K295" s="229"/>
      <c r="L295" s="229"/>
      <c r="M295" s="229"/>
    </row>
    <row r="296" spans="1:13" ht="15.75" customHeight="1" thickBot="1">
      <c r="A296" s="364"/>
      <c r="B296" s="236"/>
      <c r="C296" s="242"/>
      <c r="D296" s="242"/>
      <c r="E296" s="242"/>
      <c r="F296" s="294">
        <f>SUM(F294:F295)</f>
        <v>0.11499999999999999</v>
      </c>
      <c r="G296" s="242">
        <v>0.8</v>
      </c>
      <c r="H296" s="294">
        <f>F296/G296</f>
        <v>0.14375</v>
      </c>
      <c r="I296" s="483" t="s">
        <v>90</v>
      </c>
      <c r="J296" s="483"/>
      <c r="K296" s="294">
        <f>SUM(K294:K295)</f>
        <v>0</v>
      </c>
      <c r="L296" s="242">
        <v>0.8</v>
      </c>
      <c r="M296" s="294">
        <f>K296/L296</f>
        <v>0</v>
      </c>
    </row>
    <row r="297" spans="1:13" ht="30">
      <c r="A297" s="260" t="s">
        <v>1878</v>
      </c>
      <c r="B297" s="4" t="s">
        <v>1879</v>
      </c>
      <c r="C297" s="229"/>
      <c r="D297" s="229"/>
      <c r="E297" s="229"/>
      <c r="F297" s="229"/>
      <c r="G297" s="229"/>
      <c r="H297" s="228"/>
      <c r="I297" s="4" t="s">
        <v>1354</v>
      </c>
      <c r="J297" s="4" t="s">
        <v>1355</v>
      </c>
      <c r="K297" s="4">
        <v>0.035</v>
      </c>
      <c r="L297" s="4"/>
      <c r="M297" s="4"/>
    </row>
    <row r="298" spans="1:13" ht="45">
      <c r="A298" s="310"/>
      <c r="B298" s="229"/>
      <c r="C298" s="229"/>
      <c r="D298" s="229"/>
      <c r="E298" s="229"/>
      <c r="F298" s="229"/>
      <c r="G298" s="229"/>
      <c r="H298" s="228"/>
      <c r="I298" s="229" t="s">
        <v>1356</v>
      </c>
      <c r="J298" s="229" t="s">
        <v>1357</v>
      </c>
      <c r="K298" s="229">
        <v>0.25</v>
      </c>
      <c r="L298" s="229"/>
      <c r="M298" s="229"/>
    </row>
    <row r="299" spans="1:13" ht="43.5" customHeight="1">
      <c r="A299" s="310"/>
      <c r="B299" s="229"/>
      <c r="C299" s="229"/>
      <c r="D299" s="229"/>
      <c r="E299" s="229"/>
      <c r="F299" s="229"/>
      <c r="G299" s="229"/>
      <c r="H299" s="228"/>
      <c r="I299" s="229" t="s">
        <v>1354</v>
      </c>
      <c r="J299" s="229" t="s">
        <v>261</v>
      </c>
      <c r="K299" s="229"/>
      <c r="L299" s="229"/>
      <c r="M299" s="229"/>
    </row>
    <row r="300" spans="1:13" ht="39.75" customHeight="1">
      <c r="A300" s="27"/>
      <c r="B300" s="254"/>
      <c r="C300" s="229"/>
      <c r="D300" s="229"/>
      <c r="E300" s="229"/>
      <c r="F300" s="229"/>
      <c r="G300" s="229"/>
      <c r="H300" s="228"/>
      <c r="I300" s="79" t="s">
        <v>1354</v>
      </c>
      <c r="J300" s="79" t="s">
        <v>262</v>
      </c>
      <c r="K300" s="79"/>
      <c r="L300" s="79"/>
      <c r="M300" s="79"/>
    </row>
    <row r="301" spans="1:13" ht="35.25" customHeight="1">
      <c r="A301" s="27"/>
      <c r="B301" s="254"/>
      <c r="C301" s="229"/>
      <c r="D301" s="229"/>
      <c r="E301" s="229"/>
      <c r="F301" s="229"/>
      <c r="G301" s="229"/>
      <c r="H301" s="228"/>
      <c r="I301" s="229" t="s">
        <v>1354</v>
      </c>
      <c r="J301" s="229" t="s">
        <v>1358</v>
      </c>
      <c r="K301" s="229">
        <v>0.041</v>
      </c>
      <c r="L301" s="229"/>
      <c r="M301" s="229"/>
    </row>
    <row r="302" spans="1:13" ht="51.75" customHeight="1">
      <c r="A302" s="27"/>
      <c r="B302" s="254"/>
      <c r="C302" s="229"/>
      <c r="D302" s="229"/>
      <c r="E302" s="229"/>
      <c r="F302" s="229"/>
      <c r="G302" s="229"/>
      <c r="H302" s="228"/>
      <c r="I302" s="229" t="s">
        <v>1359</v>
      </c>
      <c r="J302" s="229" t="s">
        <v>263</v>
      </c>
      <c r="K302" s="229">
        <v>0.02</v>
      </c>
      <c r="L302" s="229"/>
      <c r="M302" s="229"/>
    </row>
    <row r="303" spans="1:13" ht="54" customHeight="1">
      <c r="A303" s="27"/>
      <c r="B303" s="254"/>
      <c r="C303" s="229"/>
      <c r="D303" s="229"/>
      <c r="E303" s="229"/>
      <c r="F303" s="229"/>
      <c r="G303" s="229"/>
      <c r="H303" s="228"/>
      <c r="I303" s="229" t="s">
        <v>1360</v>
      </c>
      <c r="J303" s="229" t="s">
        <v>264</v>
      </c>
      <c r="K303" s="229"/>
      <c r="L303" s="229"/>
      <c r="M303" s="229"/>
    </row>
    <row r="304" spans="1:13" ht="36" customHeight="1">
      <c r="A304" s="27"/>
      <c r="B304" s="254"/>
      <c r="C304" s="229"/>
      <c r="D304" s="229"/>
      <c r="E304" s="229"/>
      <c r="F304" s="229"/>
      <c r="G304" s="229"/>
      <c r="H304" s="228"/>
      <c r="I304" s="229" t="s">
        <v>1361</v>
      </c>
      <c r="J304" s="229" t="s">
        <v>1362</v>
      </c>
      <c r="K304" s="229">
        <v>0.016</v>
      </c>
      <c r="L304" s="229"/>
      <c r="M304" s="229"/>
    </row>
    <row r="305" spans="1:13" ht="36" customHeight="1">
      <c r="A305" s="27"/>
      <c r="B305" s="254"/>
      <c r="C305" s="229"/>
      <c r="D305" s="229"/>
      <c r="E305" s="229"/>
      <c r="F305" s="229"/>
      <c r="G305" s="229"/>
      <c r="H305" s="228"/>
      <c r="I305" s="395" t="s">
        <v>304</v>
      </c>
      <c r="J305" s="395" t="s">
        <v>305</v>
      </c>
      <c r="K305" s="242">
        <v>0.1</v>
      </c>
      <c r="L305" s="242"/>
      <c r="M305" s="242"/>
    </row>
    <row r="306" spans="1:13" ht="36" customHeight="1">
      <c r="A306" s="27"/>
      <c r="B306" s="254"/>
      <c r="C306" s="232"/>
      <c r="D306" s="292"/>
      <c r="E306" s="293"/>
      <c r="F306" s="242"/>
      <c r="G306" s="242"/>
      <c r="H306" s="228"/>
      <c r="I306" s="245" t="s">
        <v>330</v>
      </c>
      <c r="J306" s="245" t="s">
        <v>331</v>
      </c>
      <c r="K306" s="229">
        <v>0.0178</v>
      </c>
      <c r="L306" s="242"/>
      <c r="M306" s="242"/>
    </row>
    <row r="307" spans="1:13" ht="36" customHeight="1">
      <c r="A307" s="27"/>
      <c r="B307" s="254"/>
      <c r="C307" s="232"/>
      <c r="D307" s="292"/>
      <c r="E307" s="293"/>
      <c r="F307" s="242"/>
      <c r="G307" s="242"/>
      <c r="H307" s="228"/>
      <c r="I307" s="245" t="s">
        <v>332</v>
      </c>
      <c r="J307" s="245" t="s">
        <v>333</v>
      </c>
      <c r="K307" s="229">
        <v>0.036</v>
      </c>
      <c r="L307" s="242"/>
      <c r="M307" s="242"/>
    </row>
    <row r="308" spans="1:13" ht="36" customHeight="1">
      <c r="A308" s="27"/>
      <c r="B308" s="254"/>
      <c r="C308" s="232"/>
      <c r="D308" s="292"/>
      <c r="E308" s="293"/>
      <c r="F308" s="242"/>
      <c r="G308" s="242"/>
      <c r="H308" s="236"/>
      <c r="I308" s="245" t="s">
        <v>361</v>
      </c>
      <c r="J308" s="245" t="s">
        <v>362</v>
      </c>
      <c r="K308" s="229">
        <v>0.076</v>
      </c>
      <c r="L308" s="242"/>
      <c r="M308" s="242"/>
    </row>
    <row r="309" spans="1:13" ht="15.75" customHeight="1" thickBot="1">
      <c r="A309" s="28"/>
      <c r="B309" s="18"/>
      <c r="C309" s="577" t="s">
        <v>89</v>
      </c>
      <c r="D309" s="582"/>
      <c r="E309" s="578"/>
      <c r="F309" s="218">
        <f>SUM(F297:F304)</f>
        <v>0</v>
      </c>
      <c r="G309" s="298">
        <v>0.8</v>
      </c>
      <c r="H309" s="218">
        <f>F309/G309</f>
        <v>0</v>
      </c>
      <c r="I309" s="577" t="s">
        <v>90</v>
      </c>
      <c r="J309" s="578"/>
      <c r="K309" s="218">
        <f>SUM(K297:K308)</f>
        <v>0.5918</v>
      </c>
      <c r="L309" s="298">
        <v>0.8</v>
      </c>
      <c r="M309" s="218">
        <f>K309/L309</f>
        <v>0.7397499999999999</v>
      </c>
    </row>
    <row r="310" spans="1:13" s="106" customFormat="1" ht="15">
      <c r="A310" s="354"/>
      <c r="B310" s="252"/>
      <c r="C310" s="506" t="s">
        <v>254</v>
      </c>
      <c r="D310" s="507"/>
      <c r="E310" s="507"/>
      <c r="F310" s="507"/>
      <c r="G310" s="507"/>
      <c r="H310" s="508"/>
      <c r="I310" s="233"/>
      <c r="J310" s="284"/>
      <c r="K310" s="236"/>
      <c r="L310" s="236"/>
      <c r="M310" s="236"/>
    </row>
    <row r="311" spans="1:14" s="30" customFormat="1" ht="45">
      <c r="A311" s="364" t="s">
        <v>1880</v>
      </c>
      <c r="B311" s="242" t="s">
        <v>1881</v>
      </c>
      <c r="C311" s="228" t="s">
        <v>1363</v>
      </c>
      <c r="D311" s="228" t="s">
        <v>1364</v>
      </c>
      <c r="E311" s="228" t="s">
        <v>1365</v>
      </c>
      <c r="F311" s="228">
        <v>0.097</v>
      </c>
      <c r="G311" s="229"/>
      <c r="H311" s="228"/>
      <c r="I311" s="229" t="s">
        <v>1366</v>
      </c>
      <c r="J311" s="229" t="s">
        <v>1367</v>
      </c>
      <c r="K311" s="91">
        <v>0.09655</v>
      </c>
      <c r="L311" s="229"/>
      <c r="M311" s="229"/>
      <c r="N311" s="162"/>
    </row>
    <row r="312" spans="1:13" ht="75">
      <c r="A312" s="365"/>
      <c r="B312" s="254"/>
      <c r="C312" s="228" t="s">
        <v>1368</v>
      </c>
      <c r="D312" s="228" t="s">
        <v>1369</v>
      </c>
      <c r="E312" s="228" t="s">
        <v>1370</v>
      </c>
      <c r="F312" s="228">
        <v>0.261</v>
      </c>
      <c r="G312" s="229"/>
      <c r="H312" s="228"/>
      <c r="I312" s="229" t="s">
        <v>1371</v>
      </c>
      <c r="J312" s="229" t="s">
        <v>1372</v>
      </c>
      <c r="K312" s="229">
        <v>0.03</v>
      </c>
      <c r="L312" s="229"/>
      <c r="M312" s="229"/>
    </row>
    <row r="313" spans="1:13" ht="15">
      <c r="A313" s="365"/>
      <c r="B313" s="254"/>
      <c r="C313" s="493" t="s">
        <v>252</v>
      </c>
      <c r="D313" s="494"/>
      <c r="E313" s="494"/>
      <c r="F313" s="494"/>
      <c r="G313" s="494"/>
      <c r="H313" s="495"/>
      <c r="I313" s="229"/>
      <c r="J313" s="229"/>
      <c r="K313" s="229"/>
      <c r="L313" s="229"/>
      <c r="M313" s="229"/>
    </row>
    <row r="314" spans="1:13" ht="75">
      <c r="A314" s="365"/>
      <c r="B314" s="254"/>
      <c r="C314" s="229" t="s">
        <v>1373</v>
      </c>
      <c r="D314" s="229" t="s">
        <v>1374</v>
      </c>
      <c r="E314" s="228" t="s">
        <v>1375</v>
      </c>
      <c r="F314" s="228">
        <v>0.077</v>
      </c>
      <c r="G314" s="229"/>
      <c r="H314" s="228"/>
      <c r="I314" s="229" t="s">
        <v>1376</v>
      </c>
      <c r="J314" s="229" t="s">
        <v>1377</v>
      </c>
      <c r="K314" s="229">
        <v>0.025</v>
      </c>
      <c r="L314" s="229"/>
      <c r="M314" s="229"/>
    </row>
    <row r="315" spans="1:13" ht="15.75" customHeight="1" thickBot="1">
      <c r="A315" s="362"/>
      <c r="B315" s="18"/>
      <c r="C315" s="577" t="s">
        <v>89</v>
      </c>
      <c r="D315" s="582"/>
      <c r="E315" s="578"/>
      <c r="F315" s="218">
        <f>SUM(F314:F314)</f>
        <v>0.077</v>
      </c>
      <c r="G315" s="298">
        <v>0.8</v>
      </c>
      <c r="H315" s="218">
        <f>F315/G315</f>
        <v>0.09624999999999999</v>
      </c>
      <c r="I315" s="577" t="s">
        <v>90</v>
      </c>
      <c r="J315" s="578"/>
      <c r="K315" s="218">
        <f>SUM(K311:K314)</f>
        <v>0.15155</v>
      </c>
      <c r="L315" s="298">
        <v>0.8</v>
      </c>
      <c r="M315" s="218">
        <f>K315/L315</f>
        <v>0.18943749999999998</v>
      </c>
    </row>
    <row r="316" spans="1:13" ht="30">
      <c r="A316" s="364" t="s">
        <v>1882</v>
      </c>
      <c r="B316" s="242" t="s">
        <v>1598</v>
      </c>
      <c r="C316" s="229"/>
      <c r="D316" s="229"/>
      <c r="E316" s="229"/>
      <c r="F316" s="229"/>
      <c r="G316" s="229"/>
      <c r="H316" s="228"/>
      <c r="I316" s="229"/>
      <c r="J316" s="229"/>
      <c r="K316" s="229"/>
      <c r="L316" s="229"/>
      <c r="M316" s="229"/>
    </row>
    <row r="317" spans="1:13" ht="15.75" customHeight="1" thickBot="1">
      <c r="A317" s="362"/>
      <c r="B317" s="18"/>
      <c r="C317" s="641" t="s">
        <v>89</v>
      </c>
      <c r="D317" s="642"/>
      <c r="E317" s="643"/>
      <c r="F317" s="294">
        <f>SUM(F316:F316)</f>
        <v>0</v>
      </c>
      <c r="G317" s="242">
        <v>0.8</v>
      </c>
      <c r="H317" s="294">
        <f>F317/G317</f>
        <v>0</v>
      </c>
      <c r="I317" s="577" t="s">
        <v>90</v>
      </c>
      <c r="J317" s="578"/>
      <c r="K317" s="218">
        <f>SUM(K316:K316)</f>
        <v>0</v>
      </c>
      <c r="L317" s="298">
        <v>0.8</v>
      </c>
      <c r="M317" s="218">
        <f>K317/L317</f>
        <v>0</v>
      </c>
    </row>
    <row r="318" spans="1:13" s="106" customFormat="1" ht="15">
      <c r="A318" s="361"/>
      <c r="B318" s="252"/>
      <c r="C318" s="640" t="s">
        <v>253</v>
      </c>
      <c r="D318" s="640"/>
      <c r="E318" s="640"/>
      <c r="F318" s="640"/>
      <c r="G318" s="640"/>
      <c r="H318" s="640"/>
      <c r="I318" s="94"/>
      <c r="J318" s="354"/>
      <c r="K318" s="252"/>
      <c r="L318" s="252"/>
      <c r="M318" s="252"/>
    </row>
    <row r="319" spans="1:13" ht="78.75" customHeight="1">
      <c r="A319" s="364" t="s">
        <v>1883</v>
      </c>
      <c r="B319" s="242" t="s">
        <v>1856</v>
      </c>
      <c r="C319" s="252" t="s">
        <v>1380</v>
      </c>
      <c r="D319" s="252" t="s">
        <v>1381</v>
      </c>
      <c r="E319" s="252" t="s">
        <v>1382</v>
      </c>
      <c r="F319" s="79">
        <v>30</v>
      </c>
      <c r="G319" s="79"/>
      <c r="H319" s="112"/>
      <c r="I319" s="79" t="s">
        <v>1378</v>
      </c>
      <c r="J319" s="79" t="s">
        <v>1379</v>
      </c>
      <c r="K319" s="79">
        <v>0.18</v>
      </c>
      <c r="L319" s="79"/>
      <c r="M319" s="79"/>
    </row>
    <row r="320" spans="1:13" ht="15">
      <c r="A320" s="365"/>
      <c r="B320" s="254"/>
      <c r="C320" s="493" t="s">
        <v>252</v>
      </c>
      <c r="D320" s="494"/>
      <c r="E320" s="494"/>
      <c r="F320" s="494"/>
      <c r="G320" s="494"/>
      <c r="H320" s="495"/>
      <c r="I320" s="79"/>
      <c r="J320" s="79"/>
      <c r="K320" s="79"/>
      <c r="L320" s="79"/>
      <c r="M320" s="79"/>
    </row>
    <row r="321" spans="1:13" ht="45">
      <c r="A321" s="365"/>
      <c r="B321" s="254"/>
      <c r="C321" s="91" t="s">
        <v>1383</v>
      </c>
      <c r="D321" s="91" t="s">
        <v>1384</v>
      </c>
      <c r="E321" s="236">
        <v>40061132</v>
      </c>
      <c r="F321" s="228">
        <v>50</v>
      </c>
      <c r="G321" s="229"/>
      <c r="H321" s="228"/>
      <c r="I321" s="245"/>
      <c r="J321" s="245"/>
      <c r="K321" s="229"/>
      <c r="L321" s="229"/>
      <c r="M321" s="229"/>
    </row>
    <row r="322" spans="1:13" ht="15.75" customHeight="1" thickBot="1">
      <c r="A322" s="362"/>
      <c r="B322" s="18"/>
      <c r="C322" s="577" t="s">
        <v>89</v>
      </c>
      <c r="D322" s="582"/>
      <c r="E322" s="578"/>
      <c r="F322" s="218">
        <f>SUM(F319:F321)</f>
        <v>80</v>
      </c>
      <c r="G322" s="298">
        <v>0.8</v>
      </c>
      <c r="H322" s="218">
        <f>F322/G322</f>
        <v>100</v>
      </c>
      <c r="I322" s="577" t="s">
        <v>90</v>
      </c>
      <c r="J322" s="578"/>
      <c r="K322" s="218">
        <f>SUM(K319:K321)</f>
        <v>0.18</v>
      </c>
      <c r="L322" s="298">
        <v>0.8</v>
      </c>
      <c r="M322" s="218">
        <f>K322/L322</f>
        <v>0.22499999999999998</v>
      </c>
    </row>
    <row r="323" spans="1:13" s="106" customFormat="1" ht="15">
      <c r="A323" s="361"/>
      <c r="B323" s="252"/>
      <c r="C323" s="506" t="s">
        <v>253</v>
      </c>
      <c r="D323" s="507"/>
      <c r="E323" s="507"/>
      <c r="F323" s="507"/>
      <c r="G323" s="507"/>
      <c r="H323" s="508"/>
      <c r="I323" s="233"/>
      <c r="J323" s="284"/>
      <c r="K323" s="236"/>
      <c r="L323" s="236"/>
      <c r="M323" s="236"/>
    </row>
    <row r="324" spans="1:13" ht="102" customHeight="1">
      <c r="A324" s="364" t="s">
        <v>1385</v>
      </c>
      <c r="B324" s="242" t="s">
        <v>1806</v>
      </c>
      <c r="C324" s="229" t="s">
        <v>548</v>
      </c>
      <c r="D324" s="229" t="s">
        <v>1320</v>
      </c>
      <c r="E324" s="229" t="s">
        <v>1386</v>
      </c>
      <c r="F324" s="229">
        <v>0.03</v>
      </c>
      <c r="G324" s="229"/>
      <c r="H324" s="228"/>
      <c r="I324" s="228" t="s">
        <v>1387</v>
      </c>
      <c r="J324" s="228" t="s">
        <v>1388</v>
      </c>
      <c r="K324" s="91">
        <v>0.01</v>
      </c>
      <c r="L324" s="229"/>
      <c r="M324" s="229"/>
    </row>
    <row r="325" spans="1:13" ht="15">
      <c r="A325" s="365"/>
      <c r="B325" s="254"/>
      <c r="C325" s="685" t="s">
        <v>252</v>
      </c>
      <c r="D325" s="686"/>
      <c r="E325" s="686"/>
      <c r="F325" s="686"/>
      <c r="G325" s="686"/>
      <c r="H325" s="687"/>
      <c r="I325" s="228"/>
      <c r="J325" s="228"/>
      <c r="K325" s="91"/>
      <c r="L325" s="229"/>
      <c r="M325" s="229"/>
    </row>
    <row r="326" spans="1:14" s="217" customFormat="1" ht="30">
      <c r="A326" s="365"/>
      <c r="B326" s="254"/>
      <c r="C326" s="244" t="s">
        <v>1389</v>
      </c>
      <c r="D326" s="229" t="s">
        <v>1390</v>
      </c>
      <c r="E326" s="229" t="s">
        <v>1391</v>
      </c>
      <c r="F326" s="229">
        <v>0.065</v>
      </c>
      <c r="G326" s="229"/>
      <c r="H326" s="228"/>
      <c r="I326" s="228" t="s">
        <v>1392</v>
      </c>
      <c r="J326" s="228" t="s">
        <v>1393</v>
      </c>
      <c r="K326" s="91">
        <v>0.03</v>
      </c>
      <c r="L326" s="229"/>
      <c r="M326" s="229"/>
      <c r="N326" s="301"/>
    </row>
    <row r="327" spans="1:13" ht="66" customHeight="1">
      <c r="A327" s="365"/>
      <c r="B327" s="254"/>
      <c r="C327" s="229" t="s">
        <v>1394</v>
      </c>
      <c r="D327" s="229" t="s">
        <v>1395</v>
      </c>
      <c r="E327" s="391">
        <v>40200</v>
      </c>
      <c r="F327" s="229">
        <v>0.2</v>
      </c>
      <c r="G327" s="229"/>
      <c r="H327" s="228"/>
      <c r="I327" s="229" t="s">
        <v>2023</v>
      </c>
      <c r="J327" s="229" t="s">
        <v>2024</v>
      </c>
      <c r="K327" s="244">
        <v>1.364</v>
      </c>
      <c r="L327" s="229"/>
      <c r="M327" s="229"/>
    </row>
    <row r="328" spans="1:13" ht="45.75" customHeight="1">
      <c r="A328" s="365"/>
      <c r="B328" s="254"/>
      <c r="C328" s="229"/>
      <c r="D328" s="229"/>
      <c r="E328" s="229"/>
      <c r="F328" s="229"/>
      <c r="G328" s="229"/>
      <c r="H328" s="228"/>
      <c r="I328" s="245" t="s">
        <v>2185</v>
      </c>
      <c r="J328" s="245" t="s">
        <v>1321</v>
      </c>
      <c r="K328" s="229">
        <v>0.05</v>
      </c>
      <c r="L328" s="229"/>
      <c r="M328" s="229"/>
    </row>
    <row r="329" spans="1:13" ht="15">
      <c r="A329" s="365"/>
      <c r="B329" s="254"/>
      <c r="C329" s="229"/>
      <c r="D329" s="229"/>
      <c r="E329" s="229"/>
      <c r="F329" s="229"/>
      <c r="G329" s="229"/>
      <c r="H329" s="228"/>
      <c r="L329" s="229"/>
      <c r="M329" s="229"/>
    </row>
    <row r="330" spans="1:13" ht="15.75" customHeight="1" thickBot="1">
      <c r="A330" s="362"/>
      <c r="B330" s="18"/>
      <c r="C330" s="577" t="s">
        <v>89</v>
      </c>
      <c r="D330" s="582"/>
      <c r="E330" s="578"/>
      <c r="F330" s="218">
        <f>SUM(F324:F329)</f>
        <v>0.29500000000000004</v>
      </c>
      <c r="G330" s="298">
        <v>0.8</v>
      </c>
      <c r="H330" s="218">
        <f>F330/G330</f>
        <v>0.36875</v>
      </c>
      <c r="I330" s="577" t="s">
        <v>90</v>
      </c>
      <c r="J330" s="578"/>
      <c r="K330" s="218">
        <f>SUM(K324:K328)</f>
        <v>1.4540000000000002</v>
      </c>
      <c r="L330" s="298">
        <v>0.8</v>
      </c>
      <c r="M330" s="218">
        <f>K330/L330</f>
        <v>1.8175000000000001</v>
      </c>
    </row>
    <row r="331" spans="1:14" s="30" customFormat="1" ht="30">
      <c r="A331" s="364" t="s">
        <v>1884</v>
      </c>
      <c r="B331" s="242" t="s">
        <v>1601</v>
      </c>
      <c r="C331" s="2"/>
      <c r="D331" s="2"/>
      <c r="E331" s="2"/>
      <c r="F331" s="2"/>
      <c r="G331" s="229"/>
      <c r="H331" s="228"/>
      <c r="I331" s="244"/>
      <c r="J331" s="244"/>
      <c r="K331" s="244"/>
      <c r="L331" s="229"/>
      <c r="M331" s="229"/>
      <c r="N331" s="162"/>
    </row>
    <row r="332" spans="1:14" s="30" customFormat="1" ht="15">
      <c r="A332" s="365"/>
      <c r="B332" s="254"/>
      <c r="C332" s="2"/>
      <c r="D332" s="2"/>
      <c r="E332" s="2"/>
      <c r="F332" s="2"/>
      <c r="G332" s="229"/>
      <c r="H332" s="228"/>
      <c r="I332" s="244"/>
      <c r="J332" s="244"/>
      <c r="K332" s="244"/>
      <c r="L332" s="229"/>
      <c r="M332" s="229"/>
      <c r="N332" s="162"/>
    </row>
    <row r="333" spans="1:13" ht="15.75" customHeight="1" thickBot="1">
      <c r="A333" s="362"/>
      <c r="B333" s="18"/>
      <c r="C333" s="577" t="s">
        <v>89</v>
      </c>
      <c r="D333" s="582"/>
      <c r="E333" s="578"/>
      <c r="F333" s="218">
        <f>SUM(F331:F332)</f>
        <v>0</v>
      </c>
      <c r="G333" s="298">
        <v>0.8</v>
      </c>
      <c r="H333" s="218">
        <f>F333/G333</f>
        <v>0</v>
      </c>
      <c r="I333" s="577" t="s">
        <v>90</v>
      </c>
      <c r="J333" s="578"/>
      <c r="K333" s="218">
        <f>SUM(K331:K332)</f>
        <v>0</v>
      </c>
      <c r="L333" s="298">
        <v>0.8</v>
      </c>
      <c r="M333" s="218">
        <f>K333/L333</f>
        <v>0</v>
      </c>
    </row>
    <row r="334" spans="1:13" s="106" customFormat="1" ht="15">
      <c r="A334" s="361"/>
      <c r="B334" s="252"/>
      <c r="C334" s="506" t="s">
        <v>257</v>
      </c>
      <c r="D334" s="507"/>
      <c r="E334" s="507"/>
      <c r="F334" s="507"/>
      <c r="G334" s="507"/>
      <c r="H334" s="508"/>
      <c r="I334" s="233"/>
      <c r="J334" s="284"/>
      <c r="K334" s="236"/>
      <c r="L334" s="236"/>
      <c r="M334" s="236"/>
    </row>
    <row r="335" spans="1:13" ht="45">
      <c r="A335" s="364" t="s">
        <v>1885</v>
      </c>
      <c r="B335" s="242" t="s">
        <v>1619</v>
      </c>
      <c r="C335" s="2" t="s">
        <v>1396</v>
      </c>
      <c r="D335" s="2" t="s">
        <v>1397</v>
      </c>
      <c r="E335" s="2" t="s">
        <v>1398</v>
      </c>
      <c r="F335" s="84">
        <v>0.3</v>
      </c>
      <c r="G335" s="229"/>
      <c r="H335" s="228"/>
      <c r="I335" s="229"/>
      <c r="J335" s="229"/>
      <c r="K335" s="229"/>
      <c r="L335" s="229"/>
      <c r="M335" s="229"/>
    </row>
    <row r="336" spans="1:13" ht="15.75" customHeight="1" thickBot="1">
      <c r="A336" s="365"/>
      <c r="B336" s="252"/>
      <c r="C336" s="641" t="s">
        <v>89</v>
      </c>
      <c r="D336" s="642"/>
      <c r="E336" s="643"/>
      <c r="F336" s="294">
        <v>0</v>
      </c>
      <c r="G336" s="242">
        <v>0.8</v>
      </c>
      <c r="H336" s="294">
        <f>F336/G336</f>
        <v>0</v>
      </c>
      <c r="I336" s="641" t="s">
        <v>90</v>
      </c>
      <c r="J336" s="643"/>
      <c r="K336" s="294">
        <f>SUM(K335:K335)</f>
        <v>0</v>
      </c>
      <c r="L336" s="242">
        <v>0.8</v>
      </c>
      <c r="M336" s="294">
        <f>K336/L336</f>
        <v>0</v>
      </c>
    </row>
    <row r="337" spans="1:13" s="106" customFormat="1" ht="15">
      <c r="A337" s="117"/>
      <c r="B337" s="117"/>
      <c r="C337" s="506" t="s">
        <v>252</v>
      </c>
      <c r="D337" s="507"/>
      <c r="E337" s="507"/>
      <c r="F337" s="507"/>
      <c r="G337" s="507"/>
      <c r="H337" s="508"/>
      <c r="I337" s="207"/>
      <c r="J337" s="283"/>
      <c r="K337" s="117"/>
      <c r="L337" s="117"/>
      <c r="M337" s="117"/>
    </row>
    <row r="338" spans="1:13" ht="45.75" customHeight="1">
      <c r="A338" s="592" t="s">
        <v>1886</v>
      </c>
      <c r="B338" s="79" t="s">
        <v>1598</v>
      </c>
      <c r="C338" s="112" t="s">
        <v>171</v>
      </c>
      <c r="D338" s="112" t="s">
        <v>1401</v>
      </c>
      <c r="E338" s="79" t="s">
        <v>1402</v>
      </c>
      <c r="F338" s="97">
        <v>0.67</v>
      </c>
      <c r="G338" s="79"/>
      <c r="H338" s="112"/>
      <c r="I338" s="229" t="s">
        <v>1399</v>
      </c>
      <c r="J338" s="229" t="s">
        <v>1400</v>
      </c>
      <c r="K338" s="91">
        <v>0.33</v>
      </c>
      <c r="L338" s="79"/>
      <c r="M338" s="79"/>
    </row>
    <row r="339" spans="1:14" s="30" customFormat="1" ht="48.75" customHeight="1">
      <c r="A339" s="592"/>
      <c r="B339" s="229"/>
      <c r="C339" s="229" t="s">
        <v>1404</v>
      </c>
      <c r="D339" s="229" t="s">
        <v>1405</v>
      </c>
      <c r="E339" s="229">
        <v>40060709</v>
      </c>
      <c r="F339" s="229">
        <v>0.08</v>
      </c>
      <c r="G339" s="229"/>
      <c r="H339" s="228"/>
      <c r="I339" s="229" t="s">
        <v>1399</v>
      </c>
      <c r="J339" s="91" t="s">
        <v>1403</v>
      </c>
      <c r="K339" s="91">
        <v>0.73</v>
      </c>
      <c r="L339" s="229"/>
      <c r="M339" s="229"/>
      <c r="N339" s="162"/>
    </row>
    <row r="340" spans="1:14" s="30" customFormat="1" ht="30">
      <c r="A340" s="592"/>
      <c r="B340" s="229"/>
      <c r="C340" s="229"/>
      <c r="D340" s="229"/>
      <c r="E340" s="229"/>
      <c r="F340" s="229"/>
      <c r="G340" s="229"/>
      <c r="H340" s="228"/>
      <c r="I340" s="229" t="s">
        <v>1399</v>
      </c>
      <c r="J340" s="91" t="s">
        <v>1406</v>
      </c>
      <c r="K340" s="91">
        <v>0.04</v>
      </c>
      <c r="L340" s="229"/>
      <c r="M340" s="229"/>
      <c r="N340" s="162"/>
    </row>
    <row r="341" spans="1:14" s="30" customFormat="1" ht="30">
      <c r="A341" s="592"/>
      <c r="B341" s="229"/>
      <c r="C341" s="229"/>
      <c r="D341" s="229"/>
      <c r="E341" s="229"/>
      <c r="F341" s="229"/>
      <c r="G341" s="229"/>
      <c r="H341" s="228"/>
      <c r="I341" s="229" t="s">
        <v>1399</v>
      </c>
      <c r="J341" s="91" t="s">
        <v>1407</v>
      </c>
      <c r="K341" s="91">
        <v>0.05</v>
      </c>
      <c r="L341" s="229"/>
      <c r="M341" s="229"/>
      <c r="N341" s="162"/>
    </row>
    <row r="342" spans="1:14" s="30" customFormat="1" ht="30">
      <c r="A342" s="592"/>
      <c r="B342" s="229"/>
      <c r="C342" s="229"/>
      <c r="D342" s="229"/>
      <c r="E342" s="229"/>
      <c r="F342" s="229"/>
      <c r="G342" s="229"/>
      <c r="H342" s="228"/>
      <c r="I342" s="229" t="s">
        <v>1408</v>
      </c>
      <c r="J342" s="91" t="s">
        <v>1409</v>
      </c>
      <c r="K342" s="91">
        <v>1</v>
      </c>
      <c r="L342" s="229"/>
      <c r="M342" s="229"/>
      <c r="N342" s="162"/>
    </row>
    <row r="343" spans="1:14" s="30" customFormat="1" ht="45">
      <c r="A343" s="592"/>
      <c r="B343" s="229"/>
      <c r="C343" s="229"/>
      <c r="D343" s="229"/>
      <c r="E343" s="229"/>
      <c r="F343" s="229"/>
      <c r="G343" s="229"/>
      <c r="H343" s="228"/>
      <c r="I343" s="228" t="s">
        <v>1410</v>
      </c>
      <c r="J343" s="228" t="s">
        <v>1411</v>
      </c>
      <c r="K343" s="229">
        <v>0.2</v>
      </c>
      <c r="L343" s="229"/>
      <c r="M343" s="229"/>
      <c r="N343" s="162"/>
    </row>
    <row r="344" spans="1:13" ht="33.75" customHeight="1">
      <c r="A344" s="592"/>
      <c r="B344" s="229"/>
      <c r="C344" s="229"/>
      <c r="D344" s="229"/>
      <c r="E344" s="229"/>
      <c r="F344" s="229"/>
      <c r="G344" s="229"/>
      <c r="H344" s="228"/>
      <c r="I344" s="229" t="s">
        <v>1412</v>
      </c>
      <c r="J344" s="229" t="s">
        <v>1413</v>
      </c>
      <c r="K344" s="229">
        <v>0.259</v>
      </c>
      <c r="L344" s="229"/>
      <c r="M344" s="229"/>
    </row>
    <row r="345" spans="1:13" ht="45">
      <c r="A345" s="592"/>
      <c r="B345" s="229"/>
      <c r="C345" s="229"/>
      <c r="D345" s="229"/>
      <c r="E345" s="229"/>
      <c r="F345" s="229"/>
      <c r="G345" s="229"/>
      <c r="H345" s="228"/>
      <c r="I345" s="229" t="s">
        <v>1414</v>
      </c>
      <c r="J345" s="229" t="s">
        <v>1415</v>
      </c>
      <c r="K345" s="229">
        <v>0.015</v>
      </c>
      <c r="L345" s="229"/>
      <c r="M345" s="229"/>
    </row>
    <row r="346" spans="1:13" ht="42.75" customHeight="1">
      <c r="A346" s="592"/>
      <c r="B346" s="229"/>
      <c r="C346" s="229"/>
      <c r="D346" s="229"/>
      <c r="E346" s="229"/>
      <c r="F346" s="229"/>
      <c r="G346" s="229"/>
      <c r="H346" s="228"/>
      <c r="I346" s="229" t="s">
        <v>1416</v>
      </c>
      <c r="J346" s="229" t="s">
        <v>1417</v>
      </c>
      <c r="K346" s="229">
        <v>0.137</v>
      </c>
      <c r="L346" s="229"/>
      <c r="M346" s="229"/>
    </row>
    <row r="347" spans="1:13" ht="45">
      <c r="A347" s="592"/>
      <c r="B347" s="229"/>
      <c r="C347" s="229"/>
      <c r="D347" s="229"/>
      <c r="E347" s="229"/>
      <c r="F347" s="229"/>
      <c r="G347" s="229"/>
      <c r="H347" s="228"/>
      <c r="I347" s="229" t="s">
        <v>2177</v>
      </c>
      <c r="J347" s="229" t="s">
        <v>2178</v>
      </c>
      <c r="K347" s="229">
        <v>0.05416</v>
      </c>
      <c r="L347" s="229"/>
      <c r="M347" s="229"/>
    </row>
    <row r="348" spans="1:13" ht="51">
      <c r="A348" s="592"/>
      <c r="B348" s="229"/>
      <c r="C348" s="229"/>
      <c r="D348" s="229"/>
      <c r="E348" s="229"/>
      <c r="F348" s="229"/>
      <c r="G348" s="229"/>
      <c r="H348" s="228"/>
      <c r="I348" s="245" t="s">
        <v>1404</v>
      </c>
      <c r="J348" s="245" t="s">
        <v>1328</v>
      </c>
      <c r="K348" s="229">
        <v>0.6</v>
      </c>
      <c r="L348" s="229"/>
      <c r="M348" s="229"/>
    </row>
    <row r="349" spans="1:13" ht="53.25" customHeight="1">
      <c r="A349" s="592"/>
      <c r="B349" s="229"/>
      <c r="C349" s="229"/>
      <c r="D349" s="229"/>
      <c r="E349" s="229"/>
      <c r="F349" s="229"/>
      <c r="G349" s="229"/>
      <c r="H349" s="228"/>
      <c r="I349" s="245" t="s">
        <v>1404</v>
      </c>
      <c r="J349" s="245" t="s">
        <v>1328</v>
      </c>
      <c r="K349" s="229">
        <v>0.4</v>
      </c>
      <c r="L349" s="229"/>
      <c r="M349" s="229"/>
    </row>
    <row r="350" spans="1:13" ht="53.25" customHeight="1">
      <c r="A350" s="592"/>
      <c r="B350" s="242"/>
      <c r="C350" s="242"/>
      <c r="D350" s="242"/>
      <c r="E350" s="242"/>
      <c r="F350" s="242"/>
      <c r="G350" s="242"/>
      <c r="H350" s="228"/>
      <c r="I350" s="245" t="s">
        <v>1404</v>
      </c>
      <c r="J350" s="245" t="s">
        <v>2448</v>
      </c>
      <c r="K350" s="9">
        <v>0.6</v>
      </c>
      <c r="L350" s="229"/>
      <c r="M350" s="242"/>
    </row>
    <row r="351" spans="1:13" ht="15.75" customHeight="1" thickBot="1">
      <c r="A351" s="637"/>
      <c r="B351" s="136"/>
      <c r="C351" s="630" t="s">
        <v>89</v>
      </c>
      <c r="D351" s="630"/>
      <c r="E351" s="630"/>
      <c r="F351" s="218">
        <f>SUM(F338:F349)</f>
        <v>0.75</v>
      </c>
      <c r="G351" s="298">
        <v>0.8</v>
      </c>
      <c r="H351" s="218">
        <f>F351/G351</f>
        <v>0.9375</v>
      </c>
      <c r="I351" s="630" t="s">
        <v>90</v>
      </c>
      <c r="J351" s="630"/>
      <c r="K351" s="218">
        <f>SUM(K338:K350)</f>
        <v>4.41516</v>
      </c>
      <c r="L351" s="298">
        <v>0.8</v>
      </c>
      <c r="M351" s="218">
        <f>K351/L351</f>
        <v>5.51895</v>
      </c>
    </row>
    <row r="352" spans="1:14" s="30" customFormat="1" ht="30">
      <c r="A352" s="364" t="s">
        <v>1887</v>
      </c>
      <c r="B352" s="242" t="s">
        <v>1813</v>
      </c>
      <c r="C352" s="4"/>
      <c r="D352" s="4"/>
      <c r="E352" s="4"/>
      <c r="F352" s="229"/>
      <c r="G352" s="229"/>
      <c r="H352" s="228"/>
      <c r="I352" s="229" t="s">
        <v>1418</v>
      </c>
      <c r="J352" s="229" t="s">
        <v>1419</v>
      </c>
      <c r="K352" s="91">
        <v>0.2</v>
      </c>
      <c r="L352" s="229"/>
      <c r="M352" s="229"/>
      <c r="N352" s="162"/>
    </row>
    <row r="353" spans="1:14" s="30" customFormat="1" ht="30" customHeight="1">
      <c r="A353" s="365"/>
      <c r="B353" s="254"/>
      <c r="C353" s="229"/>
      <c r="D353" s="229"/>
      <c r="E353" s="229"/>
      <c r="F353" s="229"/>
      <c r="G353" s="229"/>
      <c r="H353" s="228"/>
      <c r="I353" s="229" t="s">
        <v>1420</v>
      </c>
      <c r="J353" s="229" t="s">
        <v>1421</v>
      </c>
      <c r="K353" s="91">
        <v>0.03</v>
      </c>
      <c r="L353" s="229"/>
      <c r="M353" s="229"/>
      <c r="N353" s="162"/>
    </row>
    <row r="354" spans="1:14" s="30" customFormat="1" ht="36" customHeight="1">
      <c r="A354" s="365"/>
      <c r="B354" s="254"/>
      <c r="C354" s="229"/>
      <c r="D354" s="229"/>
      <c r="E354" s="229"/>
      <c r="F354" s="229"/>
      <c r="G354" s="229"/>
      <c r="H354" s="228"/>
      <c r="I354" s="244" t="s">
        <v>1408</v>
      </c>
      <c r="J354" s="91" t="s">
        <v>1422</v>
      </c>
      <c r="K354" s="91">
        <v>1</v>
      </c>
      <c r="L354" s="229"/>
      <c r="M354" s="229"/>
      <c r="N354" s="162"/>
    </row>
    <row r="355" spans="1:13" ht="15">
      <c r="A355" s="365"/>
      <c r="B355" s="254"/>
      <c r="C355" s="229"/>
      <c r="D355" s="229"/>
      <c r="E355" s="229"/>
      <c r="F355" s="229"/>
      <c r="G355" s="229"/>
      <c r="H355" s="228"/>
      <c r="I355" s="229"/>
      <c r="J355" s="229"/>
      <c r="K355" s="229"/>
      <c r="L355" s="229"/>
      <c r="M355" s="229"/>
    </row>
    <row r="356" spans="1:13" ht="15.75" customHeight="1" thickBot="1">
      <c r="A356" s="362"/>
      <c r="B356" s="18"/>
      <c r="C356" s="577" t="s">
        <v>89</v>
      </c>
      <c r="D356" s="582"/>
      <c r="E356" s="578"/>
      <c r="F356" s="218">
        <f>SUM(F352:F355)</f>
        <v>0</v>
      </c>
      <c r="G356" s="298">
        <v>0.8</v>
      </c>
      <c r="H356" s="218">
        <f>F356/G356</f>
        <v>0</v>
      </c>
      <c r="I356" s="577" t="s">
        <v>90</v>
      </c>
      <c r="J356" s="578"/>
      <c r="K356" s="218">
        <f>SUM(K352:K355)</f>
        <v>1.23</v>
      </c>
      <c r="L356" s="298">
        <v>0.8</v>
      </c>
      <c r="M356" s="218">
        <f>K356/L356</f>
        <v>1.5374999999999999</v>
      </c>
    </row>
    <row r="357" spans="1:13" ht="15">
      <c r="A357" s="361"/>
      <c r="B357" s="252"/>
      <c r="C357" s="506" t="s">
        <v>254</v>
      </c>
      <c r="D357" s="507"/>
      <c r="E357" s="507"/>
      <c r="F357" s="507"/>
      <c r="G357" s="507"/>
      <c r="H357" s="508"/>
      <c r="I357" s="233"/>
      <c r="J357" s="284"/>
      <c r="K357" s="284"/>
      <c r="L357" s="236"/>
      <c r="M357" s="236"/>
    </row>
    <row r="358" spans="1:13" ht="58.5" customHeight="1">
      <c r="A358" s="361"/>
      <c r="B358" s="252"/>
      <c r="C358" s="229" t="s">
        <v>2179</v>
      </c>
      <c r="D358" s="229" t="s">
        <v>2334</v>
      </c>
      <c r="E358" s="229" t="s">
        <v>2335</v>
      </c>
      <c r="F358" s="229">
        <v>0.003</v>
      </c>
      <c r="G358" s="228"/>
      <c r="H358" s="228"/>
      <c r="I358" s="228"/>
      <c r="J358" s="228"/>
      <c r="K358" s="228"/>
      <c r="L358" s="236"/>
      <c r="M358" s="236"/>
    </row>
    <row r="359" spans="1:13" ht="44.25" customHeight="1">
      <c r="A359" s="364" t="s">
        <v>41</v>
      </c>
      <c r="B359" s="242" t="s">
        <v>1879</v>
      </c>
      <c r="C359" s="229" t="s">
        <v>1423</v>
      </c>
      <c r="D359" s="229" t="s">
        <v>1424</v>
      </c>
      <c r="E359" s="229" t="s">
        <v>1425</v>
      </c>
      <c r="F359" s="229">
        <v>0.03</v>
      </c>
      <c r="G359" s="229"/>
      <c r="H359" s="228"/>
      <c r="I359" s="229" t="s">
        <v>1426</v>
      </c>
      <c r="J359" s="229" t="s">
        <v>1427</v>
      </c>
      <c r="K359" s="229">
        <v>1.424</v>
      </c>
      <c r="L359" s="242"/>
      <c r="M359" s="229"/>
    </row>
    <row r="360" spans="1:13" ht="15">
      <c r="A360" s="365"/>
      <c r="B360" s="254"/>
      <c r="C360" s="493" t="s">
        <v>253</v>
      </c>
      <c r="D360" s="494"/>
      <c r="E360" s="494"/>
      <c r="F360" s="494"/>
      <c r="G360" s="494"/>
      <c r="H360" s="495"/>
      <c r="I360" s="229"/>
      <c r="J360" s="229"/>
      <c r="K360" s="229"/>
      <c r="L360" s="242"/>
      <c r="M360" s="229"/>
    </row>
    <row r="361" spans="1:13" ht="57.75" customHeight="1">
      <c r="A361" s="365"/>
      <c r="B361" s="254"/>
      <c r="C361" s="229" t="s">
        <v>1428</v>
      </c>
      <c r="D361" s="229" t="s">
        <v>1429</v>
      </c>
      <c r="E361" s="229" t="s">
        <v>1430</v>
      </c>
      <c r="F361" s="229">
        <v>0.03</v>
      </c>
      <c r="G361" s="229"/>
      <c r="H361" s="228"/>
      <c r="I361" s="229"/>
      <c r="J361" s="229"/>
      <c r="K361" s="229"/>
      <c r="L361" s="229"/>
      <c r="M361" s="229"/>
    </row>
    <row r="362" spans="1:13" ht="116.25" customHeight="1">
      <c r="A362" s="365"/>
      <c r="B362" s="254"/>
      <c r="C362" s="229" t="s">
        <v>2115</v>
      </c>
      <c r="D362" s="229" t="s">
        <v>2336</v>
      </c>
      <c r="E362" s="229" t="s">
        <v>2337</v>
      </c>
      <c r="F362" s="229">
        <v>0.024</v>
      </c>
      <c r="G362" s="229"/>
      <c r="H362" s="228"/>
      <c r="I362" s="229" t="s">
        <v>359</v>
      </c>
      <c r="J362" s="229" t="s">
        <v>360</v>
      </c>
      <c r="K362" s="229">
        <v>0.035</v>
      </c>
      <c r="L362" s="229"/>
      <c r="M362" s="229"/>
    </row>
    <row r="363" spans="1:13" ht="15">
      <c r="A363" s="365"/>
      <c r="B363" s="254"/>
      <c r="C363" s="229"/>
      <c r="D363" s="229"/>
      <c r="E363" s="229"/>
      <c r="F363" s="229"/>
      <c r="G363" s="229"/>
      <c r="H363" s="228"/>
      <c r="I363" s="229"/>
      <c r="J363" s="246"/>
      <c r="K363" s="229"/>
      <c r="L363" s="229"/>
      <c r="M363" s="229"/>
    </row>
    <row r="364" spans="1:13" ht="15.75" customHeight="1" thickBot="1">
      <c r="A364" s="362"/>
      <c r="B364" s="18"/>
      <c r="C364" s="577" t="s">
        <v>89</v>
      </c>
      <c r="D364" s="582"/>
      <c r="E364" s="578"/>
      <c r="F364" s="218">
        <f>SUM(F361:F362)</f>
        <v>0.054</v>
      </c>
      <c r="G364" s="298">
        <v>0.8</v>
      </c>
      <c r="H364" s="218">
        <f>F364/G364</f>
        <v>0.06749999999999999</v>
      </c>
      <c r="I364" s="577" t="s">
        <v>90</v>
      </c>
      <c r="J364" s="578"/>
      <c r="K364" s="218">
        <f>SUM(K359:K363)</f>
        <v>1.4589999999999999</v>
      </c>
      <c r="L364" s="298">
        <v>0.8</v>
      </c>
      <c r="M364" s="218">
        <f>K364/L364</f>
        <v>1.8237499999999998</v>
      </c>
    </row>
    <row r="365" spans="1:13" ht="15">
      <c r="A365" s="361"/>
      <c r="B365" s="252"/>
      <c r="C365" s="506" t="s">
        <v>257</v>
      </c>
      <c r="D365" s="507"/>
      <c r="E365" s="507"/>
      <c r="F365" s="507"/>
      <c r="G365" s="507"/>
      <c r="H365" s="508"/>
      <c r="I365" s="233"/>
      <c r="J365" s="284"/>
      <c r="K365" s="236"/>
      <c r="L365" s="236"/>
      <c r="M365" s="236"/>
    </row>
    <row r="366" spans="1:13" ht="30">
      <c r="A366" s="364" t="s">
        <v>42</v>
      </c>
      <c r="B366" s="242" t="s">
        <v>1668</v>
      </c>
      <c r="C366" s="229" t="s">
        <v>2362</v>
      </c>
      <c r="D366" s="229" t="s">
        <v>2363</v>
      </c>
      <c r="E366" s="109" t="s">
        <v>2364</v>
      </c>
      <c r="F366" s="229">
        <v>0.4</v>
      </c>
      <c r="G366" s="228"/>
      <c r="H366" s="228"/>
      <c r="I366" s="228" t="s">
        <v>2338</v>
      </c>
      <c r="J366" s="228" t="s">
        <v>2339</v>
      </c>
      <c r="K366" s="91">
        <v>0.015</v>
      </c>
      <c r="L366" s="229"/>
      <c r="M366" s="229"/>
    </row>
    <row r="367" spans="1:13" ht="15">
      <c r="A367" s="364"/>
      <c r="B367" s="242"/>
      <c r="C367" s="493" t="s">
        <v>254</v>
      </c>
      <c r="D367" s="494"/>
      <c r="E367" s="494"/>
      <c r="F367" s="494"/>
      <c r="G367" s="494"/>
      <c r="H367" s="495"/>
      <c r="I367" s="228"/>
      <c r="J367" s="228"/>
      <c r="K367" s="91"/>
      <c r="L367" s="229"/>
      <c r="M367" s="229"/>
    </row>
    <row r="368" spans="1:13" ht="45">
      <c r="A368" s="364"/>
      <c r="B368" s="242"/>
      <c r="C368" s="229" t="s">
        <v>2353</v>
      </c>
      <c r="D368" s="229" t="s">
        <v>2354</v>
      </c>
      <c r="E368" s="109" t="s">
        <v>2355</v>
      </c>
      <c r="F368" s="229">
        <v>0.4</v>
      </c>
      <c r="G368" s="228"/>
      <c r="H368" s="228"/>
      <c r="I368" s="228"/>
      <c r="J368" s="228"/>
      <c r="K368" s="91"/>
      <c r="L368" s="229"/>
      <c r="M368" s="229"/>
    </row>
    <row r="369" spans="1:13" ht="45">
      <c r="A369" s="364"/>
      <c r="B369" s="242"/>
      <c r="C369" s="229" t="s">
        <v>2356</v>
      </c>
      <c r="D369" s="229" t="s">
        <v>2357</v>
      </c>
      <c r="E369" s="109" t="s">
        <v>2358</v>
      </c>
      <c r="F369" s="229">
        <v>0.25</v>
      </c>
      <c r="G369" s="229"/>
      <c r="H369" s="228"/>
      <c r="I369" s="228"/>
      <c r="J369" s="228"/>
      <c r="K369" s="91"/>
      <c r="L369" s="229"/>
      <c r="M369" s="229"/>
    </row>
    <row r="370" spans="1:13" ht="30">
      <c r="A370" s="364"/>
      <c r="B370" s="242"/>
      <c r="C370" s="229" t="s">
        <v>2359</v>
      </c>
      <c r="D370" s="229" t="s">
        <v>2360</v>
      </c>
      <c r="E370" s="109" t="s">
        <v>2361</v>
      </c>
      <c r="F370" s="229">
        <v>1</v>
      </c>
      <c r="G370" s="229"/>
      <c r="H370" s="228"/>
      <c r="I370" s="228"/>
      <c r="J370" s="228"/>
      <c r="K370" s="394"/>
      <c r="L370" s="229"/>
      <c r="M370" s="229"/>
    </row>
    <row r="371" spans="1:13" ht="51.75" customHeight="1">
      <c r="A371" s="360"/>
      <c r="B371" s="229"/>
      <c r="C371" s="229" t="s">
        <v>2348</v>
      </c>
      <c r="D371" s="242" t="s">
        <v>2349</v>
      </c>
      <c r="E371" s="109" t="s">
        <v>2350</v>
      </c>
      <c r="F371" s="242">
        <v>0.4</v>
      </c>
      <c r="G371" s="229"/>
      <c r="H371" s="228"/>
      <c r="I371" s="229"/>
      <c r="J371" s="229"/>
      <c r="L371" s="229"/>
      <c r="M371" s="229"/>
    </row>
    <row r="372" spans="1:13" ht="15">
      <c r="A372" s="365"/>
      <c r="B372" s="254"/>
      <c r="C372" s="493" t="s">
        <v>253</v>
      </c>
      <c r="D372" s="494"/>
      <c r="E372" s="494"/>
      <c r="F372" s="494"/>
      <c r="G372" s="494"/>
      <c r="H372" s="495"/>
      <c r="I372" s="229"/>
      <c r="J372" s="229"/>
      <c r="K372" s="299"/>
      <c r="L372" s="229"/>
      <c r="M372" s="229"/>
    </row>
    <row r="373" spans="1:13" ht="45">
      <c r="A373" s="365"/>
      <c r="B373" s="254"/>
      <c r="C373" s="2" t="s">
        <v>2340</v>
      </c>
      <c r="D373" s="2" t="s">
        <v>2341</v>
      </c>
      <c r="E373" s="109" t="s">
        <v>2342</v>
      </c>
      <c r="F373" s="2">
        <v>0.058</v>
      </c>
      <c r="G373" s="79"/>
      <c r="H373" s="112"/>
      <c r="I373" s="229" t="s">
        <v>2351</v>
      </c>
      <c r="J373" s="229" t="s">
        <v>2352</v>
      </c>
      <c r="K373" s="229">
        <v>0.03</v>
      </c>
      <c r="L373" s="229"/>
      <c r="M373" s="229"/>
    </row>
    <row r="374" spans="1:13" ht="15">
      <c r="A374" s="365"/>
      <c r="B374" s="254"/>
      <c r="C374" s="493" t="s">
        <v>252</v>
      </c>
      <c r="D374" s="494"/>
      <c r="E374" s="494"/>
      <c r="F374" s="494"/>
      <c r="G374" s="494"/>
      <c r="H374" s="495"/>
      <c r="I374" s="244"/>
      <c r="J374" s="244"/>
      <c r="K374" s="244"/>
      <c r="L374" s="229"/>
      <c r="M374" s="229"/>
    </row>
    <row r="375" spans="1:13" ht="45">
      <c r="A375" s="365"/>
      <c r="B375" s="254"/>
      <c r="C375" s="112" t="s">
        <v>2343</v>
      </c>
      <c r="D375" s="112" t="s">
        <v>2344</v>
      </c>
      <c r="E375" s="109" t="s">
        <v>2345</v>
      </c>
      <c r="F375" s="79">
        <v>0.36</v>
      </c>
      <c r="G375" s="229"/>
      <c r="H375" s="228"/>
      <c r="I375" s="229"/>
      <c r="J375" s="229"/>
      <c r="K375" s="229"/>
      <c r="L375" s="229"/>
      <c r="M375" s="229"/>
    </row>
    <row r="376" spans="1:13" ht="45">
      <c r="A376" s="365"/>
      <c r="B376" s="254"/>
      <c r="C376" s="228" t="s">
        <v>2343</v>
      </c>
      <c r="D376" s="228" t="s">
        <v>2344</v>
      </c>
      <c r="E376" s="109" t="s">
        <v>2365</v>
      </c>
      <c r="F376" s="229">
        <v>0.145</v>
      </c>
      <c r="G376" s="229"/>
      <c r="H376" s="228"/>
      <c r="I376" s="229"/>
      <c r="J376" s="229"/>
      <c r="K376" s="229"/>
      <c r="L376" s="229"/>
      <c r="M376" s="229"/>
    </row>
    <row r="377" spans="1:13" ht="60">
      <c r="A377" s="365"/>
      <c r="B377" s="254"/>
      <c r="C377" s="79" t="s">
        <v>2346</v>
      </c>
      <c r="D377" s="79" t="s">
        <v>2347</v>
      </c>
      <c r="E377" s="391">
        <v>40199</v>
      </c>
      <c r="F377" s="242">
        <v>0.075</v>
      </c>
      <c r="G377" s="242"/>
      <c r="H377" s="236"/>
      <c r="I377" s="229"/>
      <c r="J377" s="229"/>
      <c r="K377" s="242"/>
      <c r="L377" s="242"/>
      <c r="M377" s="242"/>
    </row>
    <row r="378" spans="1:13" ht="15.75" customHeight="1" thickBot="1">
      <c r="A378" s="362"/>
      <c r="B378" s="18"/>
      <c r="C378" s="577" t="s">
        <v>89</v>
      </c>
      <c r="D378" s="582"/>
      <c r="E378" s="578"/>
      <c r="F378" s="218">
        <f>SUM(F373,F375:F377)</f>
        <v>0.6379999999999999</v>
      </c>
      <c r="G378" s="298">
        <v>0.8</v>
      </c>
      <c r="H378" s="218">
        <f>F378/G378</f>
        <v>0.7974999999999999</v>
      </c>
      <c r="I378" s="577" t="s">
        <v>90</v>
      </c>
      <c r="J378" s="578"/>
      <c r="K378" s="218">
        <f>SUM(K366:K376)</f>
        <v>0.045</v>
      </c>
      <c r="L378" s="298">
        <v>0.8</v>
      </c>
      <c r="M378" s="218">
        <f>K378/L378</f>
        <v>0.056249999999999994</v>
      </c>
    </row>
    <row r="379" spans="1:13" ht="15">
      <c r="A379" s="361"/>
      <c r="B379" s="252"/>
      <c r="C379" s="506" t="s">
        <v>253</v>
      </c>
      <c r="D379" s="507"/>
      <c r="E379" s="507"/>
      <c r="F379" s="507"/>
      <c r="G379" s="507"/>
      <c r="H379" s="508"/>
      <c r="I379" s="233"/>
      <c r="J379" s="284"/>
      <c r="K379" s="236"/>
      <c r="L379" s="236"/>
      <c r="M379" s="236"/>
    </row>
    <row r="380" spans="1:13" ht="30">
      <c r="A380" s="678" t="s">
        <v>1935</v>
      </c>
      <c r="B380" s="644" t="s">
        <v>43</v>
      </c>
      <c r="C380" s="2" t="s">
        <v>1936</v>
      </c>
      <c r="D380" s="2" t="s">
        <v>1937</v>
      </c>
      <c r="E380" s="2" t="s">
        <v>1938</v>
      </c>
      <c r="F380" s="2">
        <v>0.055</v>
      </c>
      <c r="G380" s="2"/>
      <c r="H380" s="228"/>
      <c r="I380" s="2" t="s">
        <v>1939</v>
      </c>
      <c r="J380" s="2" t="s">
        <v>1940</v>
      </c>
      <c r="K380" s="229">
        <v>0.55</v>
      </c>
      <c r="L380" s="229"/>
      <c r="M380" s="229"/>
    </row>
    <row r="381" spans="1:13" ht="38.25" customHeight="1">
      <c r="A381" s="645"/>
      <c r="B381" s="639"/>
      <c r="C381" s="2"/>
      <c r="D381" s="2"/>
      <c r="E381" s="2"/>
      <c r="F381" s="2"/>
      <c r="G381" s="2"/>
      <c r="H381" s="228"/>
      <c r="I381" s="2" t="s">
        <v>1942</v>
      </c>
      <c r="J381" s="2" t="s">
        <v>1943</v>
      </c>
      <c r="K381" s="229">
        <v>0.48</v>
      </c>
      <c r="L381" s="229"/>
      <c r="M381" s="229"/>
    </row>
    <row r="382" spans="1:13" ht="30">
      <c r="A382" s="645"/>
      <c r="B382" s="639"/>
      <c r="C382" s="2"/>
      <c r="D382" s="2"/>
      <c r="E382" s="2"/>
      <c r="F382" s="2"/>
      <c r="G382" s="2"/>
      <c r="H382" s="228"/>
      <c r="I382" s="2" t="s">
        <v>1944</v>
      </c>
      <c r="J382" s="2" t="s">
        <v>1945</v>
      </c>
      <c r="K382" s="229">
        <v>0.067</v>
      </c>
      <c r="L382" s="229"/>
      <c r="M382" s="229"/>
    </row>
    <row r="383" spans="1:13" ht="15.75" customHeight="1" thickBot="1">
      <c r="A383" s="362"/>
      <c r="B383" s="18"/>
      <c r="C383" s="577" t="s">
        <v>89</v>
      </c>
      <c r="D383" s="582"/>
      <c r="E383" s="578"/>
      <c r="F383" s="218">
        <f>SUM(F380:F382)</f>
        <v>0.055</v>
      </c>
      <c r="G383" s="298">
        <v>0.8</v>
      </c>
      <c r="H383" s="218">
        <f>F383/G383</f>
        <v>0.06874999999999999</v>
      </c>
      <c r="I383" s="577" t="s">
        <v>90</v>
      </c>
      <c r="J383" s="578"/>
      <c r="K383" s="218">
        <f>SUM(K380:K382)</f>
        <v>1.097</v>
      </c>
      <c r="L383" s="298">
        <v>0.8</v>
      </c>
      <c r="M383" s="218">
        <f>K383/L383</f>
        <v>1.3712499999999999</v>
      </c>
    </row>
    <row r="384" spans="1:13" ht="15">
      <c r="A384" s="363"/>
      <c r="B384" s="117"/>
      <c r="C384" s="506" t="s">
        <v>254</v>
      </c>
      <c r="D384" s="507"/>
      <c r="E384" s="507"/>
      <c r="F384" s="507"/>
      <c r="G384" s="507"/>
      <c r="H384" s="508"/>
      <c r="I384" s="207"/>
      <c r="J384" s="283"/>
      <c r="K384" s="117"/>
      <c r="L384" s="117"/>
      <c r="M384" s="117"/>
    </row>
    <row r="385" spans="1:14" s="176" customFormat="1" ht="45">
      <c r="A385" s="645" t="s">
        <v>44</v>
      </c>
      <c r="B385" s="639" t="s">
        <v>43</v>
      </c>
      <c r="C385" s="112" t="s">
        <v>1946</v>
      </c>
      <c r="D385" s="112" t="s">
        <v>1947</v>
      </c>
      <c r="E385" s="112" t="s">
        <v>1948</v>
      </c>
      <c r="F385" s="302">
        <v>0.19</v>
      </c>
      <c r="G385" s="79"/>
      <c r="H385" s="112"/>
      <c r="I385" s="79" t="s">
        <v>1949</v>
      </c>
      <c r="J385" s="79" t="s">
        <v>1950</v>
      </c>
      <c r="K385" s="254">
        <v>0.05</v>
      </c>
      <c r="L385" s="79"/>
      <c r="M385" s="79"/>
      <c r="N385" s="175"/>
    </row>
    <row r="386" spans="1:13" ht="45">
      <c r="A386" s="645"/>
      <c r="B386" s="639"/>
      <c r="C386" s="228" t="s">
        <v>1951</v>
      </c>
      <c r="D386" s="228" t="s">
        <v>1952</v>
      </c>
      <c r="E386" s="228" t="s">
        <v>1953</v>
      </c>
      <c r="F386" s="6">
        <v>0.3</v>
      </c>
      <c r="G386" s="229"/>
      <c r="H386" s="228"/>
      <c r="I386" s="229" t="s">
        <v>2555</v>
      </c>
      <c r="J386" s="229" t="s">
        <v>1954</v>
      </c>
      <c r="K386" s="229">
        <v>0.6</v>
      </c>
      <c r="L386" s="229"/>
      <c r="M386" s="229"/>
    </row>
    <row r="387" spans="1:13" ht="54.75" customHeight="1">
      <c r="A387" s="645"/>
      <c r="B387" s="639"/>
      <c r="C387" s="228" t="s">
        <v>1955</v>
      </c>
      <c r="D387" s="228" t="s">
        <v>1956</v>
      </c>
      <c r="E387" s="228" t="s">
        <v>1957</v>
      </c>
      <c r="F387" s="83">
        <v>0.072</v>
      </c>
      <c r="G387" s="228"/>
      <c r="H387" s="228"/>
      <c r="I387" s="228" t="s">
        <v>1443</v>
      </c>
      <c r="J387" s="228" t="s">
        <v>1444</v>
      </c>
      <c r="K387" s="229">
        <v>0.6</v>
      </c>
      <c r="L387" s="229"/>
      <c r="M387" s="229"/>
    </row>
    <row r="388" spans="1:13" ht="30">
      <c r="A388" s="645"/>
      <c r="B388" s="639"/>
      <c r="C388" s="228" t="s">
        <v>1445</v>
      </c>
      <c r="D388" s="228" t="s">
        <v>1958</v>
      </c>
      <c r="E388" s="228" t="s">
        <v>1959</v>
      </c>
      <c r="F388" s="228">
        <v>0.018</v>
      </c>
      <c r="G388" s="228"/>
      <c r="H388" s="228"/>
      <c r="I388" s="229" t="s">
        <v>1960</v>
      </c>
      <c r="J388" s="229" t="s">
        <v>1446</v>
      </c>
      <c r="K388" s="229">
        <v>0.01</v>
      </c>
      <c r="L388" s="229"/>
      <c r="M388" s="229"/>
    </row>
    <row r="389" spans="1:13" ht="15">
      <c r="A389" s="645"/>
      <c r="B389" s="639"/>
      <c r="C389" s="493" t="s">
        <v>253</v>
      </c>
      <c r="D389" s="494"/>
      <c r="E389" s="494"/>
      <c r="F389" s="494"/>
      <c r="G389" s="494"/>
      <c r="H389" s="495"/>
      <c r="I389" s="229"/>
      <c r="J389" s="229"/>
      <c r="K389" s="229"/>
      <c r="L389" s="229"/>
      <c r="M389" s="229"/>
    </row>
    <row r="390" spans="1:13" ht="45">
      <c r="A390" s="645"/>
      <c r="B390" s="639"/>
      <c r="C390" s="229" t="s">
        <v>1447</v>
      </c>
      <c r="D390" s="229" t="s">
        <v>1448</v>
      </c>
      <c r="E390" s="228" t="s">
        <v>1449</v>
      </c>
      <c r="F390" s="229">
        <v>0.1</v>
      </c>
      <c r="G390" s="229"/>
      <c r="H390" s="228"/>
      <c r="I390" s="229" t="s">
        <v>1450</v>
      </c>
      <c r="J390" s="229" t="s">
        <v>1451</v>
      </c>
      <c r="K390" s="229">
        <v>0.05</v>
      </c>
      <c r="L390" s="229"/>
      <c r="M390" s="229"/>
    </row>
    <row r="391" spans="1:13" ht="15">
      <c r="A391" s="645"/>
      <c r="B391" s="639"/>
      <c r="C391" s="493" t="s">
        <v>252</v>
      </c>
      <c r="D391" s="494"/>
      <c r="E391" s="494"/>
      <c r="F391" s="494"/>
      <c r="G391" s="494"/>
      <c r="H391" s="495"/>
      <c r="I391" s="229"/>
      <c r="J391" s="229"/>
      <c r="K391" s="229"/>
      <c r="L391" s="229"/>
      <c r="M391" s="229"/>
    </row>
    <row r="392" spans="1:13" ht="77.25" customHeight="1">
      <c r="A392" s="645"/>
      <c r="B392" s="639"/>
      <c r="C392" s="228" t="s">
        <v>1452</v>
      </c>
      <c r="D392" s="228" t="s">
        <v>1453</v>
      </c>
      <c r="E392" s="228" t="s">
        <v>1454</v>
      </c>
      <c r="F392" s="229">
        <v>0.07</v>
      </c>
      <c r="G392" s="229"/>
      <c r="H392" s="228"/>
      <c r="I392" s="229" t="s">
        <v>1962</v>
      </c>
      <c r="J392" s="229" t="s">
        <v>1963</v>
      </c>
      <c r="K392" s="229">
        <v>0.2</v>
      </c>
      <c r="L392" s="229"/>
      <c r="M392" s="229"/>
    </row>
    <row r="393" spans="1:13" ht="45">
      <c r="A393" s="645"/>
      <c r="B393" s="639"/>
      <c r="C393" s="229" t="s">
        <v>1968</v>
      </c>
      <c r="D393" s="229" t="s">
        <v>1969</v>
      </c>
      <c r="E393" s="391">
        <v>40225</v>
      </c>
      <c r="F393" s="229">
        <v>0.5</v>
      </c>
      <c r="G393" s="229"/>
      <c r="H393" s="228"/>
      <c r="I393" s="229"/>
      <c r="J393" s="229"/>
      <c r="K393" s="229"/>
      <c r="L393" s="229"/>
      <c r="M393" s="229"/>
    </row>
    <row r="394" spans="1:13" ht="48.75" customHeight="1">
      <c r="A394" s="645"/>
      <c r="B394" s="639"/>
      <c r="C394" s="228" t="s">
        <v>1964</v>
      </c>
      <c r="D394" s="228" t="s">
        <v>1965</v>
      </c>
      <c r="E394" s="391">
        <v>40171</v>
      </c>
      <c r="F394" s="229">
        <v>0.1</v>
      </c>
      <c r="G394" s="229"/>
      <c r="H394" s="228"/>
      <c r="I394" s="229"/>
      <c r="J394" s="229"/>
      <c r="K394" s="229"/>
      <c r="L394" s="229"/>
      <c r="M394" s="229"/>
    </row>
    <row r="395" spans="1:13" ht="15">
      <c r="A395" s="645"/>
      <c r="B395" s="639"/>
      <c r="C395" s="229"/>
      <c r="D395" s="229"/>
      <c r="E395" s="229"/>
      <c r="F395" s="229"/>
      <c r="G395" s="229"/>
      <c r="H395" s="228"/>
      <c r="I395" s="229" t="s">
        <v>1966</v>
      </c>
      <c r="J395" s="229" t="s">
        <v>1967</v>
      </c>
      <c r="K395" s="229">
        <v>0.05</v>
      </c>
      <c r="L395" s="229"/>
      <c r="M395" s="229"/>
    </row>
    <row r="396" spans="1:13" ht="36" customHeight="1">
      <c r="A396" s="645"/>
      <c r="B396" s="639"/>
      <c r="C396" s="229"/>
      <c r="D396" s="229"/>
      <c r="E396" s="229"/>
      <c r="F396" s="229"/>
      <c r="G396" s="229"/>
      <c r="H396" s="228"/>
      <c r="I396" s="3"/>
      <c r="J396" s="3"/>
      <c r="K396" s="3"/>
      <c r="L396" s="229"/>
      <c r="M396" s="229"/>
    </row>
    <row r="397" spans="1:13" ht="38.25" customHeight="1">
      <c r="A397" s="645"/>
      <c r="B397" s="639"/>
      <c r="C397" s="229"/>
      <c r="D397" s="229"/>
      <c r="E397" s="229"/>
      <c r="F397" s="229"/>
      <c r="G397" s="229"/>
      <c r="H397" s="228"/>
      <c r="I397" s="229" t="s">
        <v>1970</v>
      </c>
      <c r="J397" s="229" t="s">
        <v>1971</v>
      </c>
      <c r="K397" s="229">
        <v>0.035</v>
      </c>
      <c r="L397" s="229"/>
      <c r="M397" s="229"/>
    </row>
    <row r="398" spans="1:13" ht="37.5" customHeight="1">
      <c r="A398" s="645"/>
      <c r="B398" s="639"/>
      <c r="C398" s="229"/>
      <c r="D398" s="229"/>
      <c r="E398" s="229"/>
      <c r="F398" s="229"/>
      <c r="G398" s="229"/>
      <c r="H398" s="228"/>
      <c r="I398" s="229" t="s">
        <v>1972</v>
      </c>
      <c r="J398" s="229" t="s">
        <v>1973</v>
      </c>
      <c r="K398" s="229">
        <v>0.208</v>
      </c>
      <c r="L398" s="229"/>
      <c r="M398" s="229"/>
    </row>
    <row r="399" spans="1:13" ht="15.75" customHeight="1" thickBot="1">
      <c r="A399" s="362"/>
      <c r="B399" s="18"/>
      <c r="C399" s="577" t="s">
        <v>89</v>
      </c>
      <c r="D399" s="582"/>
      <c r="E399" s="578"/>
      <c r="F399" s="218">
        <f>SUM(F390:F398)</f>
        <v>0.77</v>
      </c>
      <c r="G399" s="298">
        <v>0.8</v>
      </c>
      <c r="H399" s="218">
        <f>F399/G399</f>
        <v>0.9625</v>
      </c>
      <c r="I399" s="577" t="s">
        <v>90</v>
      </c>
      <c r="J399" s="578"/>
      <c r="K399" s="218">
        <f>SUM(K385:K398)</f>
        <v>1.803</v>
      </c>
      <c r="L399" s="298">
        <v>0.8</v>
      </c>
      <c r="M399" s="218">
        <f>K399/L399</f>
        <v>2.2537499999999997</v>
      </c>
    </row>
    <row r="400" spans="1:14" s="30" customFormat="1" ht="30">
      <c r="A400" s="367" t="s">
        <v>45</v>
      </c>
      <c r="B400" s="253">
        <v>10</v>
      </c>
      <c r="C400" s="4"/>
      <c r="D400" s="4"/>
      <c r="E400" s="4"/>
      <c r="F400" s="4"/>
      <c r="G400" s="4"/>
      <c r="H400" s="117"/>
      <c r="I400" s="229"/>
      <c r="J400" s="229"/>
      <c r="K400" s="229"/>
      <c r="L400" s="4"/>
      <c r="M400" s="4"/>
      <c r="N400" s="162"/>
    </row>
    <row r="401" spans="1:13" ht="15.75" customHeight="1" thickBot="1">
      <c r="A401" s="362"/>
      <c r="B401" s="18"/>
      <c r="C401" s="577" t="s">
        <v>89</v>
      </c>
      <c r="D401" s="582"/>
      <c r="E401" s="578"/>
      <c r="F401" s="218">
        <f>SUM(F400:F400)</f>
        <v>0</v>
      </c>
      <c r="G401" s="298">
        <v>0.8</v>
      </c>
      <c r="H401" s="218">
        <f>F401/G401</f>
        <v>0</v>
      </c>
      <c r="I401" s="577" t="s">
        <v>90</v>
      </c>
      <c r="J401" s="578"/>
      <c r="K401" s="218">
        <f>SUM(K400:K400)</f>
        <v>0</v>
      </c>
      <c r="L401" s="298">
        <v>0.8</v>
      </c>
      <c r="M401" s="218">
        <f>K401/L401</f>
        <v>0</v>
      </c>
    </row>
    <row r="402" spans="1:13" ht="30">
      <c r="A402" s="634" t="s">
        <v>1497</v>
      </c>
      <c r="B402" s="638" t="s">
        <v>1707</v>
      </c>
      <c r="C402" s="5"/>
      <c r="D402" s="5"/>
      <c r="E402" s="355"/>
      <c r="F402" s="4"/>
      <c r="G402" s="4"/>
      <c r="H402" s="117"/>
      <c r="I402" s="229" t="s">
        <v>1498</v>
      </c>
      <c r="J402" s="229" t="s">
        <v>1499</v>
      </c>
      <c r="K402" s="229">
        <v>0.7</v>
      </c>
      <c r="L402" s="4"/>
      <c r="M402" s="4"/>
    </row>
    <row r="403" spans="1:13" ht="30">
      <c r="A403" s="592"/>
      <c r="B403" s="484"/>
      <c r="C403" s="2"/>
      <c r="D403" s="2"/>
      <c r="E403" s="2"/>
      <c r="F403" s="229"/>
      <c r="G403" s="229"/>
      <c r="H403" s="228"/>
      <c r="I403" s="229" t="s">
        <v>1502</v>
      </c>
      <c r="J403" s="250" t="s">
        <v>1503</v>
      </c>
      <c r="K403" s="91">
        <v>0.1</v>
      </c>
      <c r="L403" s="229"/>
      <c r="M403" s="229"/>
    </row>
    <row r="404" spans="1:13" ht="45">
      <c r="A404" s="592"/>
      <c r="B404" s="484"/>
      <c r="C404" s="229"/>
      <c r="D404" s="229"/>
      <c r="E404" s="229"/>
      <c r="F404" s="229"/>
      <c r="G404" s="229"/>
      <c r="H404" s="228"/>
      <c r="I404" s="229" t="s">
        <v>1504</v>
      </c>
      <c r="J404" s="229" t="s">
        <v>1505</v>
      </c>
      <c r="K404" s="91">
        <v>0.7</v>
      </c>
      <c r="L404" s="229"/>
      <c r="M404" s="229"/>
    </row>
    <row r="405" spans="1:13" ht="37.5" customHeight="1">
      <c r="A405" s="592"/>
      <c r="B405" s="484"/>
      <c r="C405" s="229"/>
      <c r="D405" s="229"/>
      <c r="E405" s="229"/>
      <c r="F405" s="229"/>
      <c r="G405" s="229"/>
      <c r="H405" s="228"/>
      <c r="I405" s="395" t="s">
        <v>1326</v>
      </c>
      <c r="J405" s="395" t="s">
        <v>1327</v>
      </c>
      <c r="K405" s="244">
        <v>0.027</v>
      </c>
      <c r="L405" s="229"/>
      <c r="M405" s="229"/>
    </row>
    <row r="406" spans="1:13" ht="75">
      <c r="A406" s="592"/>
      <c r="B406" s="484"/>
      <c r="C406" s="229"/>
      <c r="D406" s="229"/>
      <c r="E406" s="229"/>
      <c r="F406" s="229"/>
      <c r="G406" s="229"/>
      <c r="H406" s="228"/>
      <c r="I406" s="229" t="s">
        <v>2444</v>
      </c>
      <c r="J406" s="229" t="s">
        <v>2445</v>
      </c>
      <c r="K406" s="229">
        <v>3</v>
      </c>
      <c r="L406" s="229"/>
      <c r="M406" s="229"/>
    </row>
    <row r="407" spans="1:13" ht="15.75" customHeight="1" thickBot="1">
      <c r="A407" s="27"/>
      <c r="B407" s="252"/>
      <c r="C407" s="641" t="s">
        <v>89</v>
      </c>
      <c r="D407" s="642"/>
      <c r="E407" s="643"/>
      <c r="F407" s="294">
        <f>SUM(F402:F406)</f>
        <v>0</v>
      </c>
      <c r="G407" s="242">
        <v>0.8</v>
      </c>
      <c r="H407" s="294">
        <f>F407/G407</f>
        <v>0</v>
      </c>
      <c r="I407" s="641" t="s">
        <v>90</v>
      </c>
      <c r="J407" s="643"/>
      <c r="K407" s="294">
        <f>SUM(K402:K406)</f>
        <v>4.527</v>
      </c>
      <c r="L407" s="242">
        <v>0.8</v>
      </c>
      <c r="M407" s="294">
        <f>K407/L407</f>
        <v>5.6587499999999995</v>
      </c>
    </row>
    <row r="408" spans="1:13" ht="24" customHeight="1">
      <c r="A408" s="634" t="s">
        <v>1506</v>
      </c>
      <c r="B408" s="638" t="s">
        <v>1707</v>
      </c>
      <c r="C408" s="506" t="s">
        <v>254</v>
      </c>
      <c r="D408" s="507"/>
      <c r="E408" s="507"/>
      <c r="F408" s="507"/>
      <c r="G408" s="507"/>
      <c r="H408" s="508"/>
      <c r="I408" s="4" t="s">
        <v>1507</v>
      </c>
      <c r="J408" s="4" t="s">
        <v>1508</v>
      </c>
      <c r="K408" s="4">
        <v>0.027</v>
      </c>
      <c r="L408" s="4"/>
      <c r="M408" s="4"/>
    </row>
    <row r="409" spans="1:13" ht="30">
      <c r="A409" s="592"/>
      <c r="B409" s="484"/>
      <c r="C409" s="105" t="s">
        <v>1509</v>
      </c>
      <c r="D409" s="2" t="s">
        <v>1510</v>
      </c>
      <c r="E409" s="2" t="s">
        <v>1511</v>
      </c>
      <c r="F409" s="85">
        <v>0.11</v>
      </c>
      <c r="G409" s="2"/>
      <c r="H409" s="228"/>
      <c r="I409" s="228" t="s">
        <v>1500</v>
      </c>
      <c r="J409" s="228" t="s">
        <v>1501</v>
      </c>
      <c r="K409" s="229">
        <v>0.115</v>
      </c>
      <c r="L409" s="229"/>
      <c r="M409" s="229"/>
    </row>
    <row r="410" spans="1:13" ht="30">
      <c r="A410" s="592"/>
      <c r="B410" s="484"/>
      <c r="C410" s="105" t="s">
        <v>1512</v>
      </c>
      <c r="D410" s="2" t="s">
        <v>1513</v>
      </c>
      <c r="E410" s="2" t="s">
        <v>1514</v>
      </c>
      <c r="F410" s="2">
        <v>0.11</v>
      </c>
      <c r="G410" s="2"/>
      <c r="H410" s="228"/>
      <c r="I410" s="244" t="s">
        <v>1515</v>
      </c>
      <c r="J410" s="244" t="s">
        <v>1516</v>
      </c>
      <c r="K410" s="244">
        <v>0.02</v>
      </c>
      <c r="L410" s="229"/>
      <c r="M410" s="229"/>
    </row>
    <row r="411" spans="1:13" ht="15">
      <c r="A411" s="27"/>
      <c r="B411" s="254"/>
      <c r="C411" s="359"/>
      <c r="D411" s="359"/>
      <c r="E411" s="183"/>
      <c r="F411" s="109"/>
      <c r="G411" s="109"/>
      <c r="H411" s="236"/>
      <c r="I411" s="244"/>
      <c r="J411" s="244"/>
      <c r="K411" s="244"/>
      <c r="L411" s="242"/>
      <c r="M411" s="242"/>
    </row>
    <row r="412" spans="1:13" ht="15.75" customHeight="1" thickBot="1">
      <c r="A412" s="28"/>
      <c r="B412" s="136"/>
      <c r="C412" s="577" t="s">
        <v>89</v>
      </c>
      <c r="D412" s="582"/>
      <c r="E412" s="578"/>
      <c r="F412" s="294">
        <f>SUM(F411)</f>
        <v>0</v>
      </c>
      <c r="G412" s="298">
        <v>0.8</v>
      </c>
      <c r="H412" s="218">
        <f>F412/G412</f>
        <v>0</v>
      </c>
      <c r="I412" s="577" t="s">
        <v>90</v>
      </c>
      <c r="J412" s="578"/>
      <c r="K412" s="218">
        <f>SUM(K408:K410)</f>
        <v>0.162</v>
      </c>
      <c r="L412" s="298">
        <v>0.8</v>
      </c>
      <c r="M412" s="218">
        <f>K412/L412</f>
        <v>0.20249999999999999</v>
      </c>
    </row>
    <row r="413" spans="1:13" ht="15">
      <c r="A413" s="117"/>
      <c r="B413" s="207"/>
      <c r="C413" s="506" t="s">
        <v>257</v>
      </c>
      <c r="D413" s="507"/>
      <c r="E413" s="507"/>
      <c r="F413" s="507"/>
      <c r="G413" s="507"/>
      <c r="H413" s="508"/>
      <c r="I413" s="207"/>
      <c r="J413" s="283"/>
      <c r="K413" s="117"/>
      <c r="L413" s="117"/>
      <c r="M413" s="117"/>
    </row>
    <row r="414" spans="1:13" ht="45">
      <c r="A414" s="635" t="s">
        <v>47</v>
      </c>
      <c r="B414" s="636" t="s">
        <v>1707</v>
      </c>
      <c r="C414" s="2" t="s">
        <v>1530</v>
      </c>
      <c r="D414" s="2" t="s">
        <v>1531</v>
      </c>
      <c r="E414" s="2" t="s">
        <v>1532</v>
      </c>
      <c r="F414" s="2">
        <v>0.4</v>
      </c>
      <c r="G414" s="2"/>
      <c r="H414" s="228"/>
      <c r="I414" s="82" t="s">
        <v>2498</v>
      </c>
      <c r="J414" s="82" t="s">
        <v>1517</v>
      </c>
      <c r="K414" s="82">
        <v>0.03</v>
      </c>
      <c r="L414" s="82"/>
      <c r="M414" s="82"/>
    </row>
    <row r="415" spans="1:13" ht="15">
      <c r="A415" s="635"/>
      <c r="B415" s="636"/>
      <c r="C415" s="493" t="s">
        <v>254</v>
      </c>
      <c r="D415" s="494"/>
      <c r="E415" s="494"/>
      <c r="F415" s="494"/>
      <c r="G415" s="494"/>
      <c r="H415" s="495"/>
      <c r="I415" s="82"/>
      <c r="J415" s="82"/>
      <c r="K415" s="82"/>
      <c r="L415" s="82"/>
      <c r="M415" s="82"/>
    </row>
    <row r="416" spans="1:13" ht="45">
      <c r="A416" s="635"/>
      <c r="B416" s="636"/>
      <c r="C416" s="82" t="s">
        <v>1520</v>
      </c>
      <c r="D416" s="82" t="s">
        <v>1521</v>
      </c>
      <c r="E416" s="82" t="s">
        <v>1522</v>
      </c>
      <c r="F416" s="82">
        <v>0.21</v>
      </c>
      <c r="G416" s="82"/>
      <c r="H416" s="112"/>
      <c r="I416" s="2" t="s">
        <v>1518</v>
      </c>
      <c r="J416" s="2" t="s">
        <v>1519</v>
      </c>
      <c r="K416" s="2">
        <v>0.75</v>
      </c>
      <c r="L416" s="2"/>
      <c r="M416" s="2"/>
    </row>
    <row r="417" spans="1:13" ht="15">
      <c r="A417" s="635"/>
      <c r="B417" s="636"/>
      <c r="C417" s="493" t="s">
        <v>253</v>
      </c>
      <c r="D417" s="494"/>
      <c r="E417" s="494"/>
      <c r="F417" s="494"/>
      <c r="G417" s="494"/>
      <c r="H417" s="495"/>
      <c r="I417" s="2"/>
      <c r="J417" s="2"/>
      <c r="K417" s="2"/>
      <c r="L417" s="2"/>
      <c r="M417" s="2"/>
    </row>
    <row r="418" spans="1:13" ht="30">
      <c r="A418" s="635"/>
      <c r="B418" s="636"/>
      <c r="C418" s="2" t="s">
        <v>1535</v>
      </c>
      <c r="D418" s="2" t="s">
        <v>1536</v>
      </c>
      <c r="E418" s="2" t="s">
        <v>2629</v>
      </c>
      <c r="F418" s="2">
        <v>0.035</v>
      </c>
      <c r="G418" s="2"/>
      <c r="H418" s="228"/>
      <c r="I418" s="2"/>
      <c r="J418" s="2"/>
      <c r="K418" s="2"/>
      <c r="L418" s="2"/>
      <c r="M418" s="2"/>
    </row>
    <row r="419" spans="1:13" ht="45">
      <c r="A419" s="635"/>
      <c r="B419" s="636"/>
      <c r="C419" s="2" t="s">
        <v>1544</v>
      </c>
      <c r="D419" s="2" t="s">
        <v>1545</v>
      </c>
      <c r="E419" s="2" t="s">
        <v>1546</v>
      </c>
      <c r="F419" s="2">
        <v>0.016</v>
      </c>
      <c r="G419" s="2"/>
      <c r="H419" s="228"/>
      <c r="I419" s="2"/>
      <c r="J419" s="2"/>
      <c r="K419" s="2"/>
      <c r="L419" s="2"/>
      <c r="M419" s="2"/>
    </row>
    <row r="420" spans="1:13" ht="45">
      <c r="A420" s="635"/>
      <c r="B420" s="636"/>
      <c r="C420" s="2" t="s">
        <v>1523</v>
      </c>
      <c r="D420" s="2" t="s">
        <v>1524</v>
      </c>
      <c r="E420" s="2" t="s">
        <v>1525</v>
      </c>
      <c r="F420" s="2">
        <v>0.1</v>
      </c>
      <c r="G420" s="2"/>
      <c r="H420" s="228"/>
      <c r="I420" s="2" t="s">
        <v>1526</v>
      </c>
      <c r="J420" s="2" t="s">
        <v>1527</v>
      </c>
      <c r="K420" s="2">
        <v>0.018</v>
      </c>
      <c r="L420" s="2"/>
      <c r="M420" s="2"/>
    </row>
    <row r="421" spans="1:13" ht="15">
      <c r="A421" s="635"/>
      <c r="B421" s="636"/>
      <c r="C421" s="493" t="s">
        <v>252</v>
      </c>
      <c r="D421" s="494"/>
      <c r="E421" s="494"/>
      <c r="F421" s="494"/>
      <c r="G421" s="494"/>
      <c r="H421" s="495"/>
      <c r="I421" s="2"/>
      <c r="J421" s="2"/>
      <c r="K421" s="2"/>
      <c r="L421" s="2"/>
      <c r="M421" s="2"/>
    </row>
    <row r="422" spans="1:13" ht="30">
      <c r="A422" s="635"/>
      <c r="B422" s="636"/>
      <c r="C422" s="2" t="s">
        <v>1556</v>
      </c>
      <c r="D422" s="2" t="s">
        <v>1557</v>
      </c>
      <c r="E422" s="2" t="s">
        <v>1558</v>
      </c>
      <c r="F422" s="2">
        <v>0.3952</v>
      </c>
      <c r="G422" s="2"/>
      <c r="H422" s="228"/>
      <c r="I422" s="2" t="s">
        <v>1528</v>
      </c>
      <c r="J422" s="2" t="s">
        <v>1529</v>
      </c>
      <c r="K422" s="2">
        <v>0.19</v>
      </c>
      <c r="L422" s="2"/>
      <c r="M422" s="2"/>
    </row>
    <row r="423" spans="1:13" ht="60">
      <c r="A423" s="635"/>
      <c r="B423" s="636"/>
      <c r="C423" s="229" t="s">
        <v>1539</v>
      </c>
      <c r="D423" s="229" t="s">
        <v>1540</v>
      </c>
      <c r="E423" s="2" t="s">
        <v>1541</v>
      </c>
      <c r="F423" s="2">
        <v>0.06</v>
      </c>
      <c r="G423" s="2"/>
      <c r="H423" s="228"/>
      <c r="I423" s="2" t="s">
        <v>1533</v>
      </c>
      <c r="J423" s="2" t="s">
        <v>1534</v>
      </c>
      <c r="K423" s="2">
        <v>3.3</v>
      </c>
      <c r="L423" s="2"/>
      <c r="M423" s="2"/>
    </row>
    <row r="424" spans="1:13" ht="79.5" customHeight="1">
      <c r="A424" s="635"/>
      <c r="B424" s="636"/>
      <c r="C424" s="229" t="s">
        <v>1551</v>
      </c>
      <c r="D424" s="229" t="s">
        <v>1552</v>
      </c>
      <c r="E424" s="2" t="s">
        <v>1553</v>
      </c>
      <c r="F424" s="2">
        <v>0.16</v>
      </c>
      <c r="G424" s="2"/>
      <c r="H424" s="228"/>
      <c r="I424" s="2" t="s">
        <v>1537</v>
      </c>
      <c r="J424" s="2" t="s">
        <v>1538</v>
      </c>
      <c r="K424" s="2">
        <v>2.5</v>
      </c>
      <c r="L424" s="2"/>
      <c r="M424" s="2"/>
    </row>
    <row r="425" spans="1:13" ht="45">
      <c r="A425" s="635"/>
      <c r="B425" s="636"/>
      <c r="C425" s="229" t="s">
        <v>1548</v>
      </c>
      <c r="D425" s="229" t="s">
        <v>1549</v>
      </c>
      <c r="E425" s="2" t="s">
        <v>1550</v>
      </c>
      <c r="F425" s="229">
        <v>0.065</v>
      </c>
      <c r="G425" s="2"/>
      <c r="H425" s="228"/>
      <c r="I425" s="2" t="s">
        <v>1542</v>
      </c>
      <c r="J425" s="2" t="s">
        <v>1543</v>
      </c>
      <c r="K425" s="2">
        <v>0.025</v>
      </c>
      <c r="L425" s="2"/>
      <c r="M425" s="2"/>
    </row>
    <row r="426" spans="1:13" ht="51">
      <c r="A426" s="635"/>
      <c r="B426" s="636"/>
      <c r="C426" s="245" t="s">
        <v>1455</v>
      </c>
      <c r="D426" s="245" t="s">
        <v>1456</v>
      </c>
      <c r="E426" s="229">
        <v>40085122</v>
      </c>
      <c r="F426" s="229">
        <v>0.025</v>
      </c>
      <c r="G426" s="229"/>
      <c r="H426" s="229"/>
      <c r="I426" s="2" t="s">
        <v>1520</v>
      </c>
      <c r="J426" s="2" t="s">
        <v>1547</v>
      </c>
      <c r="K426" s="2">
        <v>0.042</v>
      </c>
      <c r="L426" s="2"/>
      <c r="M426" s="2"/>
    </row>
    <row r="427" spans="1:13" ht="30">
      <c r="A427" s="635"/>
      <c r="B427" s="636"/>
      <c r="C427" s="229"/>
      <c r="D427" s="229"/>
      <c r="E427" s="229"/>
      <c r="F427" s="229"/>
      <c r="G427" s="229"/>
      <c r="H427" s="229"/>
      <c r="I427" s="2" t="s">
        <v>1554</v>
      </c>
      <c r="J427" s="2" t="s">
        <v>1555</v>
      </c>
      <c r="K427" s="2">
        <v>0.3905</v>
      </c>
      <c r="L427" s="2"/>
      <c r="M427" s="2"/>
    </row>
    <row r="428" spans="1:13" ht="75">
      <c r="A428" s="635"/>
      <c r="B428" s="636"/>
      <c r="C428" s="229"/>
      <c r="D428" s="229"/>
      <c r="E428" s="2"/>
      <c r="F428" s="229"/>
      <c r="G428" s="2"/>
      <c r="H428" s="228"/>
      <c r="I428" s="2" t="s">
        <v>1559</v>
      </c>
      <c r="J428" s="2" t="s">
        <v>1560</v>
      </c>
      <c r="K428" s="2">
        <v>0.25</v>
      </c>
      <c r="L428" s="2"/>
      <c r="M428" s="2"/>
    </row>
    <row r="429" spans="1:13" ht="45">
      <c r="A429" s="635"/>
      <c r="B429" s="636"/>
      <c r="C429" s="229"/>
      <c r="D429" s="229"/>
      <c r="E429" s="229"/>
      <c r="F429" s="229"/>
      <c r="G429" s="2"/>
      <c r="H429" s="228"/>
      <c r="I429" s="229" t="s">
        <v>121</v>
      </c>
      <c r="J429" s="229" t="s">
        <v>1561</v>
      </c>
      <c r="K429" s="2">
        <v>0.069</v>
      </c>
      <c r="L429" s="2"/>
      <c r="M429" s="2"/>
    </row>
    <row r="430" spans="1:13" ht="30">
      <c r="A430" s="635"/>
      <c r="B430" s="636"/>
      <c r="C430" s="229"/>
      <c r="D430" s="229"/>
      <c r="E430" s="229"/>
      <c r="F430" s="229"/>
      <c r="G430" s="2"/>
      <c r="H430" s="228"/>
      <c r="I430" s="229" t="s">
        <v>1562</v>
      </c>
      <c r="J430" s="229" t="s">
        <v>1563</v>
      </c>
      <c r="K430" s="2">
        <v>0.05</v>
      </c>
      <c r="L430" s="2"/>
      <c r="M430" s="2"/>
    </row>
    <row r="431" spans="1:13" ht="39" customHeight="1">
      <c r="A431" s="635"/>
      <c r="B431" s="636"/>
      <c r="C431" s="2"/>
      <c r="D431" s="2"/>
      <c r="E431" s="2"/>
      <c r="F431" s="2"/>
      <c r="G431" s="2"/>
      <c r="H431" s="228"/>
      <c r="I431" s="229" t="s">
        <v>1564</v>
      </c>
      <c r="J431" s="229" t="s">
        <v>1565</v>
      </c>
      <c r="K431" s="2">
        <v>0.025</v>
      </c>
      <c r="L431" s="2"/>
      <c r="M431" s="2"/>
    </row>
    <row r="432" spans="1:13" ht="30">
      <c r="A432" s="635"/>
      <c r="B432" s="636"/>
      <c r="C432" s="2"/>
      <c r="D432" s="2"/>
      <c r="E432" s="2"/>
      <c r="F432" s="2"/>
      <c r="G432" s="2"/>
      <c r="H432" s="228"/>
      <c r="I432" s="2" t="s">
        <v>1566</v>
      </c>
      <c r="J432" s="2" t="s">
        <v>1567</v>
      </c>
      <c r="K432" s="2">
        <v>0.095</v>
      </c>
      <c r="L432" s="2"/>
      <c r="M432" s="2"/>
    </row>
    <row r="433" spans="1:13" ht="30">
      <c r="A433" s="635"/>
      <c r="B433" s="636"/>
      <c r="C433" s="2"/>
      <c r="D433" s="2"/>
      <c r="E433" s="2"/>
      <c r="F433" s="2"/>
      <c r="G433" s="2"/>
      <c r="H433" s="228"/>
      <c r="I433" s="229" t="s">
        <v>1568</v>
      </c>
      <c r="J433" s="229" t="s">
        <v>1569</v>
      </c>
      <c r="K433" s="229">
        <v>0.6</v>
      </c>
      <c r="L433" s="2"/>
      <c r="M433" s="2"/>
    </row>
    <row r="434" spans="1:13" ht="38.25">
      <c r="A434" s="635"/>
      <c r="B434" s="636"/>
      <c r="C434" s="2"/>
      <c r="D434" s="2"/>
      <c r="E434" s="2"/>
      <c r="F434" s="2"/>
      <c r="G434" s="2"/>
      <c r="H434" s="228"/>
      <c r="I434" s="245" t="s">
        <v>1457</v>
      </c>
      <c r="J434" s="245" t="s">
        <v>1458</v>
      </c>
      <c r="K434" s="229">
        <v>0.527</v>
      </c>
      <c r="L434" s="2"/>
      <c r="M434" s="2"/>
    </row>
    <row r="435" spans="1:13" ht="38.25">
      <c r="A435" s="365"/>
      <c r="B435" s="250"/>
      <c r="C435" s="109"/>
      <c r="D435" s="109"/>
      <c r="E435" s="109"/>
      <c r="F435" s="109"/>
      <c r="G435" s="109"/>
      <c r="H435" s="236"/>
      <c r="I435" s="395" t="s">
        <v>346</v>
      </c>
      <c r="J435" s="395" t="s">
        <v>347</v>
      </c>
      <c r="K435" s="242">
        <v>0.147</v>
      </c>
      <c r="L435" s="109"/>
      <c r="M435" s="109"/>
    </row>
    <row r="436" spans="1:13" ht="38.25">
      <c r="A436" s="365"/>
      <c r="B436" s="250"/>
      <c r="C436" s="109"/>
      <c r="D436" s="109"/>
      <c r="E436" s="109"/>
      <c r="F436" s="109"/>
      <c r="G436" s="109"/>
      <c r="H436" s="236"/>
      <c r="I436" s="395" t="s">
        <v>2477</v>
      </c>
      <c r="J436" s="395" t="s">
        <v>2478</v>
      </c>
      <c r="K436" s="242">
        <v>0.55</v>
      </c>
      <c r="L436" s="109"/>
      <c r="M436" s="109"/>
    </row>
    <row r="437" spans="1:13" ht="15.75" customHeight="1" thickBot="1">
      <c r="A437" s="362"/>
      <c r="B437" s="158"/>
      <c r="C437" s="630" t="s">
        <v>89</v>
      </c>
      <c r="D437" s="630"/>
      <c r="E437" s="630"/>
      <c r="F437" s="218">
        <f>SUM(F418:F434)</f>
        <v>0.8562000000000002</v>
      </c>
      <c r="G437" s="298">
        <v>0.8</v>
      </c>
      <c r="H437" s="218">
        <f>F437/G437</f>
        <v>1.0702500000000001</v>
      </c>
      <c r="I437" s="630" t="s">
        <v>90</v>
      </c>
      <c r="J437" s="630"/>
      <c r="K437" s="218">
        <f>SUM(K414:K436)</f>
        <v>9.5585</v>
      </c>
      <c r="L437" s="298">
        <v>0.8</v>
      </c>
      <c r="M437" s="218">
        <f>K437/L437</f>
        <v>11.948125</v>
      </c>
    </row>
    <row r="438" spans="1:13" ht="15">
      <c r="A438" s="363"/>
      <c r="B438" s="207"/>
      <c r="C438" s="506" t="s">
        <v>254</v>
      </c>
      <c r="D438" s="507"/>
      <c r="E438" s="507"/>
      <c r="F438" s="507"/>
      <c r="G438" s="507"/>
      <c r="H438" s="508"/>
      <c r="I438" s="117"/>
      <c r="J438" s="117"/>
      <c r="K438" s="117"/>
      <c r="L438" s="117"/>
      <c r="M438" s="117"/>
    </row>
    <row r="439" spans="1:13" ht="30">
      <c r="A439" s="635" t="s">
        <v>48</v>
      </c>
      <c r="B439" s="484" t="s">
        <v>1707</v>
      </c>
      <c r="C439" s="82" t="s">
        <v>1570</v>
      </c>
      <c r="D439" s="82" t="s">
        <v>1571</v>
      </c>
      <c r="E439" s="82" t="s">
        <v>1572</v>
      </c>
      <c r="F439" s="82">
        <v>0.46</v>
      </c>
      <c r="G439" s="82"/>
      <c r="H439" s="112"/>
      <c r="I439" s="82" t="s">
        <v>1573</v>
      </c>
      <c r="J439" s="82" t="s">
        <v>1574</v>
      </c>
      <c r="K439" s="82">
        <v>0.139</v>
      </c>
      <c r="L439" s="82"/>
      <c r="M439" s="82"/>
    </row>
    <row r="440" spans="1:13" ht="15">
      <c r="A440" s="635"/>
      <c r="B440" s="484"/>
      <c r="C440" s="493" t="s">
        <v>253</v>
      </c>
      <c r="D440" s="494"/>
      <c r="E440" s="494"/>
      <c r="F440" s="494"/>
      <c r="G440" s="494"/>
      <c r="H440" s="495"/>
      <c r="I440" s="82"/>
      <c r="J440" s="82"/>
      <c r="K440" s="82"/>
      <c r="L440" s="82"/>
      <c r="M440" s="82"/>
    </row>
    <row r="441" spans="1:13" ht="45">
      <c r="A441" s="635"/>
      <c r="B441" s="484"/>
      <c r="C441" s="2" t="s">
        <v>1575</v>
      </c>
      <c r="D441" s="2" t="s">
        <v>1576</v>
      </c>
      <c r="E441" s="2" t="s">
        <v>1577</v>
      </c>
      <c r="F441" s="2">
        <v>0.128</v>
      </c>
      <c r="G441" s="2"/>
      <c r="H441" s="228"/>
      <c r="I441" s="2" t="s">
        <v>1153</v>
      </c>
      <c r="J441" s="2" t="s">
        <v>1154</v>
      </c>
      <c r="K441" s="2">
        <v>0.283</v>
      </c>
      <c r="L441" s="2"/>
      <c r="M441" s="2"/>
    </row>
    <row r="442" spans="1:13" ht="30">
      <c r="A442" s="635"/>
      <c r="B442" s="484"/>
      <c r="C442" s="2" t="s">
        <v>1156</v>
      </c>
      <c r="D442" s="2" t="s">
        <v>1157</v>
      </c>
      <c r="E442" s="2" t="s">
        <v>1158</v>
      </c>
      <c r="F442" s="2">
        <v>6</v>
      </c>
      <c r="G442" s="2"/>
      <c r="H442" s="228"/>
      <c r="I442" s="2" t="s">
        <v>2601</v>
      </c>
      <c r="J442" s="2" t="s">
        <v>1155</v>
      </c>
      <c r="K442" s="2">
        <v>0.089</v>
      </c>
      <c r="L442" s="2"/>
      <c r="M442" s="2"/>
    </row>
    <row r="443" spans="1:13" ht="51.75" customHeight="1">
      <c r="A443" s="635"/>
      <c r="B443" s="484"/>
      <c r="C443" s="2" t="s">
        <v>1161</v>
      </c>
      <c r="D443" s="2" t="s">
        <v>1162</v>
      </c>
      <c r="E443" s="2" t="s">
        <v>1163</v>
      </c>
      <c r="F443" s="2">
        <v>0.14</v>
      </c>
      <c r="G443" s="2"/>
      <c r="H443" s="228"/>
      <c r="I443" s="2" t="s">
        <v>1159</v>
      </c>
      <c r="J443" s="2" t="s">
        <v>1160</v>
      </c>
      <c r="K443" s="2">
        <v>0.24</v>
      </c>
      <c r="L443" s="2"/>
      <c r="M443" s="2"/>
    </row>
    <row r="444" spans="1:13" ht="15">
      <c r="A444" s="635"/>
      <c r="B444" s="484"/>
      <c r="C444" s="493" t="s">
        <v>252</v>
      </c>
      <c r="D444" s="494"/>
      <c r="E444" s="494"/>
      <c r="F444" s="494"/>
      <c r="G444" s="494"/>
      <c r="H444" s="495"/>
      <c r="I444" s="2"/>
      <c r="J444" s="2"/>
      <c r="K444" s="2"/>
      <c r="L444" s="2"/>
      <c r="M444" s="2"/>
    </row>
    <row r="445" spans="1:13" ht="45">
      <c r="A445" s="635"/>
      <c r="B445" s="484"/>
      <c r="C445" s="2" t="s">
        <v>1166</v>
      </c>
      <c r="D445" s="2" t="s">
        <v>1167</v>
      </c>
      <c r="E445" s="2" t="s">
        <v>1168</v>
      </c>
      <c r="F445" s="2">
        <v>0.025</v>
      </c>
      <c r="G445" s="2"/>
      <c r="H445" s="228"/>
      <c r="I445" s="2" t="s">
        <v>1164</v>
      </c>
      <c r="J445" s="2" t="s">
        <v>1165</v>
      </c>
      <c r="K445" s="2">
        <v>0.278</v>
      </c>
      <c r="L445" s="2"/>
      <c r="M445" s="2"/>
    </row>
    <row r="446" spans="1:13" ht="30">
      <c r="A446" s="635"/>
      <c r="B446" s="484"/>
      <c r="C446" s="2" t="s">
        <v>1171</v>
      </c>
      <c r="D446" s="2" t="s">
        <v>1172</v>
      </c>
      <c r="E446" s="2" t="s">
        <v>1173</v>
      </c>
      <c r="F446" s="2">
        <v>0.185</v>
      </c>
      <c r="G446" s="2"/>
      <c r="H446" s="228"/>
      <c r="I446" s="2" t="s">
        <v>1169</v>
      </c>
      <c r="J446" s="2" t="s">
        <v>1170</v>
      </c>
      <c r="K446" s="2">
        <v>0.02</v>
      </c>
      <c r="L446" s="2"/>
      <c r="M446" s="2"/>
    </row>
    <row r="447" spans="1:13" ht="60">
      <c r="A447" s="635"/>
      <c r="B447" s="484"/>
      <c r="C447" s="229"/>
      <c r="D447" s="229"/>
      <c r="E447" s="229"/>
      <c r="F447" s="229"/>
      <c r="G447" s="2"/>
      <c r="H447" s="228"/>
      <c r="I447" s="2" t="s">
        <v>1174</v>
      </c>
      <c r="J447" s="2" t="s">
        <v>1175</v>
      </c>
      <c r="K447" s="2">
        <v>0.241</v>
      </c>
      <c r="L447" s="2"/>
      <c r="M447" s="2"/>
    </row>
    <row r="448" spans="1:13" ht="15">
      <c r="A448" s="635"/>
      <c r="B448" s="484"/>
      <c r="C448" s="2"/>
      <c r="D448" s="2"/>
      <c r="E448" s="356"/>
      <c r="F448" s="2"/>
      <c r="G448" s="2"/>
      <c r="H448" s="228"/>
      <c r="I448" s="2" t="s">
        <v>1176</v>
      </c>
      <c r="J448" s="2" t="s">
        <v>1177</v>
      </c>
      <c r="K448" s="2">
        <v>0.1604</v>
      </c>
      <c r="L448" s="2"/>
      <c r="M448" s="2"/>
    </row>
    <row r="449" spans="1:13" ht="15">
      <c r="A449" s="635"/>
      <c r="B449" s="484"/>
      <c r="C449" s="2"/>
      <c r="D449" s="2"/>
      <c r="E449" s="356"/>
      <c r="F449" s="2"/>
      <c r="G449" s="2"/>
      <c r="H449" s="228"/>
      <c r="I449" s="2"/>
      <c r="J449" s="2"/>
      <c r="K449" s="2"/>
      <c r="L449" s="2"/>
      <c r="M449" s="2"/>
    </row>
    <row r="450" spans="1:13" ht="30">
      <c r="A450" s="635"/>
      <c r="B450" s="484"/>
      <c r="C450" s="2"/>
      <c r="D450" s="2"/>
      <c r="E450" s="356"/>
      <c r="F450" s="2"/>
      <c r="G450" s="2"/>
      <c r="H450" s="228"/>
      <c r="I450" s="2" t="s">
        <v>1178</v>
      </c>
      <c r="J450" s="2" t="s">
        <v>1179</v>
      </c>
      <c r="K450" s="2">
        <v>0.1</v>
      </c>
      <c r="L450" s="2"/>
      <c r="M450" s="2"/>
    </row>
    <row r="451" spans="1:13" ht="75">
      <c r="A451" s="635"/>
      <c r="B451" s="484"/>
      <c r="C451" s="2"/>
      <c r="D451" s="2"/>
      <c r="E451" s="356"/>
      <c r="F451" s="2"/>
      <c r="G451" s="2"/>
      <c r="H451" s="228"/>
      <c r="I451" s="2" t="s">
        <v>1180</v>
      </c>
      <c r="J451" s="2" t="s">
        <v>1181</v>
      </c>
      <c r="K451" s="2">
        <v>0.03</v>
      </c>
      <c r="L451" s="2"/>
      <c r="M451" s="2"/>
    </row>
    <row r="452" spans="1:13" ht="30">
      <c r="A452" s="635"/>
      <c r="B452" s="484"/>
      <c r="C452" s="2"/>
      <c r="D452" s="2"/>
      <c r="E452" s="356"/>
      <c r="F452" s="2"/>
      <c r="G452" s="2"/>
      <c r="H452" s="228"/>
      <c r="I452" s="2" t="s">
        <v>1182</v>
      </c>
      <c r="J452" s="2" t="s">
        <v>1183</v>
      </c>
      <c r="K452" s="2">
        <v>0.07</v>
      </c>
      <c r="L452" s="2"/>
      <c r="M452" s="2"/>
    </row>
    <row r="453" spans="1:13" ht="45">
      <c r="A453" s="635"/>
      <c r="B453" s="484"/>
      <c r="C453" s="2"/>
      <c r="D453" s="2"/>
      <c r="E453" s="356"/>
      <c r="F453" s="2"/>
      <c r="G453" s="2"/>
      <c r="H453" s="228"/>
      <c r="I453" s="2" t="s">
        <v>1184</v>
      </c>
      <c r="J453" s="2" t="s">
        <v>1185</v>
      </c>
      <c r="K453" s="357">
        <v>0.1</v>
      </c>
      <c r="L453" s="2"/>
      <c r="M453" s="2"/>
    </row>
    <row r="454" spans="1:13" ht="30">
      <c r="A454" s="635"/>
      <c r="B454" s="484"/>
      <c r="C454" s="2"/>
      <c r="D454" s="2"/>
      <c r="E454" s="356"/>
      <c r="F454" s="2"/>
      <c r="G454" s="2"/>
      <c r="H454" s="228"/>
      <c r="I454" s="2" t="s">
        <v>1186</v>
      </c>
      <c r="J454" s="2" t="s">
        <v>1187</v>
      </c>
      <c r="K454" s="2">
        <v>0.099</v>
      </c>
      <c r="L454" s="2"/>
      <c r="M454" s="2"/>
    </row>
    <row r="455" spans="1:14" s="176" customFormat="1" ht="30">
      <c r="A455" s="635"/>
      <c r="B455" s="484"/>
      <c r="C455" s="2"/>
      <c r="D455" s="2"/>
      <c r="E455" s="356"/>
      <c r="F455" s="2"/>
      <c r="G455" s="2"/>
      <c r="H455" s="228"/>
      <c r="I455" s="2" t="s">
        <v>1188</v>
      </c>
      <c r="J455" s="2" t="s">
        <v>1189</v>
      </c>
      <c r="K455" s="2">
        <v>0.1</v>
      </c>
      <c r="L455" s="2"/>
      <c r="M455" s="2"/>
      <c r="N455" s="175"/>
    </row>
    <row r="456" spans="1:13" ht="90">
      <c r="A456" s="635"/>
      <c r="B456" s="484"/>
      <c r="C456" s="2"/>
      <c r="D456" s="2"/>
      <c r="E456" s="356"/>
      <c r="F456" s="2"/>
      <c r="G456" s="2"/>
      <c r="H456" s="228"/>
      <c r="I456" s="229" t="s">
        <v>1190</v>
      </c>
      <c r="J456" s="229" t="s">
        <v>1191</v>
      </c>
      <c r="K456" s="2">
        <v>0.125</v>
      </c>
      <c r="L456" s="2"/>
      <c r="M456" s="2"/>
    </row>
    <row r="457" spans="1:13" ht="30">
      <c r="A457" s="635"/>
      <c r="B457" s="484"/>
      <c r="C457" s="2"/>
      <c r="D457" s="2"/>
      <c r="E457" s="356"/>
      <c r="F457" s="2"/>
      <c r="G457" s="2"/>
      <c r="H457" s="228"/>
      <c r="I457" s="229" t="s">
        <v>1192</v>
      </c>
      <c r="J457" s="229" t="s">
        <v>1193</v>
      </c>
      <c r="K457" s="2">
        <v>0.04</v>
      </c>
      <c r="L457" s="2"/>
      <c r="M457" s="2"/>
    </row>
    <row r="458" spans="1:13" ht="30">
      <c r="A458" s="635"/>
      <c r="B458" s="484"/>
      <c r="C458" s="2"/>
      <c r="D458" s="2"/>
      <c r="E458" s="356"/>
      <c r="F458" s="2"/>
      <c r="G458" s="2"/>
      <c r="H458" s="228"/>
      <c r="I458" s="228" t="s">
        <v>1194</v>
      </c>
      <c r="J458" s="228" t="s">
        <v>1195</v>
      </c>
      <c r="K458" s="2">
        <v>0.085</v>
      </c>
      <c r="L458" s="2"/>
      <c r="M458" s="2"/>
    </row>
    <row r="459" spans="1:13" ht="45">
      <c r="A459" s="635"/>
      <c r="B459" s="484"/>
      <c r="C459" s="2"/>
      <c r="D459" s="2"/>
      <c r="E459" s="356"/>
      <c r="F459" s="2"/>
      <c r="G459" s="2"/>
      <c r="H459" s="228"/>
      <c r="I459" s="229" t="s">
        <v>1542</v>
      </c>
      <c r="J459" s="229" t="s">
        <v>1196</v>
      </c>
      <c r="K459" s="2">
        <v>0.3</v>
      </c>
      <c r="L459" s="2"/>
      <c r="M459" s="2"/>
    </row>
    <row r="460" spans="1:13" ht="30">
      <c r="A460" s="635"/>
      <c r="B460" s="484"/>
      <c r="C460" s="2"/>
      <c r="D460" s="2"/>
      <c r="E460" s="356"/>
      <c r="F460" s="2"/>
      <c r="G460" s="2"/>
      <c r="H460" s="228"/>
      <c r="I460" s="229" t="s">
        <v>1197</v>
      </c>
      <c r="J460" s="229" t="s">
        <v>1198</v>
      </c>
      <c r="K460" s="2">
        <v>0.923</v>
      </c>
      <c r="L460" s="2"/>
      <c r="M460" s="2"/>
    </row>
    <row r="461" spans="1:13" ht="45">
      <c r="A461" s="635"/>
      <c r="B461" s="484"/>
      <c r="C461" s="2"/>
      <c r="D461" s="2"/>
      <c r="E461" s="356"/>
      <c r="F461" s="2"/>
      <c r="G461" s="2"/>
      <c r="H461" s="228"/>
      <c r="I461" s="228" t="s">
        <v>1199</v>
      </c>
      <c r="J461" s="233" t="s">
        <v>1200</v>
      </c>
      <c r="K461" s="2">
        <v>0.118</v>
      </c>
      <c r="L461" s="2"/>
      <c r="M461" s="2"/>
    </row>
    <row r="462" spans="1:13" ht="45">
      <c r="A462" s="635"/>
      <c r="B462" s="484"/>
      <c r="C462" s="2"/>
      <c r="D462" s="2"/>
      <c r="E462" s="356"/>
      <c r="F462" s="2"/>
      <c r="G462" s="2"/>
      <c r="H462" s="228"/>
      <c r="I462" s="229" t="s">
        <v>378</v>
      </c>
      <c r="J462" s="229" t="s">
        <v>1201</v>
      </c>
      <c r="K462" s="2">
        <v>0.5</v>
      </c>
      <c r="L462" s="2"/>
      <c r="M462" s="2"/>
    </row>
    <row r="463" spans="1:13" ht="45">
      <c r="A463" s="635"/>
      <c r="B463" s="484"/>
      <c r="C463" s="2"/>
      <c r="D463" s="2"/>
      <c r="E463" s="356"/>
      <c r="F463" s="2"/>
      <c r="G463" s="2"/>
      <c r="H463" s="228"/>
      <c r="I463" s="229" t="s">
        <v>378</v>
      </c>
      <c r="J463" s="244" t="s">
        <v>1202</v>
      </c>
      <c r="K463" s="2">
        <v>0.47</v>
      </c>
      <c r="L463" s="2"/>
      <c r="M463" s="2"/>
    </row>
    <row r="464" spans="1:13" ht="45">
      <c r="A464" s="635"/>
      <c r="B464" s="484"/>
      <c r="C464" s="2"/>
      <c r="D464" s="2"/>
      <c r="E464" s="356"/>
      <c r="F464" s="2"/>
      <c r="G464" s="2"/>
      <c r="H464" s="228"/>
      <c r="I464" s="229" t="s">
        <v>265</v>
      </c>
      <c r="J464" s="229" t="s">
        <v>1203</v>
      </c>
      <c r="K464" s="2">
        <v>0.0353</v>
      </c>
      <c r="L464" s="2"/>
      <c r="M464" s="2"/>
    </row>
    <row r="465" spans="1:13" ht="15.75" customHeight="1" thickBot="1">
      <c r="A465" s="362"/>
      <c r="B465" s="18"/>
      <c r="C465" s="577" t="s">
        <v>89</v>
      </c>
      <c r="D465" s="582"/>
      <c r="E465" s="578"/>
      <c r="F465" s="218">
        <f>SUM(F441:F464)</f>
        <v>6.478</v>
      </c>
      <c r="G465" s="298">
        <v>0.8</v>
      </c>
      <c r="H465" s="218">
        <f>F465/G465</f>
        <v>8.097499999999998</v>
      </c>
      <c r="I465" s="577" t="s">
        <v>90</v>
      </c>
      <c r="J465" s="578"/>
      <c r="K465" s="218">
        <f>SUM(K439:K464)</f>
        <v>4.5457</v>
      </c>
      <c r="L465" s="298">
        <v>0.8</v>
      </c>
      <c r="M465" s="218">
        <f>K465/L465</f>
        <v>5.682125</v>
      </c>
    </row>
    <row r="466" spans="1:13" ht="15">
      <c r="A466" s="363"/>
      <c r="B466" s="117"/>
      <c r="C466" s="506" t="s">
        <v>257</v>
      </c>
      <c r="D466" s="507"/>
      <c r="E466" s="507"/>
      <c r="F466" s="507"/>
      <c r="G466" s="507"/>
      <c r="H466" s="508"/>
      <c r="I466" s="207"/>
      <c r="J466" s="283"/>
      <c r="K466" s="117"/>
      <c r="L466" s="117"/>
      <c r="M466" s="117"/>
    </row>
    <row r="467" spans="1:13" ht="30">
      <c r="A467" s="635" t="s">
        <v>49</v>
      </c>
      <c r="B467" s="484" t="s">
        <v>1707</v>
      </c>
      <c r="C467" s="79" t="s">
        <v>1204</v>
      </c>
      <c r="D467" s="79" t="s">
        <v>1205</v>
      </c>
      <c r="E467" s="79" t="s">
        <v>1206</v>
      </c>
      <c r="F467" s="79">
        <v>0.3</v>
      </c>
      <c r="G467" s="79"/>
      <c r="H467" s="112"/>
      <c r="I467" s="79"/>
      <c r="J467" s="79"/>
      <c r="K467" s="79"/>
      <c r="L467" s="79"/>
      <c r="M467" s="79"/>
    </row>
    <row r="468" spans="1:13" ht="15">
      <c r="A468" s="635"/>
      <c r="B468" s="484"/>
      <c r="C468" s="493" t="s">
        <v>254</v>
      </c>
      <c r="D468" s="494"/>
      <c r="E468" s="494"/>
      <c r="F468" s="494"/>
      <c r="G468" s="494"/>
      <c r="H468" s="495"/>
      <c r="I468" s="79"/>
      <c r="J468" s="79"/>
      <c r="K468" s="79"/>
      <c r="L468" s="79"/>
      <c r="M468" s="79"/>
    </row>
    <row r="469" spans="1:13" ht="30">
      <c r="A469" s="635"/>
      <c r="B469" s="484"/>
      <c r="C469" s="229" t="s">
        <v>1207</v>
      </c>
      <c r="D469" s="229" t="s">
        <v>1208</v>
      </c>
      <c r="E469" s="229" t="s">
        <v>1209</v>
      </c>
      <c r="F469" s="229">
        <v>0.192</v>
      </c>
      <c r="G469" s="229"/>
      <c r="H469" s="228"/>
      <c r="I469" s="229" t="s">
        <v>1210</v>
      </c>
      <c r="J469" s="229" t="s">
        <v>1211</v>
      </c>
      <c r="K469" s="229">
        <v>3</v>
      </c>
      <c r="L469" s="229"/>
      <c r="M469" s="229"/>
    </row>
    <row r="470" spans="1:13" ht="45">
      <c r="A470" s="635"/>
      <c r="B470" s="484"/>
      <c r="C470" s="229" t="s">
        <v>1210</v>
      </c>
      <c r="D470" s="229" t="s">
        <v>1212</v>
      </c>
      <c r="E470" s="229" t="s">
        <v>1213</v>
      </c>
      <c r="F470" s="229">
        <v>0.93</v>
      </c>
      <c r="G470" s="229"/>
      <c r="H470" s="228"/>
      <c r="I470" s="229" t="s">
        <v>1214</v>
      </c>
      <c r="J470" s="229" t="s">
        <v>1215</v>
      </c>
      <c r="K470" s="229">
        <v>0.747</v>
      </c>
      <c r="L470" s="229"/>
      <c r="M470" s="229"/>
    </row>
    <row r="471" spans="1:13" ht="33.75" customHeight="1">
      <c r="A471" s="635"/>
      <c r="B471" s="484"/>
      <c r="C471" s="229" t="s">
        <v>1216</v>
      </c>
      <c r="D471" s="229" t="s">
        <v>1217</v>
      </c>
      <c r="E471" s="229" t="s">
        <v>1218</v>
      </c>
      <c r="F471" s="229">
        <v>2.125</v>
      </c>
      <c r="G471" s="229"/>
      <c r="H471" s="228"/>
      <c r="I471" s="229" t="s">
        <v>1219</v>
      </c>
      <c r="J471" s="299" t="s">
        <v>1220</v>
      </c>
      <c r="K471" s="229">
        <v>0.0296</v>
      </c>
      <c r="L471" s="229"/>
      <c r="M471" s="229"/>
    </row>
    <row r="472" spans="1:13" ht="15">
      <c r="A472" s="635"/>
      <c r="B472" s="484"/>
      <c r="C472" s="493" t="s">
        <v>253</v>
      </c>
      <c r="D472" s="494"/>
      <c r="E472" s="494"/>
      <c r="F472" s="494"/>
      <c r="G472" s="494"/>
      <c r="H472" s="495"/>
      <c r="I472" s="229"/>
      <c r="J472" s="299"/>
      <c r="K472" s="244"/>
      <c r="L472" s="242"/>
      <c r="M472" s="242"/>
    </row>
    <row r="473" spans="1:13" ht="48.75" customHeight="1">
      <c r="A473" s="635"/>
      <c r="B473" s="484"/>
      <c r="C473" s="229" t="s">
        <v>1221</v>
      </c>
      <c r="D473" s="229" t="s">
        <v>1222</v>
      </c>
      <c r="E473" s="229" t="s">
        <v>1223</v>
      </c>
      <c r="F473" s="229">
        <v>3</v>
      </c>
      <c r="G473" s="229"/>
      <c r="H473" s="228"/>
      <c r="I473" s="229" t="s">
        <v>1224</v>
      </c>
      <c r="J473" s="229" t="s">
        <v>1225</v>
      </c>
      <c r="K473" s="244">
        <v>0.05</v>
      </c>
      <c r="L473" s="242"/>
      <c r="M473" s="242"/>
    </row>
    <row r="474" spans="1:13" ht="15">
      <c r="A474" s="635"/>
      <c r="B474" s="484"/>
      <c r="C474" s="493" t="s">
        <v>252</v>
      </c>
      <c r="D474" s="494"/>
      <c r="E474" s="494"/>
      <c r="F474" s="494"/>
      <c r="G474" s="494"/>
      <c r="H474" s="495"/>
      <c r="I474" s="229"/>
      <c r="J474" s="229"/>
      <c r="K474" s="244"/>
      <c r="L474" s="242"/>
      <c r="M474" s="242"/>
    </row>
    <row r="475" spans="1:13" ht="45">
      <c r="A475" s="635"/>
      <c r="B475" s="484"/>
      <c r="C475" s="229" t="s">
        <v>2268</v>
      </c>
      <c r="D475" s="229" t="s">
        <v>1226</v>
      </c>
      <c r="E475" s="229" t="s">
        <v>1227</v>
      </c>
      <c r="F475" s="229">
        <v>0.17</v>
      </c>
      <c r="G475" s="229"/>
      <c r="H475" s="228"/>
      <c r="I475" s="229" t="s">
        <v>1231</v>
      </c>
      <c r="J475" s="229" t="s">
        <v>1232</v>
      </c>
      <c r="K475" s="229">
        <v>0.1</v>
      </c>
      <c r="L475" s="229"/>
      <c r="M475" s="229"/>
    </row>
    <row r="476" spans="1:13" ht="75">
      <c r="A476" s="635"/>
      <c r="B476" s="484"/>
      <c r="C476" s="229" t="s">
        <v>1228</v>
      </c>
      <c r="D476" s="229" t="s">
        <v>1229</v>
      </c>
      <c r="E476" s="229" t="s">
        <v>1230</v>
      </c>
      <c r="F476" s="229">
        <v>0.1</v>
      </c>
      <c r="G476" s="229"/>
      <c r="H476" s="112"/>
      <c r="I476" s="229" t="s">
        <v>2469</v>
      </c>
      <c r="J476" s="229" t="s">
        <v>2470</v>
      </c>
      <c r="K476" s="229">
        <f>0.25-0.2</f>
        <v>0.04999999999999999</v>
      </c>
      <c r="L476" s="229"/>
      <c r="M476" s="229"/>
    </row>
    <row r="477" spans="1:13" ht="45">
      <c r="A477" s="365"/>
      <c r="B477" s="254"/>
      <c r="C477" s="242" t="s">
        <v>1228</v>
      </c>
      <c r="D477" s="242" t="s">
        <v>271</v>
      </c>
      <c r="E477" s="242" t="s">
        <v>272</v>
      </c>
      <c r="F477" s="242">
        <v>0.1</v>
      </c>
      <c r="G477" s="242"/>
      <c r="H477" s="252"/>
      <c r="I477" s="229"/>
      <c r="J477" s="229"/>
      <c r="K477" s="229"/>
      <c r="L477" s="242"/>
      <c r="M477" s="242"/>
    </row>
    <row r="478" spans="1:13" ht="15">
      <c r="A478" s="365"/>
      <c r="B478" s="250"/>
      <c r="C478" s="406"/>
      <c r="D478" s="399"/>
      <c r="E478" s="399" t="s">
        <v>334</v>
      </c>
      <c r="F478" s="399"/>
      <c r="G478" s="399"/>
      <c r="H478" s="400"/>
      <c r="I478" s="401"/>
      <c r="J478" s="401" t="s">
        <v>335</v>
      </c>
      <c r="K478" s="401"/>
      <c r="L478" s="401"/>
      <c r="M478" s="402"/>
    </row>
    <row r="479" spans="1:13" ht="45">
      <c r="A479" s="365"/>
      <c r="B479" s="250"/>
      <c r="C479" s="112"/>
      <c r="D479" s="112"/>
      <c r="E479" s="112"/>
      <c r="F479" s="112"/>
      <c r="G479" s="112"/>
      <c r="H479" s="112"/>
      <c r="I479" s="228" t="s">
        <v>336</v>
      </c>
      <c r="J479" s="228" t="s">
        <v>337</v>
      </c>
      <c r="K479" s="228">
        <f>5.557-4.957</f>
        <v>0.6000000000000005</v>
      </c>
      <c r="L479" s="228"/>
      <c r="M479" s="228"/>
    </row>
    <row r="480" spans="1:13" ht="15.75" customHeight="1" thickBot="1">
      <c r="A480" s="365"/>
      <c r="B480" s="252"/>
      <c r="C480" s="636" t="s">
        <v>89</v>
      </c>
      <c r="D480" s="515"/>
      <c r="E480" s="680"/>
      <c r="F480" s="405">
        <f>SUM(F473,F475:F477)</f>
        <v>3.37</v>
      </c>
      <c r="G480" s="254">
        <v>0.8</v>
      </c>
      <c r="H480" s="405">
        <f>F480/G480</f>
        <v>4.2124999999999995</v>
      </c>
      <c r="I480" s="636" t="s">
        <v>90</v>
      </c>
      <c r="J480" s="680"/>
      <c r="K480" s="405">
        <f>SUM(K467:K479)</f>
        <v>4.5766</v>
      </c>
      <c r="L480" s="254">
        <v>0.8</v>
      </c>
      <c r="M480" s="405">
        <f>K480/L480</f>
        <v>5.72075</v>
      </c>
    </row>
    <row r="481" spans="1:13" ht="15">
      <c r="A481" s="117"/>
      <c r="B481" s="117"/>
      <c r="C481" s="506" t="s">
        <v>254</v>
      </c>
      <c r="D481" s="507"/>
      <c r="E481" s="507"/>
      <c r="F481" s="507"/>
      <c r="G481" s="507"/>
      <c r="H481" s="508"/>
      <c r="I481" s="207"/>
      <c r="J481" s="283"/>
      <c r="K481" s="117"/>
      <c r="L481" s="117"/>
      <c r="M481" s="117"/>
    </row>
    <row r="482" spans="1:13" ht="45">
      <c r="A482" s="593" t="s">
        <v>1233</v>
      </c>
      <c r="B482" s="79" t="s">
        <v>1707</v>
      </c>
      <c r="C482" s="82" t="s">
        <v>1235</v>
      </c>
      <c r="D482" s="185" t="s">
        <v>1236</v>
      </c>
      <c r="E482" s="82" t="s">
        <v>1237</v>
      </c>
      <c r="F482" s="82">
        <v>0.133</v>
      </c>
      <c r="G482" s="79"/>
      <c r="H482" s="112"/>
      <c r="I482" s="79" t="s">
        <v>2555</v>
      </c>
      <c r="J482" s="112" t="s">
        <v>1234</v>
      </c>
      <c r="K482" s="79">
        <v>0.6</v>
      </c>
      <c r="L482" s="79"/>
      <c r="M482" s="79"/>
    </row>
    <row r="483" spans="1:13" ht="15">
      <c r="A483" s="593"/>
      <c r="B483" s="79"/>
      <c r="C483" s="493" t="s">
        <v>253</v>
      </c>
      <c r="D483" s="494"/>
      <c r="E483" s="494"/>
      <c r="F483" s="494"/>
      <c r="G483" s="494"/>
      <c r="H483" s="495"/>
      <c r="I483" s="79"/>
      <c r="J483" s="112"/>
      <c r="K483" s="79"/>
      <c r="L483" s="79"/>
      <c r="M483" s="79"/>
    </row>
    <row r="484" spans="1:14" s="30" customFormat="1" ht="39" customHeight="1">
      <c r="A484" s="681"/>
      <c r="B484" s="229"/>
      <c r="C484" s="2" t="s">
        <v>1240</v>
      </c>
      <c r="D484" s="2" t="s">
        <v>1578</v>
      </c>
      <c r="E484" s="2" t="s">
        <v>1579</v>
      </c>
      <c r="F484" s="2">
        <v>0.0195</v>
      </c>
      <c r="G484" s="2"/>
      <c r="H484" s="228"/>
      <c r="I484" s="2" t="s">
        <v>1238</v>
      </c>
      <c r="J484" s="85" t="s">
        <v>1239</v>
      </c>
      <c r="K484" s="2">
        <v>0.1</v>
      </c>
      <c r="L484" s="2"/>
      <c r="M484" s="2"/>
      <c r="N484" s="162"/>
    </row>
    <row r="485" spans="1:13" ht="63" customHeight="1">
      <c r="A485" s="681"/>
      <c r="B485" s="229"/>
      <c r="C485" s="2" t="s">
        <v>1580</v>
      </c>
      <c r="D485" s="2" t="s">
        <v>1581</v>
      </c>
      <c r="E485" s="2" t="s">
        <v>1582</v>
      </c>
      <c r="F485" s="2">
        <v>0.205</v>
      </c>
      <c r="G485" s="2"/>
      <c r="H485" s="228"/>
      <c r="I485" s="2" t="s">
        <v>306</v>
      </c>
      <c r="J485" s="2" t="s">
        <v>307</v>
      </c>
      <c r="K485" s="2">
        <v>3</v>
      </c>
      <c r="L485" s="2"/>
      <c r="M485" s="2"/>
    </row>
    <row r="486" spans="1:14" s="30" customFormat="1" ht="30">
      <c r="A486" s="681"/>
      <c r="B486" s="229"/>
      <c r="C486" s="2" t="s">
        <v>1583</v>
      </c>
      <c r="D486" s="85" t="s">
        <v>1888</v>
      </c>
      <c r="E486" s="2" t="s">
        <v>1889</v>
      </c>
      <c r="F486" s="2">
        <v>0.03</v>
      </c>
      <c r="G486" s="2"/>
      <c r="H486" s="228"/>
      <c r="I486" s="229"/>
      <c r="J486" s="229"/>
      <c r="K486" s="229"/>
      <c r="L486" s="2"/>
      <c r="M486" s="2"/>
      <c r="N486" s="162"/>
    </row>
    <row r="487" spans="1:14" s="30" customFormat="1" ht="67.5" customHeight="1">
      <c r="A487" s="681"/>
      <c r="B487" s="229"/>
      <c r="C487" s="2" t="s">
        <v>1890</v>
      </c>
      <c r="D487" s="2" t="s">
        <v>1891</v>
      </c>
      <c r="E487" s="2" t="s">
        <v>1892</v>
      </c>
      <c r="F487" s="2">
        <v>0.1</v>
      </c>
      <c r="G487" s="2"/>
      <c r="H487" s="228"/>
      <c r="I487" s="229"/>
      <c r="J487" s="229"/>
      <c r="K487" s="229"/>
      <c r="L487" s="2"/>
      <c r="M487" s="2"/>
      <c r="N487" s="162"/>
    </row>
    <row r="488" spans="1:14" s="30" customFormat="1" ht="15">
      <c r="A488" s="681"/>
      <c r="B488" s="229"/>
      <c r="C488" s="493" t="s">
        <v>252</v>
      </c>
      <c r="D488" s="494"/>
      <c r="E488" s="494"/>
      <c r="F488" s="494"/>
      <c r="G488" s="494"/>
      <c r="H488" s="495"/>
      <c r="I488" s="493" t="s">
        <v>334</v>
      </c>
      <c r="J488" s="494"/>
      <c r="K488" s="494"/>
      <c r="L488" s="494"/>
      <c r="M488" s="494"/>
      <c r="N488" s="495"/>
    </row>
    <row r="489" spans="1:14" s="176" customFormat="1" ht="38.25" customHeight="1">
      <c r="A489" s="681"/>
      <c r="B489" s="229"/>
      <c r="C489" s="229" t="s">
        <v>1893</v>
      </c>
      <c r="D489" s="229" t="s">
        <v>1894</v>
      </c>
      <c r="E489" s="2" t="s">
        <v>1895</v>
      </c>
      <c r="F489" s="2">
        <v>0.07</v>
      </c>
      <c r="G489" s="2"/>
      <c r="H489" s="228"/>
      <c r="I489" s="466"/>
      <c r="J489" s="466"/>
      <c r="K489" s="466"/>
      <c r="L489" s="2"/>
      <c r="M489" s="2"/>
      <c r="N489" s="175"/>
    </row>
    <row r="490" spans="1:14" s="176" customFormat="1" ht="38.25" customHeight="1">
      <c r="A490" s="681"/>
      <c r="B490" s="229"/>
      <c r="C490" s="229" t="s">
        <v>344</v>
      </c>
      <c r="D490" s="229" t="s">
        <v>345</v>
      </c>
      <c r="E490" s="229" t="s">
        <v>2473</v>
      </c>
      <c r="F490" s="2">
        <v>0.095</v>
      </c>
      <c r="G490" s="2"/>
      <c r="H490" s="228"/>
      <c r="I490" s="229"/>
      <c r="J490" s="229"/>
      <c r="K490" s="229"/>
      <c r="L490" s="2"/>
      <c r="M490" s="2"/>
      <c r="N490" s="175"/>
    </row>
    <row r="491" spans="1:13" ht="15">
      <c r="A491" s="681"/>
      <c r="B491" s="229"/>
      <c r="C491" s="229"/>
      <c r="D491" s="229"/>
      <c r="E491" s="229"/>
      <c r="F491" s="229"/>
      <c r="G491" s="2"/>
      <c r="H491" s="228"/>
      <c r="I491" s="229"/>
      <c r="J491" s="229"/>
      <c r="K491" s="229"/>
      <c r="L491" s="2"/>
      <c r="M491" s="2"/>
    </row>
    <row r="492" spans="1:13" ht="15.75" customHeight="1" thickBot="1">
      <c r="A492" s="29"/>
      <c r="B492" s="236"/>
      <c r="C492" s="483" t="s">
        <v>89</v>
      </c>
      <c r="D492" s="483"/>
      <c r="E492" s="483"/>
      <c r="F492" s="294">
        <f>SUM(F484:F491)</f>
        <v>0.5195</v>
      </c>
      <c r="G492" s="242">
        <v>0.8</v>
      </c>
      <c r="H492" s="294">
        <f>F492/G492</f>
        <v>0.6493749999999999</v>
      </c>
      <c r="I492" s="483" t="s">
        <v>90</v>
      </c>
      <c r="J492" s="483"/>
      <c r="K492" s="294">
        <f>SUM(K482:K491)</f>
        <v>3.7</v>
      </c>
      <c r="L492" s="242">
        <v>0.8</v>
      </c>
      <c r="M492" s="294">
        <f>K492/L492</f>
        <v>4.625</v>
      </c>
    </row>
    <row r="493" spans="1:13" ht="15">
      <c r="A493" s="208"/>
      <c r="B493" s="117"/>
      <c r="C493" s="506" t="s">
        <v>253</v>
      </c>
      <c r="D493" s="507"/>
      <c r="E493" s="507"/>
      <c r="F493" s="507"/>
      <c r="G493" s="507"/>
      <c r="H493" s="508"/>
      <c r="I493" s="117"/>
      <c r="J493" s="117"/>
      <c r="K493" s="117"/>
      <c r="L493" s="117"/>
      <c r="M493" s="117"/>
    </row>
    <row r="494" spans="1:13" ht="45">
      <c r="A494" s="593" t="s">
        <v>1896</v>
      </c>
      <c r="B494" s="485" t="s">
        <v>1707</v>
      </c>
      <c r="C494" s="79" t="s">
        <v>1897</v>
      </c>
      <c r="D494" s="79" t="s">
        <v>1898</v>
      </c>
      <c r="E494" s="79" t="s">
        <v>1899</v>
      </c>
      <c r="F494" s="79">
        <v>0.245</v>
      </c>
      <c r="G494" s="79"/>
      <c r="H494" s="112"/>
      <c r="I494" s="82" t="s">
        <v>1900</v>
      </c>
      <c r="J494" s="82" t="s">
        <v>1901</v>
      </c>
      <c r="K494" s="82">
        <v>1.1</v>
      </c>
      <c r="L494" s="79"/>
      <c r="M494" s="79"/>
    </row>
    <row r="495" spans="1:13" ht="51.75" customHeight="1">
      <c r="A495" s="681"/>
      <c r="B495" s="489"/>
      <c r="C495" s="229" t="s">
        <v>1902</v>
      </c>
      <c r="D495" s="229" t="s">
        <v>1903</v>
      </c>
      <c r="E495" s="229" t="s">
        <v>1904</v>
      </c>
      <c r="F495" s="229">
        <v>0.2</v>
      </c>
      <c r="G495" s="229"/>
      <c r="H495" s="228"/>
      <c r="I495" s="2" t="s">
        <v>1905</v>
      </c>
      <c r="J495" s="2" t="s">
        <v>1906</v>
      </c>
      <c r="K495" s="2">
        <v>4</v>
      </c>
      <c r="L495" s="229"/>
      <c r="M495" s="229"/>
    </row>
    <row r="496" spans="1:13" ht="77.25" customHeight="1">
      <c r="A496" s="681"/>
      <c r="B496" s="489"/>
      <c r="C496" s="229" t="s">
        <v>515</v>
      </c>
      <c r="D496" s="229" t="s">
        <v>1907</v>
      </c>
      <c r="E496" s="229" t="s">
        <v>1908</v>
      </c>
      <c r="F496" s="229">
        <v>0.745</v>
      </c>
      <c r="G496" s="229"/>
      <c r="H496" s="228"/>
      <c r="I496" s="2" t="s">
        <v>1909</v>
      </c>
      <c r="J496" s="2" t="s">
        <v>1149</v>
      </c>
      <c r="K496" s="2">
        <v>0.3</v>
      </c>
      <c r="L496" s="229"/>
      <c r="M496" s="229"/>
    </row>
    <row r="497" spans="1:14" s="30" customFormat="1" ht="30">
      <c r="A497" s="681"/>
      <c r="B497" s="489"/>
      <c r="C497" s="228" t="s">
        <v>1910</v>
      </c>
      <c r="D497" s="228" t="s">
        <v>1911</v>
      </c>
      <c r="E497" s="229" t="s">
        <v>1912</v>
      </c>
      <c r="F497" s="228">
        <v>0.55</v>
      </c>
      <c r="G497" s="229"/>
      <c r="H497" s="228"/>
      <c r="I497" s="2" t="s">
        <v>1913</v>
      </c>
      <c r="J497" s="2" t="s">
        <v>1914</v>
      </c>
      <c r="K497" s="2">
        <v>0.18</v>
      </c>
      <c r="L497" s="229"/>
      <c r="M497" s="229"/>
      <c r="N497" s="162"/>
    </row>
    <row r="498" spans="1:14" s="30" customFormat="1" ht="45">
      <c r="A498" s="681"/>
      <c r="B498" s="489"/>
      <c r="C498" s="229" t="s">
        <v>2558</v>
      </c>
      <c r="D498" s="229" t="s">
        <v>1915</v>
      </c>
      <c r="E498" s="229" t="s">
        <v>1916</v>
      </c>
      <c r="F498" s="229">
        <v>0.069</v>
      </c>
      <c r="G498" s="229"/>
      <c r="H498" s="228"/>
      <c r="I498" s="2" t="s">
        <v>1917</v>
      </c>
      <c r="J498" s="85" t="s">
        <v>1918</v>
      </c>
      <c r="K498" s="2">
        <v>0.08</v>
      </c>
      <c r="L498" s="229"/>
      <c r="M498" s="229"/>
      <c r="N498" s="162"/>
    </row>
    <row r="499" spans="1:13" ht="30">
      <c r="A499" s="681"/>
      <c r="B499" s="489"/>
      <c r="C499" s="229" t="s">
        <v>1919</v>
      </c>
      <c r="D499" s="229" t="s">
        <v>1920</v>
      </c>
      <c r="E499" s="229" t="s">
        <v>1921</v>
      </c>
      <c r="F499" s="229">
        <v>0.16</v>
      </c>
      <c r="G499" s="229"/>
      <c r="H499" s="228"/>
      <c r="I499" s="2" t="s">
        <v>1922</v>
      </c>
      <c r="J499" s="2" t="s">
        <v>1923</v>
      </c>
      <c r="K499" s="2">
        <v>0.645</v>
      </c>
      <c r="L499" s="229"/>
      <c r="M499" s="229"/>
    </row>
    <row r="500" spans="1:13" ht="15">
      <c r="A500" s="681"/>
      <c r="B500" s="489"/>
      <c r="C500" s="493" t="s">
        <v>252</v>
      </c>
      <c r="D500" s="494"/>
      <c r="E500" s="494"/>
      <c r="F500" s="494"/>
      <c r="G500" s="494"/>
      <c r="H500" s="495"/>
      <c r="I500" s="2"/>
      <c r="J500" s="2"/>
      <c r="K500" s="2"/>
      <c r="L500" s="229"/>
      <c r="M500" s="229"/>
    </row>
    <row r="501" spans="1:13" ht="90">
      <c r="A501" s="681"/>
      <c r="B501" s="489"/>
      <c r="C501" s="229" t="s">
        <v>1924</v>
      </c>
      <c r="D501" s="229" t="s">
        <v>1925</v>
      </c>
      <c r="E501" s="229" t="s">
        <v>1926</v>
      </c>
      <c r="F501" s="229">
        <v>0.4</v>
      </c>
      <c r="G501" s="229"/>
      <c r="H501" s="228"/>
      <c r="I501" s="2" t="s">
        <v>1927</v>
      </c>
      <c r="J501" s="2" t="s">
        <v>1928</v>
      </c>
      <c r="K501" s="2">
        <v>1.304</v>
      </c>
      <c r="L501" s="229"/>
      <c r="M501" s="229"/>
    </row>
    <row r="502" spans="1:14" s="30" customFormat="1" ht="30">
      <c r="A502" s="681"/>
      <c r="B502" s="489"/>
      <c r="C502" s="245"/>
      <c r="D502" s="245"/>
      <c r="E502" s="229"/>
      <c r="F502" s="229"/>
      <c r="G502" s="229"/>
      <c r="H502" s="228"/>
      <c r="I502" s="2" t="s">
        <v>1929</v>
      </c>
      <c r="J502" s="85" t="s">
        <v>1930</v>
      </c>
      <c r="K502" s="2">
        <v>0.6</v>
      </c>
      <c r="L502" s="229"/>
      <c r="M502" s="229"/>
      <c r="N502" s="162"/>
    </row>
    <row r="503" spans="1:13" ht="30">
      <c r="A503" s="681"/>
      <c r="B503" s="489"/>
      <c r="C503" s="229"/>
      <c r="D503" s="229"/>
      <c r="E503" s="229"/>
      <c r="F503" s="229"/>
      <c r="G503" s="229"/>
      <c r="H503" s="228"/>
      <c r="I503" s="229" t="s">
        <v>1931</v>
      </c>
      <c r="J503" s="229" t="s">
        <v>1932</v>
      </c>
      <c r="K503" s="229">
        <v>0.072</v>
      </c>
      <c r="L503" s="229"/>
      <c r="M503" s="229"/>
    </row>
    <row r="504" spans="1:13" ht="30">
      <c r="A504" s="681"/>
      <c r="B504" s="489"/>
      <c r="C504" s="229"/>
      <c r="D504" s="229"/>
      <c r="E504" s="229"/>
      <c r="F504" s="229"/>
      <c r="G504" s="229"/>
      <c r="H504" s="228"/>
      <c r="I504" s="229" t="s">
        <v>1933</v>
      </c>
      <c r="J504" s="229" t="s">
        <v>1934</v>
      </c>
      <c r="K504" s="229">
        <v>3</v>
      </c>
      <c r="L504" s="229"/>
      <c r="M504" s="229"/>
    </row>
    <row r="505" spans="1:13" ht="15.75" customHeight="1" thickBot="1">
      <c r="A505" s="227"/>
      <c r="B505" s="136"/>
      <c r="C505" s="630" t="s">
        <v>89</v>
      </c>
      <c r="D505" s="630"/>
      <c r="E505" s="630"/>
      <c r="F505" s="218">
        <f>SUM(F494:F504)</f>
        <v>2.3689999999999998</v>
      </c>
      <c r="G505" s="298">
        <v>0.8</v>
      </c>
      <c r="H505" s="218">
        <f>F505/G505</f>
        <v>2.9612499999999997</v>
      </c>
      <c r="I505" s="630" t="s">
        <v>90</v>
      </c>
      <c r="J505" s="630"/>
      <c r="K505" s="218">
        <f>SUM(K494:K504)</f>
        <v>11.280999999999999</v>
      </c>
      <c r="L505" s="298">
        <v>0.8</v>
      </c>
      <c r="M505" s="218">
        <f>K505/L505</f>
        <v>14.101249999999999</v>
      </c>
    </row>
    <row r="506" spans="1:13" ht="30">
      <c r="A506" s="361" t="s">
        <v>50</v>
      </c>
      <c r="B506" s="252" t="s">
        <v>1680</v>
      </c>
      <c r="C506" s="79"/>
      <c r="D506" s="79"/>
      <c r="E506" s="79"/>
      <c r="F506" s="79"/>
      <c r="G506" s="79"/>
      <c r="H506" s="112"/>
      <c r="I506" s="79"/>
      <c r="J506" s="79"/>
      <c r="K506" s="79"/>
      <c r="L506" s="79"/>
      <c r="M506" s="79"/>
    </row>
    <row r="507" spans="1:13" ht="15.75" customHeight="1" thickBot="1">
      <c r="A507" s="362"/>
      <c r="B507" s="18"/>
      <c r="C507" s="577" t="s">
        <v>89</v>
      </c>
      <c r="D507" s="582"/>
      <c r="E507" s="578"/>
      <c r="F507" s="218">
        <f>SUM(F506:F506)</f>
        <v>0</v>
      </c>
      <c r="G507" s="298">
        <v>0.8</v>
      </c>
      <c r="H507" s="218">
        <f>F507/G507</f>
        <v>0</v>
      </c>
      <c r="I507" s="577" t="s">
        <v>90</v>
      </c>
      <c r="J507" s="578"/>
      <c r="K507" s="218">
        <f>SUM(K506:K506)</f>
        <v>0</v>
      </c>
      <c r="L507" s="298">
        <v>0.8</v>
      </c>
      <c r="M507" s="218">
        <f>K507/L507</f>
        <v>0</v>
      </c>
    </row>
    <row r="508" spans="1:13" s="106" customFormat="1" ht="15">
      <c r="A508" s="361"/>
      <c r="B508" s="252"/>
      <c r="C508" s="506" t="s">
        <v>254</v>
      </c>
      <c r="D508" s="507"/>
      <c r="E508" s="507"/>
      <c r="F508" s="507"/>
      <c r="G508" s="507"/>
      <c r="H508" s="508"/>
      <c r="I508" s="233"/>
      <c r="J508" s="284"/>
      <c r="K508" s="236"/>
      <c r="L508" s="236"/>
      <c r="M508" s="236"/>
    </row>
    <row r="509" spans="1:13" ht="45">
      <c r="A509" s="364" t="s">
        <v>51</v>
      </c>
      <c r="B509" s="242" t="s">
        <v>1714</v>
      </c>
      <c r="C509" s="91" t="s">
        <v>2147</v>
      </c>
      <c r="D509" s="229" t="s">
        <v>2148</v>
      </c>
      <c r="E509" s="229" t="s">
        <v>2149</v>
      </c>
      <c r="F509" s="91">
        <v>0.105</v>
      </c>
      <c r="G509" s="229"/>
      <c r="H509" s="228"/>
      <c r="I509" s="229" t="s">
        <v>2150</v>
      </c>
      <c r="J509" s="229" t="s">
        <v>2151</v>
      </c>
      <c r="K509" s="91">
        <v>0.3</v>
      </c>
      <c r="L509" s="229"/>
      <c r="M509" s="229"/>
    </row>
    <row r="510" spans="1:13" ht="15">
      <c r="A510" s="365"/>
      <c r="B510" s="254"/>
      <c r="C510" s="675" t="s">
        <v>252</v>
      </c>
      <c r="D510" s="676"/>
      <c r="E510" s="676"/>
      <c r="F510" s="676"/>
      <c r="G510" s="676"/>
      <c r="H510" s="677"/>
      <c r="I510" s="229"/>
      <c r="J510" s="229"/>
      <c r="K510" s="91"/>
      <c r="L510" s="229"/>
      <c r="M510" s="229"/>
    </row>
    <row r="511" spans="1:14" s="30" customFormat="1" ht="45">
      <c r="A511" s="365"/>
      <c r="B511" s="254"/>
      <c r="C511" s="229" t="s">
        <v>2152</v>
      </c>
      <c r="D511" s="229" t="s">
        <v>2153</v>
      </c>
      <c r="E511" s="229" t="s">
        <v>2154</v>
      </c>
      <c r="F511" s="229">
        <v>0.231</v>
      </c>
      <c r="G511" s="229"/>
      <c r="H511" s="228"/>
      <c r="I511" s="229"/>
      <c r="J511" s="229"/>
      <c r="K511" s="229"/>
      <c r="L511" s="229"/>
      <c r="M511" s="229"/>
      <c r="N511" s="162"/>
    </row>
    <row r="512" spans="1:14" s="30" customFormat="1" ht="15">
      <c r="A512" s="365"/>
      <c r="B512" s="254"/>
      <c r="C512" s="229"/>
      <c r="D512" s="229"/>
      <c r="E512" s="229"/>
      <c r="F512" s="229"/>
      <c r="G512" s="229"/>
      <c r="H512" s="228"/>
      <c r="I512" s="229"/>
      <c r="J512" s="229"/>
      <c r="K512" s="229"/>
      <c r="L512" s="229"/>
      <c r="M512" s="229"/>
      <c r="N512" s="162"/>
    </row>
    <row r="513" spans="1:14" s="30" customFormat="1" ht="15">
      <c r="A513" s="365"/>
      <c r="B513" s="254"/>
      <c r="C513" s="229"/>
      <c r="D513" s="229"/>
      <c r="E513" s="229"/>
      <c r="F513" s="229"/>
      <c r="G513" s="229"/>
      <c r="H513" s="228"/>
      <c r="I513" s="229"/>
      <c r="J513" s="229"/>
      <c r="K513" s="229"/>
      <c r="L513" s="229"/>
      <c r="M513" s="229"/>
      <c r="N513" s="162"/>
    </row>
    <row r="514" spans="1:13" ht="15.75" customHeight="1" thickBot="1">
      <c r="A514" s="362"/>
      <c r="B514" s="18"/>
      <c r="C514" s="577" t="s">
        <v>89</v>
      </c>
      <c r="D514" s="582"/>
      <c r="E514" s="578"/>
      <c r="F514" s="218">
        <f>SUM(F511:F513)</f>
        <v>0.231</v>
      </c>
      <c r="G514" s="298">
        <v>0.8</v>
      </c>
      <c r="H514" s="218">
        <f>F514/G514</f>
        <v>0.28875</v>
      </c>
      <c r="I514" s="577" t="s">
        <v>90</v>
      </c>
      <c r="J514" s="578"/>
      <c r="K514" s="218">
        <f>SUM(K509:K513)</f>
        <v>0.3</v>
      </c>
      <c r="L514" s="298">
        <v>0.8</v>
      </c>
      <c r="M514" s="218">
        <f>K514/L514</f>
        <v>0.37499999999999994</v>
      </c>
    </row>
    <row r="515" spans="1:13" s="106" customFormat="1" ht="15">
      <c r="A515" s="361"/>
      <c r="B515" s="252"/>
      <c r="C515" s="506" t="s">
        <v>254</v>
      </c>
      <c r="D515" s="507"/>
      <c r="E515" s="507"/>
      <c r="F515" s="507"/>
      <c r="G515" s="507"/>
      <c r="H515" s="508"/>
      <c r="I515" s="233"/>
      <c r="J515" s="284"/>
      <c r="K515" s="236"/>
      <c r="L515" s="236"/>
      <c r="M515" s="236"/>
    </row>
    <row r="516" spans="1:13" ht="45">
      <c r="A516" s="364" t="s">
        <v>52</v>
      </c>
      <c r="B516" s="242" t="s">
        <v>53</v>
      </c>
      <c r="C516" s="2" t="s">
        <v>2366</v>
      </c>
      <c r="D516" s="2" t="s">
        <v>2367</v>
      </c>
      <c r="E516" s="229" t="s">
        <v>2368</v>
      </c>
      <c r="F516" s="102">
        <v>1.5</v>
      </c>
      <c r="G516" s="229"/>
      <c r="H516" s="228"/>
      <c r="I516" s="48" t="s">
        <v>2369</v>
      </c>
      <c r="J516" s="48" t="s">
        <v>2370</v>
      </c>
      <c r="K516" s="98">
        <v>0.172</v>
      </c>
      <c r="L516" s="229"/>
      <c r="M516" s="229"/>
    </row>
    <row r="517" spans="1:13" ht="15">
      <c r="A517" s="365"/>
      <c r="B517" s="254"/>
      <c r="C517" s="493" t="s">
        <v>252</v>
      </c>
      <c r="D517" s="494"/>
      <c r="E517" s="494"/>
      <c r="F517" s="494"/>
      <c r="G517" s="494"/>
      <c r="H517" s="495"/>
      <c r="I517" s="48"/>
      <c r="J517" s="48"/>
      <c r="K517" s="98"/>
      <c r="L517" s="229"/>
      <c r="M517" s="229"/>
    </row>
    <row r="518" spans="1:13" ht="60">
      <c r="A518" s="365"/>
      <c r="B518" s="254"/>
      <c r="C518" s="229" t="s">
        <v>2371</v>
      </c>
      <c r="D518" s="229" t="s">
        <v>2372</v>
      </c>
      <c r="E518" s="229" t="s">
        <v>2373</v>
      </c>
      <c r="F518" s="103">
        <v>1.5</v>
      </c>
      <c r="G518" s="229"/>
      <c r="H518" s="228"/>
      <c r="I518" s="228" t="s">
        <v>2374</v>
      </c>
      <c r="J518" s="228" t="s">
        <v>2375</v>
      </c>
      <c r="K518" s="6">
        <v>2</v>
      </c>
      <c r="L518" s="229"/>
      <c r="M518" s="229"/>
    </row>
    <row r="519" spans="1:13" ht="39" customHeight="1">
      <c r="A519" s="365"/>
      <c r="B519" s="254"/>
      <c r="C519" s="229"/>
      <c r="D519" s="229"/>
      <c r="E519" s="352"/>
      <c r="F519" s="103"/>
      <c r="G519" s="229"/>
      <c r="H519" s="228"/>
      <c r="I519" s="228" t="s">
        <v>2376</v>
      </c>
      <c r="J519" s="228" t="s">
        <v>2377</v>
      </c>
      <c r="K519" s="6">
        <v>0.245</v>
      </c>
      <c r="L519" s="229"/>
      <c r="M519" s="229"/>
    </row>
    <row r="520" spans="1:13" ht="31.5" customHeight="1">
      <c r="A520" s="365"/>
      <c r="B520" s="254"/>
      <c r="C520" s="229"/>
      <c r="D520" s="229"/>
      <c r="E520" s="352"/>
      <c r="F520" s="103"/>
      <c r="G520" s="229"/>
      <c r="H520" s="228"/>
      <c r="I520" s="228" t="s">
        <v>2378</v>
      </c>
      <c r="J520" s="228" t="s">
        <v>2379</v>
      </c>
      <c r="K520" s="6">
        <v>2.63</v>
      </c>
      <c r="L520" s="229"/>
      <c r="M520" s="229"/>
    </row>
    <row r="521" spans="1:13" ht="63.75">
      <c r="A521" s="365"/>
      <c r="B521" s="254"/>
      <c r="C521" s="229"/>
      <c r="D521" s="229"/>
      <c r="E521" s="229"/>
      <c r="F521" s="229"/>
      <c r="G521" s="229"/>
      <c r="H521" s="228"/>
      <c r="I521" s="245" t="s">
        <v>1343</v>
      </c>
      <c r="J521" s="245" t="s">
        <v>1344</v>
      </c>
      <c r="K521" s="229">
        <v>0.0625</v>
      </c>
      <c r="L521" s="229"/>
      <c r="M521" s="229"/>
    </row>
    <row r="522" spans="1:13" ht="15.75" customHeight="1" thickBot="1">
      <c r="A522" s="362"/>
      <c r="B522" s="18"/>
      <c r="C522" s="577" t="s">
        <v>89</v>
      </c>
      <c r="D522" s="582"/>
      <c r="E522" s="578"/>
      <c r="F522" s="358">
        <f>SUM(F518:F521)</f>
        <v>1.5</v>
      </c>
      <c r="G522" s="298">
        <v>0.8</v>
      </c>
      <c r="H522" s="218">
        <f>F522/G522</f>
        <v>1.875</v>
      </c>
      <c r="I522" s="577" t="s">
        <v>90</v>
      </c>
      <c r="J522" s="578"/>
      <c r="K522" s="397">
        <f>SUM(K516:K521)</f>
        <v>5.109500000000001</v>
      </c>
      <c r="L522" s="298">
        <v>0.8</v>
      </c>
      <c r="M522" s="218">
        <f>K522/L522</f>
        <v>6.386875000000001</v>
      </c>
    </row>
    <row r="523" spans="1:13" s="106" customFormat="1" ht="15">
      <c r="A523" s="363"/>
      <c r="B523" s="117"/>
      <c r="C523" s="506" t="s">
        <v>254</v>
      </c>
      <c r="D523" s="507"/>
      <c r="E523" s="507"/>
      <c r="F523" s="507"/>
      <c r="G523" s="507"/>
      <c r="H523" s="508"/>
      <c r="I523" s="207"/>
      <c r="J523" s="283"/>
      <c r="K523" s="117"/>
      <c r="L523" s="117"/>
      <c r="M523" s="117"/>
    </row>
    <row r="524" spans="1:14" s="30" customFormat="1" ht="60">
      <c r="A524" s="365" t="s">
        <v>54</v>
      </c>
      <c r="B524" s="254" t="s">
        <v>55</v>
      </c>
      <c r="C524" s="82" t="s">
        <v>121</v>
      </c>
      <c r="D524" s="82" t="s">
        <v>2384</v>
      </c>
      <c r="E524" s="82" t="s">
        <v>2385</v>
      </c>
      <c r="F524" s="82">
        <v>0.035</v>
      </c>
      <c r="G524" s="82"/>
      <c r="H524" s="112"/>
      <c r="I524" s="104" t="s">
        <v>2386</v>
      </c>
      <c r="J524" s="104" t="s">
        <v>2387</v>
      </c>
      <c r="K524" s="104">
        <v>0.06</v>
      </c>
      <c r="L524" s="82"/>
      <c r="M524" s="82"/>
      <c r="N524" s="162"/>
    </row>
    <row r="525" spans="1:14" s="30" customFormat="1" ht="15">
      <c r="A525" s="365"/>
      <c r="B525" s="254"/>
      <c r="C525" s="493" t="s">
        <v>253</v>
      </c>
      <c r="D525" s="494"/>
      <c r="E525" s="494"/>
      <c r="F525" s="494"/>
      <c r="G525" s="494"/>
      <c r="H525" s="495"/>
      <c r="I525" s="104"/>
      <c r="J525" s="104"/>
      <c r="K525" s="104"/>
      <c r="L525" s="82"/>
      <c r="M525" s="82"/>
      <c r="N525" s="162"/>
    </row>
    <row r="526" spans="1:14" s="30" customFormat="1" ht="60">
      <c r="A526" s="365"/>
      <c r="B526" s="254"/>
      <c r="C526" s="2" t="s">
        <v>2390</v>
      </c>
      <c r="D526" s="2" t="s">
        <v>1342</v>
      </c>
      <c r="E526" s="2" t="s">
        <v>2391</v>
      </c>
      <c r="F526" s="85">
        <v>0.025</v>
      </c>
      <c r="G526" s="2"/>
      <c r="H526" s="228"/>
      <c r="I526" s="2" t="s">
        <v>2388</v>
      </c>
      <c r="J526" s="2" t="s">
        <v>2389</v>
      </c>
      <c r="K526" s="85">
        <v>0.028</v>
      </c>
      <c r="L526" s="82"/>
      <c r="M526" s="82"/>
      <c r="N526" s="162"/>
    </row>
    <row r="527" spans="1:13" ht="47.25" customHeight="1">
      <c r="A527" s="365"/>
      <c r="B527" s="254"/>
      <c r="C527" s="229"/>
      <c r="D527" s="229"/>
      <c r="E527" s="229"/>
      <c r="F527" s="229"/>
      <c r="G527" s="2"/>
      <c r="H527" s="228"/>
      <c r="I527" s="2" t="s">
        <v>2392</v>
      </c>
      <c r="J527" s="2" t="s">
        <v>2393</v>
      </c>
      <c r="K527" s="82">
        <v>0.028</v>
      </c>
      <c r="L527" s="82"/>
      <c r="M527" s="82"/>
    </row>
    <row r="528" spans="1:13" ht="15.75" thickBot="1">
      <c r="A528" s="362"/>
      <c r="B528" s="18"/>
      <c r="C528" s="577" t="s">
        <v>89</v>
      </c>
      <c r="D528" s="582"/>
      <c r="E528" s="578"/>
      <c r="F528" s="218">
        <f>SUM(F526:F527)</f>
        <v>0.025</v>
      </c>
      <c r="G528" s="298">
        <v>0.8</v>
      </c>
      <c r="H528" s="218">
        <f>F528/G528</f>
        <v>0.03125</v>
      </c>
      <c r="I528" s="577" t="s">
        <v>90</v>
      </c>
      <c r="J528" s="578"/>
      <c r="K528" s="218">
        <f>SUM(K524:K527)</f>
        <v>0.11599999999999999</v>
      </c>
      <c r="L528" s="298">
        <v>0.8</v>
      </c>
      <c r="M528" s="218">
        <f>K528/L528</f>
        <v>0.145</v>
      </c>
    </row>
    <row r="529" spans="1:13" ht="30">
      <c r="A529" s="364" t="s">
        <v>57</v>
      </c>
      <c r="B529" s="242" t="s">
        <v>1714</v>
      </c>
      <c r="C529" s="229"/>
      <c r="D529" s="229"/>
      <c r="E529" s="229"/>
      <c r="F529" s="229"/>
      <c r="G529" s="229"/>
      <c r="H529" s="228"/>
      <c r="I529" s="229"/>
      <c r="J529" s="229"/>
      <c r="K529" s="229"/>
      <c r="L529" s="229"/>
      <c r="M529" s="229"/>
    </row>
    <row r="530" spans="1:13" ht="15.75" customHeight="1" thickBot="1">
      <c r="A530" s="362"/>
      <c r="B530" s="18"/>
      <c r="C530" s="577" t="s">
        <v>89</v>
      </c>
      <c r="D530" s="582"/>
      <c r="E530" s="578"/>
      <c r="F530" s="218">
        <f>SUM(F529:F529)</f>
        <v>0</v>
      </c>
      <c r="G530" s="298">
        <v>0.8</v>
      </c>
      <c r="H530" s="218">
        <f>F530/G530</f>
        <v>0</v>
      </c>
      <c r="I530" s="577" t="s">
        <v>90</v>
      </c>
      <c r="J530" s="578"/>
      <c r="K530" s="218">
        <f>SUM(K529:K529)</f>
        <v>0</v>
      </c>
      <c r="L530" s="298">
        <v>0.8</v>
      </c>
      <c r="M530" s="218">
        <f>K530/L530</f>
        <v>0</v>
      </c>
    </row>
    <row r="531" spans="1:13" ht="33" customHeight="1" thickBot="1">
      <c r="A531" s="583" t="s">
        <v>255</v>
      </c>
      <c r="B531" s="584"/>
      <c r="C531" s="340"/>
      <c r="D531" s="341"/>
      <c r="E531" s="341"/>
      <c r="F531" s="375">
        <f>F13+F17+F22+F29+F31+F33+F46+F48+F50+F52+F54+F57+F60+F62+F68+F71+F73+F75+F77+F79+F83+F88+F93+F99+F106+F110+F118+F126+F128+F143+F170+F178+F187+F193+F203+F208+F213+F215+F222+F225+F228+F232+F249+F251+F256+F263+F270+F279+F286+F292+F296+F309+F315+F317+F322+F330+F336+F351+F356+F364+F378+F383+F399+F401+F412+F437+F465+F480+F492+F514+F530</f>
        <v>113.2856</v>
      </c>
      <c r="G531" s="341"/>
      <c r="H531" s="375">
        <f>H13+H17+H22+H29+H31+H33+H46+H48+H50+H52+H54+H57+H60+H62+H68+H71+H73+H75+H77+H79+H83+H88+H93+H99+H106+H110+H118+H126+H128+H143+H170+H178+H187+H193+H203+H208+H213+H215+H222+H225+H228+H232+H249+H251+H256+H263+H270+H279+H286+H292+H296+H309+H315+H317+H322+H330+H336+H351+H356+H364+H378+H383+H399+H401+H412+H437+H465+H480+H492+H514+H530</f>
        <v>141.607</v>
      </c>
      <c r="I531" s="341"/>
      <c r="J531" s="341"/>
      <c r="K531" s="341"/>
      <c r="L531" s="340"/>
      <c r="M531" s="342"/>
    </row>
    <row r="532" ht="64.5" customHeight="1">
      <c r="H532" s="217"/>
    </row>
    <row r="533" ht="15">
      <c r="H533" s="217"/>
    </row>
    <row r="534" ht="33.75" customHeight="1">
      <c r="H534" s="217"/>
    </row>
    <row r="535" ht="30" customHeight="1">
      <c r="H535" s="217"/>
    </row>
    <row r="536" ht="40.5" customHeight="1">
      <c r="H536" s="217"/>
    </row>
    <row r="537" ht="45" customHeight="1">
      <c r="H537" s="217"/>
    </row>
    <row r="538" ht="15">
      <c r="H538" s="217"/>
    </row>
    <row r="539" ht="15">
      <c r="H539" s="217"/>
    </row>
    <row r="540" ht="15">
      <c r="H540" s="217"/>
    </row>
    <row r="541" ht="15">
      <c r="H541" s="217"/>
    </row>
    <row r="542" ht="51" customHeight="1">
      <c r="H542" s="217"/>
    </row>
    <row r="543" ht="44.25" customHeight="1">
      <c r="H543" s="217"/>
    </row>
    <row r="544" ht="39" customHeight="1">
      <c r="H544" s="217"/>
    </row>
    <row r="545" ht="42" customHeight="1">
      <c r="H545" s="217"/>
    </row>
    <row r="546" ht="15">
      <c r="H546" s="217"/>
    </row>
    <row r="547" ht="15">
      <c r="H547" s="217"/>
    </row>
    <row r="548" ht="15">
      <c r="H548" s="217"/>
    </row>
    <row r="549" ht="15">
      <c r="H549" s="217"/>
    </row>
    <row r="550" ht="58.5" customHeight="1">
      <c r="H550" s="217"/>
    </row>
    <row r="551" ht="49.5" customHeight="1">
      <c r="H551" s="217"/>
    </row>
    <row r="552" ht="15">
      <c r="H552" s="217"/>
    </row>
    <row r="553" ht="78.75" customHeight="1">
      <c r="H553" s="217"/>
    </row>
    <row r="554" ht="15">
      <c r="H554" s="217"/>
    </row>
    <row r="555" ht="57" customHeight="1">
      <c r="H555" s="217"/>
    </row>
    <row r="556" ht="63.75" customHeight="1">
      <c r="H556" s="217"/>
    </row>
    <row r="557" ht="51" customHeight="1">
      <c r="H557" s="217"/>
    </row>
    <row r="558" spans="8:19" ht="60.75" customHeight="1">
      <c r="H558" s="217"/>
      <c r="O558" s="106"/>
      <c r="P558" s="106"/>
      <c r="Q558" s="106"/>
      <c r="R558" s="106"/>
      <c r="S558" s="106"/>
    </row>
    <row r="559" spans="8:19" ht="43.5" customHeight="1">
      <c r="H559" s="217"/>
      <c r="O559" s="106"/>
      <c r="P559" s="106"/>
      <c r="Q559" s="106"/>
      <c r="R559" s="106"/>
      <c r="S559" s="106"/>
    </row>
    <row r="560" spans="8:19" ht="76.5" customHeight="1">
      <c r="H560" s="217"/>
      <c r="O560" s="106"/>
      <c r="P560" s="106"/>
      <c r="Q560" s="106"/>
      <c r="R560" s="106"/>
      <c r="S560" s="106"/>
    </row>
    <row r="561" spans="8:19" ht="15">
      <c r="H561" s="217"/>
      <c r="O561" s="106"/>
      <c r="P561" s="106"/>
      <c r="Q561" s="106"/>
      <c r="R561" s="106"/>
      <c r="S561" s="106"/>
    </row>
    <row r="562" spans="8:19" ht="50.25" customHeight="1">
      <c r="H562" s="217"/>
      <c r="O562" s="106"/>
      <c r="P562" s="106"/>
      <c r="Q562" s="106"/>
      <c r="R562" s="106"/>
      <c r="S562" s="106"/>
    </row>
    <row r="563" spans="8:19" ht="15">
      <c r="H563" s="217"/>
      <c r="O563" s="106"/>
      <c r="P563" s="106"/>
      <c r="Q563" s="106"/>
      <c r="R563" s="106"/>
      <c r="S563" s="106"/>
    </row>
    <row r="564" spans="8:19" ht="15">
      <c r="H564" s="217"/>
      <c r="O564" s="106"/>
      <c r="P564" s="106"/>
      <c r="Q564" s="106"/>
      <c r="R564" s="106"/>
      <c r="S564" s="106"/>
    </row>
    <row r="565" spans="8:19" ht="15">
      <c r="H565" s="217"/>
      <c r="O565" s="106"/>
      <c r="P565" s="106"/>
      <c r="Q565" s="106"/>
      <c r="R565" s="106"/>
      <c r="S565" s="106"/>
    </row>
    <row r="566" ht="15">
      <c r="H566" s="217"/>
    </row>
    <row r="567" ht="15">
      <c r="H567" s="217"/>
    </row>
    <row r="568" ht="15">
      <c r="H568" s="217"/>
    </row>
    <row r="569" ht="15">
      <c r="H569" s="217"/>
    </row>
    <row r="570" ht="15">
      <c r="H570" s="217"/>
    </row>
    <row r="571" ht="15">
      <c r="H571" s="217"/>
    </row>
    <row r="572" ht="15">
      <c r="H572" s="217"/>
    </row>
    <row r="573" ht="15">
      <c r="H573" s="217"/>
    </row>
    <row r="574" ht="15">
      <c r="H574" s="217"/>
    </row>
    <row r="575" ht="15">
      <c r="H575" s="217"/>
    </row>
    <row r="576" ht="15">
      <c r="H576" s="217"/>
    </row>
    <row r="577" ht="15">
      <c r="H577" s="217"/>
    </row>
    <row r="601" ht="15">
      <c r="H601" s="217"/>
    </row>
    <row r="602" ht="15">
      <c r="H602" s="217"/>
    </row>
    <row r="603" ht="15">
      <c r="H603" s="217"/>
    </row>
    <row r="604" ht="15">
      <c r="H604" s="217"/>
    </row>
    <row r="605" ht="15">
      <c r="H605" s="217"/>
    </row>
    <row r="606" ht="15">
      <c r="H606" s="217"/>
    </row>
    <row r="607" ht="15">
      <c r="H607" s="217"/>
    </row>
    <row r="608" ht="15">
      <c r="H608" s="217"/>
    </row>
    <row r="609" ht="15">
      <c r="H609" s="217"/>
    </row>
    <row r="610" ht="15">
      <c r="H610" s="217"/>
    </row>
    <row r="611" ht="15">
      <c r="H611" s="217"/>
    </row>
    <row r="612" ht="15">
      <c r="H612" s="217"/>
    </row>
    <row r="613" ht="15">
      <c r="H613" s="217"/>
    </row>
    <row r="614" ht="15">
      <c r="H614" s="217"/>
    </row>
    <row r="615" ht="15">
      <c r="H615" s="217"/>
    </row>
    <row r="616" ht="15">
      <c r="H616" s="217"/>
    </row>
    <row r="617" ht="15">
      <c r="H617" s="217"/>
    </row>
    <row r="618" ht="15">
      <c r="H618" s="217"/>
    </row>
    <row r="619" ht="15">
      <c r="H619" s="217"/>
    </row>
    <row r="620" ht="15">
      <c r="H620" s="217"/>
    </row>
    <row r="621" ht="15">
      <c r="H621" s="217"/>
    </row>
    <row r="622" ht="15">
      <c r="H622" s="217"/>
    </row>
    <row r="623" ht="15">
      <c r="H623" s="217"/>
    </row>
    <row r="624" ht="15">
      <c r="H624" s="217"/>
    </row>
    <row r="625" ht="15">
      <c r="H625" s="217"/>
    </row>
    <row r="626" ht="15">
      <c r="H626" s="217"/>
    </row>
    <row r="627" ht="15">
      <c r="H627" s="217"/>
    </row>
    <row r="628" ht="15">
      <c r="H628" s="217"/>
    </row>
    <row r="629" ht="15">
      <c r="H629" s="217"/>
    </row>
    <row r="630" ht="15">
      <c r="H630" s="217"/>
    </row>
    <row r="631" ht="15">
      <c r="H631" s="217"/>
    </row>
    <row r="632" ht="15">
      <c r="H632" s="217"/>
    </row>
    <row r="633" ht="15">
      <c r="H633" s="217"/>
    </row>
    <row r="634" ht="15">
      <c r="H634" s="217"/>
    </row>
    <row r="635" ht="15">
      <c r="H635" s="217"/>
    </row>
    <row r="636" ht="15">
      <c r="H636" s="217"/>
    </row>
    <row r="637" ht="15">
      <c r="H637" s="217"/>
    </row>
    <row r="638" ht="15">
      <c r="H638" s="217"/>
    </row>
    <row r="639" ht="15">
      <c r="H639" s="217"/>
    </row>
    <row r="640" ht="15">
      <c r="H640" s="217"/>
    </row>
    <row r="641" ht="15">
      <c r="H641" s="217"/>
    </row>
    <row r="642" ht="15">
      <c r="H642" s="217"/>
    </row>
    <row r="643" ht="15">
      <c r="H643" s="217"/>
    </row>
    <row r="644" ht="15">
      <c r="H644" s="217"/>
    </row>
    <row r="645" ht="15">
      <c r="H645" s="217"/>
    </row>
    <row r="646" ht="15">
      <c r="H646" s="217"/>
    </row>
    <row r="647" ht="15">
      <c r="H647" s="217"/>
    </row>
    <row r="648" ht="15">
      <c r="H648" s="217"/>
    </row>
    <row r="649" ht="15">
      <c r="H649" s="217"/>
    </row>
    <row r="650" ht="15">
      <c r="H650" s="217"/>
    </row>
    <row r="651" ht="15">
      <c r="H651" s="217"/>
    </row>
    <row r="652" ht="15">
      <c r="H652" s="217"/>
    </row>
    <row r="653" ht="15">
      <c r="H653" s="217"/>
    </row>
    <row r="654" ht="15">
      <c r="H654" s="217"/>
    </row>
    <row r="655" ht="15">
      <c r="H655" s="217"/>
    </row>
    <row r="656" ht="15">
      <c r="H656" s="217"/>
    </row>
    <row r="657" ht="15">
      <c r="H657" s="217"/>
    </row>
    <row r="658" ht="15">
      <c r="H658" s="217"/>
    </row>
    <row r="659" ht="15">
      <c r="H659" s="217"/>
    </row>
    <row r="660" ht="15">
      <c r="H660" s="217"/>
    </row>
    <row r="661" ht="15">
      <c r="H661" s="217"/>
    </row>
    <row r="662" ht="15">
      <c r="H662" s="217"/>
    </row>
    <row r="663" ht="15">
      <c r="H663" s="217"/>
    </row>
    <row r="664" ht="15">
      <c r="H664" s="217"/>
    </row>
    <row r="665" ht="15">
      <c r="H665" s="217"/>
    </row>
    <row r="666" ht="15">
      <c r="H666" s="217"/>
    </row>
    <row r="667" ht="15">
      <c r="H667" s="217"/>
    </row>
    <row r="668" ht="15">
      <c r="H668" s="217"/>
    </row>
    <row r="669" ht="15">
      <c r="H669" s="217"/>
    </row>
    <row r="670" ht="15">
      <c r="H670" s="217"/>
    </row>
    <row r="671" ht="15">
      <c r="H671" s="217"/>
    </row>
    <row r="672" ht="15">
      <c r="H672" s="217"/>
    </row>
    <row r="673" ht="15">
      <c r="H673" s="217"/>
    </row>
    <row r="674" ht="15">
      <c r="H674" s="217"/>
    </row>
    <row r="675" ht="15">
      <c r="H675" s="217"/>
    </row>
    <row r="676" ht="15">
      <c r="H676" s="217"/>
    </row>
    <row r="677" ht="15">
      <c r="H677" s="217"/>
    </row>
    <row r="678" ht="15">
      <c r="H678" s="217"/>
    </row>
    <row r="679" ht="15">
      <c r="H679" s="217"/>
    </row>
    <row r="680" ht="15">
      <c r="H680" s="217"/>
    </row>
    <row r="681" ht="15">
      <c r="H681" s="217"/>
    </row>
    <row r="682" ht="15">
      <c r="H682" s="217"/>
    </row>
    <row r="683" ht="15">
      <c r="H683" s="217"/>
    </row>
    <row r="684" ht="15">
      <c r="H684" s="217"/>
    </row>
    <row r="685" ht="15">
      <c r="H685" s="217"/>
    </row>
    <row r="686" ht="15">
      <c r="H686" s="217"/>
    </row>
    <row r="687" ht="15">
      <c r="H687" s="217"/>
    </row>
    <row r="688" ht="15">
      <c r="H688" s="217"/>
    </row>
    <row r="689" ht="15">
      <c r="H689" s="217"/>
    </row>
    <row r="690" ht="15">
      <c r="H690" s="217"/>
    </row>
    <row r="691" ht="15">
      <c r="H691" s="217"/>
    </row>
    <row r="692" ht="15">
      <c r="H692" s="217"/>
    </row>
    <row r="693" ht="15">
      <c r="H693" s="217"/>
    </row>
    <row r="694" ht="15">
      <c r="H694" s="217"/>
    </row>
    <row r="695" ht="15">
      <c r="H695" s="217"/>
    </row>
    <row r="696" ht="15">
      <c r="H696" s="217"/>
    </row>
    <row r="697" ht="15">
      <c r="H697" s="217"/>
    </row>
    <row r="698" ht="15">
      <c r="H698" s="217"/>
    </row>
    <row r="699" ht="15">
      <c r="H699" s="217"/>
    </row>
    <row r="700" ht="15">
      <c r="H700" s="217"/>
    </row>
    <row r="701" ht="15">
      <c r="H701" s="217"/>
    </row>
    <row r="702" ht="15">
      <c r="H702" s="217"/>
    </row>
    <row r="703" ht="15">
      <c r="H703" s="217"/>
    </row>
    <row r="704" ht="15">
      <c r="H704" s="217"/>
    </row>
    <row r="705" ht="15">
      <c r="H705" s="217"/>
    </row>
    <row r="706" ht="15">
      <c r="H706" s="217"/>
    </row>
    <row r="707" ht="15">
      <c r="H707" s="217"/>
    </row>
    <row r="708" ht="15">
      <c r="H708" s="217"/>
    </row>
    <row r="709" ht="15">
      <c r="H709" s="217"/>
    </row>
    <row r="710" ht="15">
      <c r="H710" s="217"/>
    </row>
    <row r="711" ht="15">
      <c r="H711" s="217"/>
    </row>
    <row r="712" ht="15">
      <c r="H712" s="217"/>
    </row>
    <row r="713" ht="15">
      <c r="H713" s="217"/>
    </row>
    <row r="714" ht="15">
      <c r="H714" s="217"/>
    </row>
    <row r="715" ht="15">
      <c r="H715" s="217"/>
    </row>
    <row r="716" ht="15">
      <c r="H716" s="217"/>
    </row>
    <row r="717" ht="15">
      <c r="H717" s="217"/>
    </row>
    <row r="718" ht="15">
      <c r="H718" s="217"/>
    </row>
    <row r="719" ht="15">
      <c r="H719" s="217"/>
    </row>
    <row r="720" ht="15">
      <c r="H720" s="217"/>
    </row>
    <row r="721" ht="15">
      <c r="H721" s="217"/>
    </row>
    <row r="722" ht="15">
      <c r="H722" s="217"/>
    </row>
    <row r="723" ht="15">
      <c r="H723" s="217"/>
    </row>
    <row r="724" ht="15">
      <c r="H724" s="217"/>
    </row>
    <row r="725" ht="15">
      <c r="H725" s="217"/>
    </row>
    <row r="726" ht="15">
      <c r="H726" s="217"/>
    </row>
    <row r="727" spans="1:14" ht="1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8"/>
    </row>
    <row r="728" spans="1:14" ht="1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8"/>
    </row>
    <row r="729" spans="1:14" ht="1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8"/>
    </row>
    <row r="730" spans="1:14" ht="1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8"/>
    </row>
    <row r="731" spans="1:14" ht="1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8"/>
    </row>
    <row r="732" spans="1:14" ht="1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8"/>
    </row>
    <row r="733" spans="1:14" ht="1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8"/>
    </row>
    <row r="734" spans="1:14" ht="1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8"/>
    </row>
    <row r="735" spans="1:14" ht="1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8"/>
    </row>
    <row r="736" spans="1:14" ht="1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8"/>
    </row>
    <row r="737" spans="1:14" ht="1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8"/>
    </row>
    <row r="738" spans="1:14" ht="1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8"/>
    </row>
    <row r="739" spans="1:14" ht="1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8"/>
    </row>
    <row r="740" spans="1:14" ht="1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8"/>
    </row>
    <row r="741" spans="1:14" ht="1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8"/>
    </row>
    <row r="742" spans="1:14" ht="1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8"/>
    </row>
    <row r="743" spans="1:14" ht="1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8"/>
    </row>
    <row r="744" spans="1:14" ht="1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8"/>
    </row>
    <row r="745" spans="1:14" ht="1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8"/>
    </row>
    <row r="746" spans="1:14" ht="1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8"/>
    </row>
    <row r="747" spans="1:14" ht="1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8"/>
    </row>
    <row r="748" spans="1:14" ht="1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8"/>
    </row>
    <row r="749" spans="1:14" ht="1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8"/>
    </row>
    <row r="750" spans="1:14" ht="1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8"/>
    </row>
    <row r="751" spans="1:14" ht="1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8"/>
    </row>
    <row r="752" spans="1:14" ht="1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8"/>
    </row>
    <row r="753" spans="1:14" ht="1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8"/>
    </row>
    <row r="754" spans="1:14" ht="15" customHeight="1">
      <c r="A754" s="674"/>
      <c r="B754" s="674"/>
      <c r="C754" s="674"/>
      <c r="D754" s="674"/>
      <c r="E754" s="674"/>
      <c r="F754" s="674"/>
      <c r="G754" s="674"/>
      <c r="H754" s="674"/>
      <c r="I754" s="674"/>
      <c r="J754" s="674"/>
      <c r="K754" s="674"/>
      <c r="L754" s="674"/>
      <c r="M754" s="674"/>
      <c r="N754" s="128"/>
    </row>
    <row r="755" spans="1:14" ht="15" customHeight="1">
      <c r="A755" s="679"/>
      <c r="B755" s="679"/>
      <c r="C755" s="679"/>
      <c r="D755" s="679"/>
      <c r="E755" s="679"/>
      <c r="F755" s="679"/>
      <c r="G755" s="679"/>
      <c r="H755" s="679"/>
      <c r="I755" s="679"/>
      <c r="J755" s="679"/>
      <c r="K755" s="679"/>
      <c r="L755" s="679"/>
      <c r="M755" s="679"/>
      <c r="N755" s="128"/>
    </row>
    <row r="756" spans="1:14" ht="1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8"/>
    </row>
    <row r="757" spans="1:14" ht="1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8"/>
    </row>
    <row r="758" spans="1:14" ht="1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8"/>
    </row>
    <row r="759" spans="1:14" ht="1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8"/>
    </row>
    <row r="760" spans="1:14" ht="1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8"/>
    </row>
    <row r="761" spans="1:14" ht="1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8"/>
    </row>
    <row r="762" ht="15">
      <c r="H762" s="217"/>
    </row>
    <row r="763" ht="15">
      <c r="H763" s="217"/>
    </row>
    <row r="764" ht="15">
      <c r="H764" s="217"/>
    </row>
    <row r="765" ht="15">
      <c r="H765" s="217"/>
    </row>
    <row r="766" ht="15">
      <c r="H766" s="217"/>
    </row>
    <row r="767" ht="15">
      <c r="H767" s="217"/>
    </row>
    <row r="768" ht="15">
      <c r="H768" s="217"/>
    </row>
    <row r="769" ht="15">
      <c r="H769" s="217"/>
    </row>
    <row r="770" ht="15">
      <c r="H770" s="217"/>
    </row>
    <row r="771" ht="15">
      <c r="H771" s="217"/>
    </row>
    <row r="772" ht="15">
      <c r="H772" s="217"/>
    </row>
    <row r="773" ht="15">
      <c r="H773" s="217"/>
    </row>
    <row r="774" ht="15">
      <c r="H774" s="217"/>
    </row>
    <row r="775" ht="15">
      <c r="H775" s="217"/>
    </row>
    <row r="776" ht="15">
      <c r="H776" s="217"/>
    </row>
    <row r="777" ht="15">
      <c r="H777" s="217"/>
    </row>
    <row r="778" ht="15">
      <c r="H778" s="217"/>
    </row>
    <row r="779" ht="15">
      <c r="H779" s="217"/>
    </row>
    <row r="780" ht="15">
      <c r="H780" s="217"/>
    </row>
    <row r="781" ht="15">
      <c r="H781" s="217"/>
    </row>
    <row r="782" ht="15">
      <c r="H782" s="217"/>
    </row>
    <row r="783" ht="15">
      <c r="H783" s="217"/>
    </row>
    <row r="784" ht="15">
      <c r="H784" s="217"/>
    </row>
    <row r="785" ht="15">
      <c r="H785" s="217"/>
    </row>
    <row r="786" ht="15">
      <c r="H786" s="217"/>
    </row>
    <row r="787" ht="15">
      <c r="H787" s="217"/>
    </row>
    <row r="788" ht="15">
      <c r="H788" s="217"/>
    </row>
    <row r="789" ht="15">
      <c r="H789" s="217"/>
    </row>
    <row r="790" ht="15">
      <c r="H790" s="217"/>
    </row>
    <row r="791" ht="15">
      <c r="H791" s="217"/>
    </row>
    <row r="792" ht="15">
      <c r="H792" s="217"/>
    </row>
    <row r="793" ht="15">
      <c r="H793" s="217"/>
    </row>
    <row r="794" ht="15">
      <c r="H794" s="217"/>
    </row>
    <row r="795" ht="15">
      <c r="H795" s="217"/>
    </row>
    <row r="796" ht="15">
      <c r="H796" s="217"/>
    </row>
    <row r="797" ht="15">
      <c r="H797" s="217"/>
    </row>
    <row r="798" ht="15">
      <c r="H798" s="217"/>
    </row>
    <row r="799" ht="15">
      <c r="H799" s="217"/>
    </row>
    <row r="800" ht="15">
      <c r="H800" s="217"/>
    </row>
    <row r="801" ht="15">
      <c r="H801" s="217"/>
    </row>
    <row r="802" ht="15">
      <c r="H802" s="217"/>
    </row>
    <row r="803" ht="15">
      <c r="H803" s="217"/>
    </row>
    <row r="804" ht="15">
      <c r="H804" s="217"/>
    </row>
    <row r="805" ht="15">
      <c r="H805" s="217"/>
    </row>
    <row r="806" ht="15.75" thickBot="1">
      <c r="H806" s="217"/>
    </row>
    <row r="807" spans="1:13" ht="15" customHeight="1">
      <c r="A807" s="669" t="s">
        <v>99</v>
      </c>
      <c r="B807" s="670"/>
      <c r="C807" s="670"/>
      <c r="D807" s="670"/>
      <c r="E807" s="670"/>
      <c r="F807" s="670"/>
      <c r="G807" s="670"/>
      <c r="H807" s="670"/>
      <c r="I807" s="670"/>
      <c r="J807" s="670"/>
      <c r="K807" s="670"/>
      <c r="L807" s="670"/>
      <c r="M807" s="670"/>
    </row>
    <row r="808" ht="15">
      <c r="H808" s="217"/>
    </row>
    <row r="809" ht="15" customHeight="1">
      <c r="H809" s="217"/>
    </row>
    <row r="810" ht="15">
      <c r="H810" s="217"/>
    </row>
    <row r="811" ht="15">
      <c r="H811" s="217"/>
    </row>
    <row r="812" ht="15">
      <c r="H812" s="217"/>
    </row>
    <row r="813" ht="15">
      <c r="H813" s="217"/>
    </row>
    <row r="814" ht="15">
      <c r="H814" s="217"/>
    </row>
    <row r="815" ht="15">
      <c r="H815" s="217"/>
    </row>
    <row r="816" ht="15">
      <c r="H816" s="217"/>
    </row>
    <row r="817" ht="15">
      <c r="H817" s="217"/>
    </row>
    <row r="818" ht="15">
      <c r="H818" s="217"/>
    </row>
    <row r="819" ht="15">
      <c r="H819" s="217"/>
    </row>
    <row r="820" ht="15">
      <c r="H820" s="217"/>
    </row>
    <row r="821" ht="15">
      <c r="H821" s="217"/>
    </row>
    <row r="822" ht="15">
      <c r="H822" s="217"/>
    </row>
    <row r="823" ht="15">
      <c r="H823" s="217"/>
    </row>
    <row r="824" ht="15">
      <c r="H824" s="217"/>
    </row>
    <row r="825" ht="15">
      <c r="H825" s="217"/>
    </row>
    <row r="826" ht="15">
      <c r="H826" s="217"/>
    </row>
    <row r="827" ht="15">
      <c r="H827" s="217"/>
    </row>
    <row r="828" ht="15">
      <c r="H828" s="217"/>
    </row>
    <row r="829" ht="15">
      <c r="H829" s="217"/>
    </row>
    <row r="830" ht="15">
      <c r="H830" s="217"/>
    </row>
    <row r="831" ht="15">
      <c r="H831" s="217"/>
    </row>
    <row r="832" ht="15">
      <c r="H832" s="217"/>
    </row>
    <row r="833" ht="15">
      <c r="H833" s="217"/>
    </row>
    <row r="834" ht="15">
      <c r="H834" s="217"/>
    </row>
    <row r="835" ht="15">
      <c r="H835" s="217"/>
    </row>
    <row r="836" ht="15">
      <c r="H836" s="217"/>
    </row>
    <row r="837" ht="15">
      <c r="H837" s="217"/>
    </row>
    <row r="838" ht="15">
      <c r="H838" s="217"/>
    </row>
    <row r="839" ht="15">
      <c r="H839" s="217"/>
    </row>
    <row r="840" ht="15">
      <c r="H840" s="217"/>
    </row>
    <row r="841" ht="15">
      <c r="H841" s="217"/>
    </row>
    <row r="842" ht="15">
      <c r="H842" s="217"/>
    </row>
    <row r="843" ht="15">
      <c r="H843" s="217"/>
    </row>
    <row r="844" ht="15">
      <c r="H844" s="217"/>
    </row>
    <row r="845" ht="15">
      <c r="H845" s="217"/>
    </row>
    <row r="846" ht="15">
      <c r="H846" s="217"/>
    </row>
    <row r="847" ht="15">
      <c r="H847" s="217"/>
    </row>
    <row r="848" ht="15">
      <c r="H848" s="217"/>
    </row>
    <row r="849" ht="15">
      <c r="H849" s="217"/>
    </row>
    <row r="850" ht="15">
      <c r="H850" s="217"/>
    </row>
    <row r="851" ht="15">
      <c r="H851" s="217"/>
    </row>
    <row r="852" ht="15">
      <c r="H852" s="217"/>
    </row>
    <row r="853" ht="15">
      <c r="H853" s="217"/>
    </row>
    <row r="854" ht="15">
      <c r="H854" s="217"/>
    </row>
    <row r="855" ht="15">
      <c r="H855" s="217"/>
    </row>
    <row r="856" ht="15">
      <c r="H856" s="217"/>
    </row>
    <row r="857" ht="15">
      <c r="H857" s="217"/>
    </row>
    <row r="858" ht="15">
      <c r="H858" s="217"/>
    </row>
    <row r="859" ht="15">
      <c r="H859" s="217"/>
    </row>
    <row r="860" ht="15">
      <c r="H860" s="217"/>
    </row>
    <row r="861" ht="15">
      <c r="H861" s="217"/>
    </row>
    <row r="862" ht="15">
      <c r="H862" s="217"/>
    </row>
    <row r="863" ht="15">
      <c r="H863" s="217"/>
    </row>
    <row r="864" ht="15">
      <c r="H864" s="217"/>
    </row>
    <row r="865" ht="15">
      <c r="H865" s="217"/>
    </row>
    <row r="866" ht="15">
      <c r="H866" s="217"/>
    </row>
    <row r="867" ht="15">
      <c r="H867" s="217"/>
    </row>
    <row r="868" ht="15">
      <c r="H868" s="217"/>
    </row>
    <row r="869" ht="15">
      <c r="H869" s="217"/>
    </row>
    <row r="870" ht="15">
      <c r="H870" s="217"/>
    </row>
    <row r="871" ht="15">
      <c r="H871" s="217"/>
    </row>
    <row r="872" ht="15">
      <c r="H872" s="217"/>
    </row>
    <row r="873" ht="15">
      <c r="H873" s="217"/>
    </row>
    <row r="874" ht="15">
      <c r="H874" s="217"/>
    </row>
    <row r="875" ht="15">
      <c r="H875" s="217"/>
    </row>
    <row r="876" ht="15">
      <c r="H876" s="217"/>
    </row>
    <row r="877" ht="15">
      <c r="H877" s="217"/>
    </row>
    <row r="878" ht="15">
      <c r="H878" s="217"/>
    </row>
    <row r="879" ht="15">
      <c r="H879" s="217"/>
    </row>
    <row r="880" ht="15">
      <c r="H880" s="217"/>
    </row>
    <row r="881" ht="15">
      <c r="H881" s="217"/>
    </row>
    <row r="882" ht="15">
      <c r="H882" s="217"/>
    </row>
    <row r="883" ht="15">
      <c r="H883" s="217"/>
    </row>
    <row r="884" ht="15">
      <c r="H884" s="217"/>
    </row>
    <row r="885" ht="15">
      <c r="H885" s="217"/>
    </row>
    <row r="886" ht="15">
      <c r="H886" s="217"/>
    </row>
    <row r="887" ht="15">
      <c r="H887" s="217"/>
    </row>
    <row r="888" ht="15">
      <c r="H888" s="217"/>
    </row>
    <row r="889" ht="15">
      <c r="H889" s="217"/>
    </row>
    <row r="890" ht="15">
      <c r="H890" s="217"/>
    </row>
    <row r="891" ht="15">
      <c r="H891" s="217"/>
    </row>
    <row r="892" ht="15">
      <c r="H892" s="217"/>
    </row>
    <row r="893" ht="15">
      <c r="H893" s="217"/>
    </row>
    <row r="894" ht="15">
      <c r="H894" s="217"/>
    </row>
    <row r="895" ht="15">
      <c r="H895" s="217"/>
    </row>
    <row r="896" ht="15">
      <c r="H896" s="217"/>
    </row>
    <row r="897" ht="15">
      <c r="H897" s="217"/>
    </row>
    <row r="898" ht="15">
      <c r="H898" s="217"/>
    </row>
    <row r="899" ht="15">
      <c r="H899" s="217"/>
    </row>
    <row r="900" ht="15">
      <c r="H900" s="217"/>
    </row>
    <row r="901" ht="15">
      <c r="H901" s="217"/>
    </row>
    <row r="902" ht="15.75" thickBot="1">
      <c r="H902" s="217"/>
    </row>
    <row r="903" spans="1:13" ht="15" customHeight="1">
      <c r="A903" s="661" t="s">
        <v>2135</v>
      </c>
      <c r="B903" s="662"/>
      <c r="C903" s="662"/>
      <c r="D903" s="662"/>
      <c r="E903" s="662"/>
      <c r="F903" s="662"/>
      <c r="G903" s="662"/>
      <c r="H903" s="662"/>
      <c r="I903" s="662"/>
      <c r="J903" s="662"/>
      <c r="K903" s="662"/>
      <c r="L903" s="662"/>
      <c r="M903" s="662"/>
    </row>
    <row r="904" spans="1:13" ht="15.75" customHeight="1" thickBot="1">
      <c r="A904" s="667" t="s">
        <v>85</v>
      </c>
      <c r="B904" s="668"/>
      <c r="C904" s="668"/>
      <c r="D904" s="668"/>
      <c r="E904" s="668"/>
      <c r="F904" s="668"/>
      <c r="G904" s="668"/>
      <c r="H904" s="668"/>
      <c r="I904" s="668"/>
      <c r="J904" s="668"/>
      <c r="K904" s="668"/>
      <c r="L904" s="668"/>
      <c r="M904" s="668"/>
    </row>
    <row r="905" ht="15">
      <c r="H905" s="217"/>
    </row>
    <row r="906" ht="15">
      <c r="H906" s="217"/>
    </row>
    <row r="907" ht="15">
      <c r="H907" s="217"/>
    </row>
    <row r="908" ht="15">
      <c r="H908" s="217"/>
    </row>
    <row r="909" ht="15">
      <c r="H909" s="217"/>
    </row>
    <row r="910" ht="15">
      <c r="H910" s="217"/>
    </row>
    <row r="911" ht="15">
      <c r="H911" s="217"/>
    </row>
    <row r="912" ht="15">
      <c r="H912" s="217"/>
    </row>
    <row r="913" ht="15">
      <c r="H913" s="217"/>
    </row>
    <row r="914" ht="15">
      <c r="H914" s="217"/>
    </row>
    <row r="915" ht="15">
      <c r="H915" s="217"/>
    </row>
    <row r="916" ht="15.75" thickBot="1">
      <c r="H916" s="217"/>
    </row>
    <row r="917" spans="1:13" ht="15.75" customHeight="1" thickBot="1">
      <c r="A917" s="665" t="s">
        <v>99</v>
      </c>
      <c r="B917" s="666"/>
      <c r="C917" s="666"/>
      <c r="D917" s="666"/>
      <c r="E917" s="666"/>
      <c r="F917" s="666"/>
      <c r="G917" s="666"/>
      <c r="H917" s="666"/>
      <c r="I917" s="666"/>
      <c r="J917" s="666"/>
      <c r="K917" s="666"/>
      <c r="L917" s="666"/>
      <c r="M917" s="666"/>
    </row>
    <row r="918" ht="15">
      <c r="H918" s="217"/>
    </row>
    <row r="919" ht="15">
      <c r="H919" s="217"/>
    </row>
    <row r="920" ht="15">
      <c r="H920" s="217"/>
    </row>
    <row r="921" ht="15">
      <c r="H921" s="217"/>
    </row>
    <row r="922" ht="15">
      <c r="H922" s="217"/>
    </row>
    <row r="923" ht="15">
      <c r="H923" s="217"/>
    </row>
    <row r="924" ht="15">
      <c r="H924" s="217"/>
    </row>
    <row r="925" ht="15">
      <c r="H925" s="217"/>
    </row>
    <row r="926" ht="15">
      <c r="H926" s="217"/>
    </row>
    <row r="927" ht="15">
      <c r="H927" s="217"/>
    </row>
    <row r="928" ht="15">
      <c r="H928" s="217"/>
    </row>
    <row r="929" ht="15">
      <c r="H929" s="217"/>
    </row>
    <row r="930" ht="15">
      <c r="H930" s="217"/>
    </row>
    <row r="931" ht="15">
      <c r="H931" s="217"/>
    </row>
    <row r="932" ht="15">
      <c r="H932" s="217"/>
    </row>
    <row r="933" ht="15">
      <c r="H933" s="217"/>
    </row>
    <row r="934" ht="15">
      <c r="H934" s="217"/>
    </row>
    <row r="935" ht="15">
      <c r="H935" s="217"/>
    </row>
    <row r="936" ht="15">
      <c r="H936" s="217"/>
    </row>
    <row r="937" ht="15">
      <c r="H937" s="217"/>
    </row>
    <row r="938" ht="15">
      <c r="H938" s="217"/>
    </row>
    <row r="939" ht="15">
      <c r="H939" s="217"/>
    </row>
    <row r="940" ht="15.75" thickBot="1">
      <c r="H940" s="217"/>
    </row>
    <row r="941" spans="1:13" ht="15" customHeight="1">
      <c r="A941" s="661" t="s">
        <v>2155</v>
      </c>
      <c r="B941" s="662"/>
      <c r="C941" s="662"/>
      <c r="D941" s="662"/>
      <c r="E941" s="662"/>
      <c r="F941" s="662"/>
      <c r="G941" s="662"/>
      <c r="H941" s="662"/>
      <c r="I941" s="662"/>
      <c r="J941" s="662"/>
      <c r="K941" s="662"/>
      <c r="L941" s="662"/>
      <c r="M941" s="662"/>
    </row>
    <row r="942" spans="1:13" ht="15" customHeight="1">
      <c r="A942" s="663" t="s">
        <v>85</v>
      </c>
      <c r="B942" s="664"/>
      <c r="C942" s="664"/>
      <c r="D942" s="664"/>
      <c r="E942" s="664"/>
      <c r="F942" s="664"/>
      <c r="G942" s="664"/>
      <c r="H942" s="664"/>
      <c r="I942" s="664"/>
      <c r="J942" s="664"/>
      <c r="K942" s="664"/>
      <c r="L942" s="664"/>
      <c r="M942" s="664"/>
    </row>
    <row r="943" ht="15">
      <c r="H943" s="217"/>
    </row>
    <row r="944" ht="15">
      <c r="H944" s="217"/>
    </row>
    <row r="945" ht="15">
      <c r="H945" s="217"/>
    </row>
    <row r="946" ht="15">
      <c r="H946" s="217"/>
    </row>
    <row r="947" ht="15">
      <c r="H947" s="217"/>
    </row>
    <row r="948" ht="15">
      <c r="H948" s="217"/>
    </row>
    <row r="949" ht="15">
      <c r="H949" s="217"/>
    </row>
    <row r="950" ht="15">
      <c r="H950" s="217"/>
    </row>
    <row r="951" ht="15">
      <c r="H951" s="217"/>
    </row>
    <row r="952" ht="15">
      <c r="H952" s="217"/>
    </row>
    <row r="953" ht="15">
      <c r="H953" s="217"/>
    </row>
    <row r="954" ht="15">
      <c r="H954" s="217"/>
    </row>
    <row r="955" ht="15.75" thickBot="1">
      <c r="H955" s="217"/>
    </row>
    <row r="956" spans="1:13" ht="15" customHeight="1">
      <c r="A956" s="669" t="s">
        <v>99</v>
      </c>
      <c r="B956" s="670"/>
      <c r="C956" s="670"/>
      <c r="D956" s="670"/>
      <c r="E956" s="670"/>
      <c r="F956" s="670"/>
      <c r="G956" s="670"/>
      <c r="H956" s="670"/>
      <c r="I956" s="670"/>
      <c r="J956" s="670"/>
      <c r="K956" s="670"/>
      <c r="L956" s="670"/>
      <c r="M956" s="670"/>
    </row>
    <row r="957" ht="15">
      <c r="H957" s="217"/>
    </row>
    <row r="958" ht="15">
      <c r="H958" s="217"/>
    </row>
    <row r="959" ht="15">
      <c r="H959" s="217"/>
    </row>
    <row r="960" ht="15">
      <c r="H960" s="217"/>
    </row>
    <row r="961" ht="15">
      <c r="H961" s="217"/>
    </row>
    <row r="962" ht="15">
      <c r="H962" s="217"/>
    </row>
    <row r="963" ht="15">
      <c r="H963" s="217"/>
    </row>
    <row r="964" ht="15">
      <c r="H964" s="217"/>
    </row>
    <row r="965" ht="15">
      <c r="H965" s="217"/>
    </row>
    <row r="966" ht="15">
      <c r="H966" s="217"/>
    </row>
    <row r="967" ht="15">
      <c r="H967" s="217"/>
    </row>
    <row r="968" ht="15">
      <c r="H968" s="217"/>
    </row>
    <row r="969" ht="15">
      <c r="H969" s="217"/>
    </row>
    <row r="970" ht="15">
      <c r="H970" s="217"/>
    </row>
    <row r="971" ht="15">
      <c r="H971" s="217"/>
    </row>
    <row r="972" ht="15">
      <c r="H972" s="217"/>
    </row>
    <row r="973" ht="15">
      <c r="H973" s="217"/>
    </row>
    <row r="974" ht="15">
      <c r="H974" s="217"/>
    </row>
    <row r="975" ht="15">
      <c r="H975" s="217"/>
    </row>
    <row r="976" ht="15">
      <c r="H976" s="217"/>
    </row>
    <row r="977" ht="15">
      <c r="H977" s="217"/>
    </row>
    <row r="978" ht="15">
      <c r="H978" s="217"/>
    </row>
    <row r="979" ht="15">
      <c r="H979" s="217"/>
    </row>
    <row r="980" ht="15">
      <c r="H980" s="217"/>
    </row>
    <row r="981" ht="15">
      <c r="H981" s="217"/>
    </row>
    <row r="982" ht="15">
      <c r="H982" s="217"/>
    </row>
    <row r="983" ht="15">
      <c r="H983" s="217"/>
    </row>
    <row r="984" ht="15">
      <c r="H984" s="217"/>
    </row>
    <row r="985" ht="15">
      <c r="H985" s="217"/>
    </row>
    <row r="986" ht="15">
      <c r="H986" s="217"/>
    </row>
    <row r="987" ht="15">
      <c r="H987" s="217"/>
    </row>
    <row r="988" ht="15">
      <c r="H988" s="217"/>
    </row>
    <row r="989" ht="15">
      <c r="H989" s="217"/>
    </row>
    <row r="990" ht="15">
      <c r="H990" s="217"/>
    </row>
    <row r="991" ht="15">
      <c r="H991" s="217"/>
    </row>
    <row r="992" ht="15">
      <c r="H992" s="217"/>
    </row>
    <row r="993" ht="15">
      <c r="H993" s="217"/>
    </row>
    <row r="994" ht="15">
      <c r="H994" s="217"/>
    </row>
    <row r="995" ht="15">
      <c r="H995" s="217"/>
    </row>
    <row r="996" ht="15">
      <c r="H996" s="217"/>
    </row>
    <row r="997" ht="15">
      <c r="H997" s="217"/>
    </row>
    <row r="998" ht="15">
      <c r="H998" s="217"/>
    </row>
    <row r="999" ht="15">
      <c r="H999" s="217"/>
    </row>
    <row r="1000" ht="15">
      <c r="H1000" s="217"/>
    </row>
    <row r="1001" ht="15">
      <c r="H1001" s="217"/>
    </row>
    <row r="1002" ht="15">
      <c r="H1002" s="217"/>
    </row>
    <row r="1003" ht="15">
      <c r="H1003" s="217"/>
    </row>
    <row r="1004" ht="15">
      <c r="H1004" s="217"/>
    </row>
    <row r="1005" ht="15">
      <c r="H1005" s="217"/>
    </row>
    <row r="1006" ht="15">
      <c r="H1006" s="217"/>
    </row>
    <row r="1007" ht="15">
      <c r="H1007" s="217"/>
    </row>
    <row r="1008" ht="15">
      <c r="H1008" s="217"/>
    </row>
    <row r="1009" ht="15">
      <c r="H1009" s="217"/>
    </row>
    <row r="1010" ht="15">
      <c r="H1010" s="217"/>
    </row>
    <row r="1011" ht="15">
      <c r="H1011" s="217"/>
    </row>
    <row r="1012" ht="15">
      <c r="H1012" s="217"/>
    </row>
    <row r="1013" ht="15">
      <c r="H1013" s="217"/>
    </row>
    <row r="1014" ht="15">
      <c r="H1014" s="217"/>
    </row>
    <row r="1015" ht="15">
      <c r="H1015" s="217"/>
    </row>
    <row r="1016" ht="15">
      <c r="H1016" s="217"/>
    </row>
    <row r="1017" ht="15">
      <c r="H1017" s="217"/>
    </row>
    <row r="1018" ht="15">
      <c r="H1018" s="217"/>
    </row>
    <row r="1019" ht="15">
      <c r="H1019" s="217"/>
    </row>
    <row r="1020" ht="15">
      <c r="H1020" s="217"/>
    </row>
    <row r="1021" ht="15">
      <c r="H1021" s="217"/>
    </row>
    <row r="1022" ht="15">
      <c r="H1022" s="217"/>
    </row>
    <row r="1023" ht="15">
      <c r="H1023" s="217"/>
    </row>
    <row r="1024" ht="15">
      <c r="H1024" s="217"/>
    </row>
    <row r="1025" ht="15">
      <c r="H1025" s="217"/>
    </row>
    <row r="1026" ht="15">
      <c r="H1026" s="217"/>
    </row>
    <row r="1027" ht="15">
      <c r="H1027" s="217"/>
    </row>
    <row r="1028" ht="15">
      <c r="H1028" s="217"/>
    </row>
    <row r="1029" ht="15">
      <c r="H1029" s="217"/>
    </row>
    <row r="1030" ht="15">
      <c r="H1030" s="217"/>
    </row>
    <row r="1031" ht="15">
      <c r="H1031" s="217"/>
    </row>
    <row r="1032" ht="15">
      <c r="H1032" s="217"/>
    </row>
    <row r="1033" ht="15">
      <c r="H1033" s="217"/>
    </row>
    <row r="1034" ht="15">
      <c r="H1034" s="217"/>
    </row>
    <row r="1035" ht="15">
      <c r="H1035" s="217"/>
    </row>
    <row r="1036" ht="15">
      <c r="H1036" s="217"/>
    </row>
    <row r="1037" ht="15">
      <c r="H1037" s="217"/>
    </row>
    <row r="1038" ht="15">
      <c r="H1038" s="217"/>
    </row>
    <row r="1039" ht="15">
      <c r="H1039" s="217"/>
    </row>
    <row r="1040" ht="15">
      <c r="H1040" s="217"/>
    </row>
    <row r="1041" ht="15">
      <c r="H1041" s="217"/>
    </row>
    <row r="1042" ht="15">
      <c r="H1042" s="217"/>
    </row>
    <row r="1043" ht="15">
      <c r="H1043" s="217"/>
    </row>
    <row r="1044" ht="15">
      <c r="H1044" s="217"/>
    </row>
    <row r="1045" ht="15">
      <c r="H1045" s="217"/>
    </row>
    <row r="1046" ht="15">
      <c r="H1046" s="217"/>
    </row>
    <row r="1047" ht="15">
      <c r="H1047" s="217"/>
    </row>
    <row r="1048" ht="15">
      <c r="H1048" s="217"/>
    </row>
    <row r="1049" ht="15">
      <c r="H1049" s="217"/>
    </row>
    <row r="1050" ht="15">
      <c r="H1050" s="217"/>
    </row>
    <row r="1051" ht="15">
      <c r="H1051" s="217"/>
    </row>
    <row r="1052" ht="15">
      <c r="H1052" s="217"/>
    </row>
    <row r="1053" ht="15">
      <c r="H1053" s="217"/>
    </row>
    <row r="1054" ht="15">
      <c r="H1054" s="217"/>
    </row>
    <row r="1055" ht="15">
      <c r="H1055" s="217"/>
    </row>
    <row r="1056" ht="15">
      <c r="H1056" s="217"/>
    </row>
    <row r="1057" ht="15">
      <c r="H1057" s="217"/>
    </row>
    <row r="1058" ht="15">
      <c r="H1058" s="217"/>
    </row>
    <row r="1059" ht="15">
      <c r="H1059" s="217"/>
    </row>
    <row r="1060" ht="15">
      <c r="H1060" s="217"/>
    </row>
    <row r="1066" ht="15.75" thickBot="1"/>
    <row r="1067" spans="1:13" ht="15" customHeight="1">
      <c r="A1067" s="661" t="s">
        <v>2380</v>
      </c>
      <c r="B1067" s="662"/>
      <c r="C1067" s="662"/>
      <c r="D1067" s="662"/>
      <c r="E1067" s="662"/>
      <c r="F1067" s="662"/>
      <c r="G1067" s="662"/>
      <c r="H1067" s="662"/>
      <c r="I1067" s="662"/>
      <c r="J1067" s="662"/>
      <c r="K1067" s="662"/>
      <c r="L1067" s="662"/>
      <c r="M1067" s="662"/>
    </row>
    <row r="1068" spans="1:13" ht="15.75" customHeight="1" thickBot="1">
      <c r="A1068" s="667" t="s">
        <v>85</v>
      </c>
      <c r="B1068" s="668"/>
      <c r="C1068" s="668"/>
      <c r="D1068" s="668"/>
      <c r="E1068" s="668"/>
      <c r="F1068" s="668"/>
      <c r="G1068" s="668"/>
      <c r="H1068" s="668"/>
      <c r="I1068" s="668"/>
      <c r="J1068" s="668"/>
      <c r="K1068" s="668"/>
      <c r="L1068" s="668"/>
      <c r="M1068" s="668"/>
    </row>
    <row r="1069" ht="15">
      <c r="H1069" s="217"/>
    </row>
    <row r="1070" ht="15">
      <c r="H1070" s="217"/>
    </row>
    <row r="1071" ht="15">
      <c r="H1071" s="217"/>
    </row>
    <row r="1072" ht="15">
      <c r="H1072" s="217"/>
    </row>
    <row r="1073" ht="15">
      <c r="H1073" s="217"/>
    </row>
    <row r="1074" ht="15">
      <c r="H1074" s="217"/>
    </row>
    <row r="1075" ht="15">
      <c r="H1075" s="217"/>
    </row>
    <row r="1076" ht="15">
      <c r="H1076" s="217"/>
    </row>
    <row r="1077" ht="15.75" thickBot="1">
      <c r="H1077" s="217"/>
    </row>
    <row r="1078" spans="1:13" ht="15.75" customHeight="1" thickBot="1">
      <c r="A1078" s="665" t="s">
        <v>99</v>
      </c>
      <c r="B1078" s="666"/>
      <c r="C1078" s="666"/>
      <c r="D1078" s="666"/>
      <c r="E1078" s="666"/>
      <c r="F1078" s="666"/>
      <c r="G1078" s="666"/>
      <c r="H1078" s="666"/>
      <c r="I1078" s="666"/>
      <c r="J1078" s="666"/>
      <c r="K1078" s="666"/>
      <c r="L1078" s="666"/>
      <c r="M1078" s="666"/>
    </row>
    <row r="1083" ht="15" customHeight="1"/>
    <row r="1091" ht="15">
      <c r="H1091" s="217"/>
    </row>
    <row r="1092" ht="15">
      <c r="H1092" s="217"/>
    </row>
    <row r="1093" ht="15">
      <c r="H1093" s="217"/>
    </row>
    <row r="1094" ht="15">
      <c r="H1094" s="217"/>
    </row>
    <row r="1095" ht="15">
      <c r="H1095" s="217"/>
    </row>
    <row r="1096" ht="15">
      <c r="H1096" s="217"/>
    </row>
    <row r="1097" ht="15">
      <c r="H1097" s="217"/>
    </row>
  </sheetData>
  <sheetProtection/>
  <mergeCells count="305">
    <mergeCell ref="I71:J71"/>
    <mergeCell ref="I77:J77"/>
    <mergeCell ref="I79:J79"/>
    <mergeCell ref="C75:E75"/>
    <mergeCell ref="I73:J73"/>
    <mergeCell ref="I75:J75"/>
    <mergeCell ref="I203:J203"/>
    <mergeCell ref="C218:H218"/>
    <mergeCell ref="I333:J333"/>
    <mergeCell ref="I330:J330"/>
    <mergeCell ref="C320:H320"/>
    <mergeCell ref="C323:H323"/>
    <mergeCell ref="C325:H325"/>
    <mergeCell ref="C317:E317"/>
    <mergeCell ref="C333:E333"/>
    <mergeCell ref="C251:E251"/>
    <mergeCell ref="C279:E279"/>
    <mergeCell ref="C315:E315"/>
    <mergeCell ref="C309:E309"/>
    <mergeCell ref="C256:E256"/>
    <mergeCell ref="C267:E267"/>
    <mergeCell ref="C265:E265"/>
    <mergeCell ref="I251:J251"/>
    <mergeCell ref="I256:J256"/>
    <mergeCell ref="I322:J322"/>
    <mergeCell ref="I317:J317"/>
    <mergeCell ref="I279:J279"/>
    <mergeCell ref="I315:J315"/>
    <mergeCell ref="I309:J309"/>
    <mergeCell ref="I292:J292"/>
    <mergeCell ref="I296:J296"/>
    <mergeCell ref="A904:M904"/>
    <mergeCell ref="A755:M755"/>
    <mergeCell ref="C522:E522"/>
    <mergeCell ref="I480:J480"/>
    <mergeCell ref="C480:E480"/>
    <mergeCell ref="I507:J507"/>
    <mergeCell ref="C505:E505"/>
    <mergeCell ref="A482:A491"/>
    <mergeCell ref="A494:A504"/>
    <mergeCell ref="B494:B504"/>
    <mergeCell ref="C119:H119"/>
    <mergeCell ref="I88:J88"/>
    <mergeCell ref="I93:J93"/>
    <mergeCell ref="C94:H94"/>
    <mergeCell ref="C118:E118"/>
    <mergeCell ref="I118:J118"/>
    <mergeCell ref="C106:E106"/>
    <mergeCell ref="C88:E88"/>
    <mergeCell ref="C99:E99"/>
    <mergeCell ref="C93:E93"/>
    <mergeCell ref="C126:E126"/>
    <mergeCell ref="C143:E143"/>
    <mergeCell ref="C151:H151"/>
    <mergeCell ref="C155:H155"/>
    <mergeCell ref="C128:E128"/>
    <mergeCell ref="C134:H134"/>
    <mergeCell ref="C144:H144"/>
    <mergeCell ref="C146:H146"/>
    <mergeCell ref="I364:J364"/>
    <mergeCell ref="I378:J378"/>
    <mergeCell ref="I351:J351"/>
    <mergeCell ref="I383:J383"/>
    <mergeCell ref="I22:J22"/>
    <mergeCell ref="I31:J31"/>
    <mergeCell ref="I215:J215"/>
    <mergeCell ref="I356:J356"/>
    <mergeCell ref="I68:J68"/>
    <mergeCell ref="I225:J225"/>
    <mergeCell ref="I232:J232"/>
    <mergeCell ref="I249:J249"/>
    <mergeCell ref="I170:J170"/>
    <mergeCell ref="I270:J270"/>
    <mergeCell ref="C322:E322"/>
    <mergeCell ref="I336:J336"/>
    <mergeCell ref="A917:M917"/>
    <mergeCell ref="I407:J407"/>
    <mergeCell ref="C412:E412"/>
    <mergeCell ref="C399:E399"/>
    <mergeCell ref="I399:J399"/>
    <mergeCell ref="C389:H389"/>
    <mergeCell ref="C391:H391"/>
    <mergeCell ref="I401:J401"/>
    <mergeCell ref="I412:J412"/>
    <mergeCell ref="A467:A476"/>
    <mergeCell ref="I286:J286"/>
    <mergeCell ref="C413:H413"/>
    <mergeCell ref="B467:B476"/>
    <mergeCell ref="C407:E407"/>
    <mergeCell ref="C465:E465"/>
    <mergeCell ref="I465:J465"/>
    <mergeCell ref="A380:A382"/>
    <mergeCell ref="C336:E336"/>
    <mergeCell ref="A531:B531"/>
    <mergeCell ref="C530:E530"/>
    <mergeCell ref="I530:J530"/>
    <mergeCell ref="C528:E528"/>
    <mergeCell ref="I528:J528"/>
    <mergeCell ref="C472:H472"/>
    <mergeCell ref="C474:H474"/>
    <mergeCell ref="I488:N488"/>
    <mergeCell ref="C492:E492"/>
    <mergeCell ref="I492:J492"/>
    <mergeCell ref="C523:H523"/>
    <mergeCell ref="C525:H525"/>
    <mergeCell ref="C500:H500"/>
    <mergeCell ref="C508:H508"/>
    <mergeCell ref="C510:H510"/>
    <mergeCell ref="C515:H515"/>
    <mergeCell ref="C517:H517"/>
    <mergeCell ref="I522:J522"/>
    <mergeCell ref="I505:J505"/>
    <mergeCell ref="C334:H334"/>
    <mergeCell ref="C337:H337"/>
    <mergeCell ref="C357:H357"/>
    <mergeCell ref="C437:E437"/>
    <mergeCell ref="C514:E514"/>
    <mergeCell ref="I514:J514"/>
    <mergeCell ref="C367:H367"/>
    <mergeCell ref="C372:H372"/>
    <mergeCell ref="I437:J437"/>
    <mergeCell ref="C507:E507"/>
    <mergeCell ref="C483:H483"/>
    <mergeCell ref="C488:H488"/>
    <mergeCell ref="C493:H493"/>
    <mergeCell ref="C481:H481"/>
    <mergeCell ref="C440:H440"/>
    <mergeCell ref="C444:H444"/>
    <mergeCell ref="C466:H466"/>
    <mergeCell ref="C468:H468"/>
    <mergeCell ref="A807:M807"/>
    <mergeCell ref="I99:J99"/>
    <mergeCell ref="I178:J178"/>
    <mergeCell ref="I126:J126"/>
    <mergeCell ref="I128:J128"/>
    <mergeCell ref="I110:J110"/>
    <mergeCell ref="I143:J143"/>
    <mergeCell ref="I263:J263"/>
    <mergeCell ref="A754:M754"/>
    <mergeCell ref="C129:H129"/>
    <mergeCell ref="C270:E270"/>
    <mergeCell ref="C263:E263"/>
    <mergeCell ref="C83:E83"/>
    <mergeCell ref="C73:E73"/>
    <mergeCell ref="C77:E77"/>
    <mergeCell ref="C79:E79"/>
    <mergeCell ref="C225:E225"/>
    <mergeCell ref="C230:E230"/>
    <mergeCell ref="C228:E228"/>
    <mergeCell ref="C170:E170"/>
    <mergeCell ref="I83:J83"/>
    <mergeCell ref="I222:J222"/>
    <mergeCell ref="I267:J267"/>
    <mergeCell ref="I265:J265"/>
    <mergeCell ref="I208:J208"/>
    <mergeCell ref="I213:J213"/>
    <mergeCell ref="I230:J230"/>
    <mergeCell ref="I193:J193"/>
    <mergeCell ref="I106:J106"/>
    <mergeCell ref="I228:J228"/>
    <mergeCell ref="I29:J29"/>
    <mergeCell ref="I50:J50"/>
    <mergeCell ref="C60:E60"/>
    <mergeCell ref="I62:J62"/>
    <mergeCell ref="I48:J48"/>
    <mergeCell ref="I57:J57"/>
    <mergeCell ref="I60:J60"/>
    <mergeCell ref="I46:J46"/>
    <mergeCell ref="I33:J33"/>
    <mergeCell ref="C46:E46"/>
    <mergeCell ref="C38:E38"/>
    <mergeCell ref="C33:E33"/>
    <mergeCell ref="C31:E31"/>
    <mergeCell ref="C52:E52"/>
    <mergeCell ref="A1078:M1078"/>
    <mergeCell ref="A1068:M1068"/>
    <mergeCell ref="A1067:M1067"/>
    <mergeCell ref="A956:M956"/>
    <mergeCell ref="A942:M942"/>
    <mergeCell ref="A941:M941"/>
    <mergeCell ref="A101:A105"/>
    <mergeCell ref="B101:B105"/>
    <mergeCell ref="C360:H360"/>
    <mergeCell ref="C365:H365"/>
    <mergeCell ref="B107:B109"/>
    <mergeCell ref="C292:E292"/>
    <mergeCell ref="C286:E286"/>
    <mergeCell ref="A180:A186"/>
    <mergeCell ref="I187:J187"/>
    <mergeCell ref="C178:E178"/>
    <mergeCell ref="A903:M903"/>
    <mergeCell ref="A112:A115"/>
    <mergeCell ref="A172:A177"/>
    <mergeCell ref="B172:B177"/>
    <mergeCell ref="C330:E330"/>
    <mergeCell ref="C379:H379"/>
    <mergeCell ref="C384:H384"/>
    <mergeCell ref="C287:H287"/>
    <mergeCell ref="I2:M2"/>
    <mergeCell ref="C3:H4"/>
    <mergeCell ref="I3:M4"/>
    <mergeCell ref="B95:B96"/>
    <mergeCell ref="C62:E62"/>
    <mergeCell ref="C50:E50"/>
    <mergeCell ref="I52:J52"/>
    <mergeCell ref="I54:J54"/>
    <mergeCell ref="C54:E54"/>
    <mergeCell ref="C57:E57"/>
    <mergeCell ref="B112:B115"/>
    <mergeCell ref="A107:A109"/>
    <mergeCell ref="C114:H114"/>
    <mergeCell ref="A1:M1"/>
    <mergeCell ref="B9:B11"/>
    <mergeCell ref="A85:A86"/>
    <mergeCell ref="B85:B86"/>
    <mergeCell ref="I13:J13"/>
    <mergeCell ref="C17:E17"/>
    <mergeCell ref="I17:J17"/>
    <mergeCell ref="C66:H66"/>
    <mergeCell ref="C69:H69"/>
    <mergeCell ref="C81:H81"/>
    <mergeCell ref="C84:H84"/>
    <mergeCell ref="C68:E68"/>
    <mergeCell ref="C71:E71"/>
    <mergeCell ref="A2:A5"/>
    <mergeCell ref="B2:B5"/>
    <mergeCell ref="C2:H2"/>
    <mergeCell ref="C48:E48"/>
    <mergeCell ref="C7:H7"/>
    <mergeCell ref="C9:H9"/>
    <mergeCell ref="C18:H18"/>
    <mergeCell ref="C23:H23"/>
    <mergeCell ref="C13:E13"/>
    <mergeCell ref="A14:A16"/>
    <mergeCell ref="B14:B16"/>
    <mergeCell ref="C34:H34"/>
    <mergeCell ref="C36:H36"/>
    <mergeCell ref="C22:E22"/>
    <mergeCell ref="C179:H179"/>
    <mergeCell ref="C194:H194"/>
    <mergeCell ref="C63:H63"/>
    <mergeCell ref="A439:A464"/>
    <mergeCell ref="B439:B464"/>
    <mergeCell ref="A408:A410"/>
    <mergeCell ref="B380:B382"/>
    <mergeCell ref="A385:A398"/>
    <mergeCell ref="A89:A92"/>
    <mergeCell ref="B89:B92"/>
    <mergeCell ref="C187:E187"/>
    <mergeCell ref="C208:E208"/>
    <mergeCell ref="C193:E193"/>
    <mergeCell ref="C215:E215"/>
    <mergeCell ref="C213:E213"/>
    <mergeCell ref="C86:H86"/>
    <mergeCell ref="B120:B125"/>
    <mergeCell ref="A130:A142"/>
    <mergeCell ref="B130:B142"/>
    <mergeCell ref="C102:H102"/>
    <mergeCell ref="C108:H108"/>
    <mergeCell ref="A95:A96"/>
    <mergeCell ref="C100:H100"/>
    <mergeCell ref="C110:E110"/>
    <mergeCell ref="C111:H111"/>
    <mergeCell ref="A145:A167"/>
    <mergeCell ref="B145:B167"/>
    <mergeCell ref="A120:A125"/>
    <mergeCell ref="C383:E383"/>
    <mergeCell ref="C318:H318"/>
    <mergeCell ref="C374:H374"/>
    <mergeCell ref="B180:B186"/>
    <mergeCell ref="C171:H171"/>
    <mergeCell ref="C203:E203"/>
    <mergeCell ref="C378:E378"/>
    <mergeCell ref="A402:A406"/>
    <mergeCell ref="A414:A434"/>
    <mergeCell ref="B414:B434"/>
    <mergeCell ref="A338:A351"/>
    <mergeCell ref="B402:B406"/>
    <mergeCell ref="B408:B410"/>
    <mergeCell ref="B385:B398"/>
    <mergeCell ref="C188:H188"/>
    <mergeCell ref="C233:H233"/>
    <mergeCell ref="C238:H238"/>
    <mergeCell ref="C257:H257"/>
    <mergeCell ref="C204:H204"/>
    <mergeCell ref="C209:H209"/>
    <mergeCell ref="C222:E222"/>
    <mergeCell ref="C249:E249"/>
    <mergeCell ref="C232:E232"/>
    <mergeCell ref="C216:H216"/>
    <mergeCell ref="C438:H438"/>
    <mergeCell ref="C197:H197"/>
    <mergeCell ref="C199:H199"/>
    <mergeCell ref="C310:H310"/>
    <mergeCell ref="C313:H313"/>
    <mergeCell ref="C364:E364"/>
    <mergeCell ref="C356:E356"/>
    <mergeCell ref="C351:E351"/>
    <mergeCell ref="C289:H289"/>
    <mergeCell ref="C293:H293"/>
    <mergeCell ref="C401:E401"/>
    <mergeCell ref="C415:H415"/>
    <mergeCell ref="C417:H417"/>
    <mergeCell ref="C421:H421"/>
    <mergeCell ref="C408:H408"/>
  </mergeCells>
  <hyperlinks>
    <hyperlink ref="C509" r:id="rId1" display="ООО &quot;Оптимизация&quot;"/>
    <hyperlink ref="E258" r:id="rId2" display="D:\nikolskaya\banko-so\Application Data\Microsoft\Сканирование\ДОГОВОРА\030608 ТП.pdf"/>
    <hyperlink ref="I526" r:id="rId3" display="Тверское отделение №8607 сбербанка РФ"/>
    <hyperlink ref="I254" r:id="rId4" display="ООО &quot;АМ&quot; 1 очередь"/>
    <hyperlink ref="I255" r:id="rId5" display="ООО &quot;АМ&quot; 2 очередь"/>
  </hyperlinks>
  <printOptions/>
  <pageMargins left="0.7" right="0.7" top="0.75" bottom="0.75" header="0.3" footer="0.3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2009-11-23T11:57:39Z</cp:lastPrinted>
  <dcterms:created xsi:type="dcterms:W3CDTF">2008-10-03T08:18:33Z</dcterms:created>
  <dcterms:modified xsi:type="dcterms:W3CDTF">2010-05-19T08:09:47Z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