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805" activeTab="0"/>
  </bookViews>
  <sheets>
    <sheet name="Орел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<sst xmlns="http://schemas.openxmlformats.org/spreadsheetml/2006/main" count="403" uniqueCount="201">
  <si>
    <t>10+10</t>
  </si>
  <si>
    <t>2,5+2,5</t>
  </si>
  <si>
    <t>1,6+2,5</t>
  </si>
  <si>
    <t>1,6+1,6</t>
  </si>
  <si>
    <t>6,3+6,3</t>
  </si>
  <si>
    <t>16+16</t>
  </si>
  <si>
    <t>1,8+1,8</t>
  </si>
  <si>
    <t>25+25</t>
  </si>
  <si>
    <t>1+1,6</t>
  </si>
  <si>
    <t>2,5+1,6</t>
  </si>
  <si>
    <t>4+4</t>
  </si>
  <si>
    <t>4+2,5</t>
  </si>
  <si>
    <t>40+40</t>
  </si>
  <si>
    <t>10+16</t>
  </si>
  <si>
    <t>6,3+10</t>
  </si>
  <si>
    <t>2,5+4</t>
  </si>
  <si>
    <t>4+6,3</t>
  </si>
  <si>
    <t>20+20</t>
  </si>
  <si>
    <t>2,5+6,3</t>
  </si>
  <si>
    <t>15+15</t>
  </si>
  <si>
    <t>40+25</t>
  </si>
  <si>
    <t>3,2+1,6</t>
  </si>
  <si>
    <t>1,6+1,8</t>
  </si>
  <si>
    <t>1,8+2,5</t>
  </si>
  <si>
    <t>5,6+5,6</t>
  </si>
  <si>
    <t>2,5+5,6</t>
  </si>
  <si>
    <t>20+20+25+40</t>
  </si>
  <si>
    <t>4+3,2</t>
  </si>
  <si>
    <t>5,6+3,2</t>
  </si>
  <si>
    <t>5,6+6,3</t>
  </si>
  <si>
    <t>4+1</t>
  </si>
  <si>
    <t>1+1</t>
  </si>
  <si>
    <t>1,6+1</t>
  </si>
  <si>
    <t>16+10</t>
  </si>
  <si>
    <t>5,6+10</t>
  </si>
  <si>
    <t>2,5+3,2</t>
  </si>
  <si>
    <t>3,2+3,2</t>
  </si>
  <si>
    <t>-</t>
  </si>
  <si>
    <t xml:space="preserve"> </t>
  </si>
  <si>
    <t>No.</t>
  </si>
  <si>
    <t>Object of main substation, voltage class</t>
  </si>
  <si>
    <t>Current deficit</t>
  </si>
  <si>
    <t>Note</t>
  </si>
  <si>
    <t>Installed power capacity of transformers Sуst.,  including their number, pcs/ MVA</t>
  </si>
  <si>
    <t>Summary total capacity of Central Substation following the results of measurements of load maximum Sмах , MVA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</si>
  <si>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</si>
  <si>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</si>
  <si>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</si>
  <si>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</si>
  <si>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 xml:space="preserve"> Transmission capacity, MVA</t>
  </si>
  <si>
    <t>Deficit/proficit of Main Substation, MVA</t>
  </si>
  <si>
    <t>МVА</t>
  </si>
  <si>
    <t>Мin.</t>
  </si>
  <si>
    <t xml:space="preserve">SS 35/10 kv Almazovo </t>
  </si>
  <si>
    <t>SS 35/10 kv Voronets</t>
  </si>
  <si>
    <t>SS 35/10 kv  Gostoml</t>
  </si>
  <si>
    <t>SS 35/10 kv  Gubkino</t>
  </si>
  <si>
    <t>SS 35/10 kv  Devyatino</t>
  </si>
  <si>
    <t>SS 35/10 kv  Kamenka</t>
  </si>
  <si>
    <t>SS 35/10 kv  Kozminskaya</t>
  </si>
  <si>
    <t xml:space="preserve">SS 110/35/10 kv Maloarkhangelskaya </t>
  </si>
  <si>
    <t>Nom. capacity MV, MVA</t>
  </si>
  <si>
    <t>Nom. capacity LV, MVA</t>
  </si>
  <si>
    <t>SS 110/35/10 kv Novopolevo</t>
  </si>
  <si>
    <t>SS 35/10 kv  Nikolskaya</t>
  </si>
  <si>
    <t>SS 35/10 kv  Paramonovo</t>
  </si>
  <si>
    <t>SS 35/10 kv  Senkovo</t>
  </si>
  <si>
    <t>SS 35/10 kv  Somovo</t>
  </si>
  <si>
    <t>SS 110/35/10 kv Trosna</t>
  </si>
  <si>
    <t>SS 35/10 kv Shablykino</t>
  </si>
  <si>
    <t>SS 35/10 kv  Yuryevo</t>
  </si>
  <si>
    <t>SS 110/35/10 kv Region V</t>
  </si>
  <si>
    <t>SS 110/10 kv  Pishchevaya</t>
  </si>
  <si>
    <t>SS 110/10 kv  Telchye</t>
  </si>
  <si>
    <t>SS 110/10 kv  B.Chern</t>
  </si>
  <si>
    <t>SS 35/10 kv  Bashkatovo</t>
  </si>
  <si>
    <t>SS 35/10 kv Vysokoe</t>
  </si>
  <si>
    <t>SS 35/10 kv  Gladkoe</t>
  </si>
  <si>
    <t>SS 35/10 kv  Lykovo</t>
  </si>
  <si>
    <t>SS 35/6 kv  Sugar mill</t>
  </si>
  <si>
    <t>SS 35/10 kv Gnezdilivo</t>
  </si>
  <si>
    <t>SS 35/10 kv  Koptevo</t>
  </si>
  <si>
    <t>SS 110/35/10/6 kv Meat processing factory</t>
  </si>
  <si>
    <t>SS 110/35/10 kv Shatilovo</t>
  </si>
  <si>
    <t>SS 110/35/10 kv Sovkhoznaya</t>
  </si>
  <si>
    <t>SS 35/10 kv Danilovskaya</t>
  </si>
  <si>
    <t>SS 35/10 kv Korseevo</t>
  </si>
  <si>
    <t>SS 35/10 kv Lipovets</t>
  </si>
  <si>
    <t>SS 35/10 kv Misaylovo</t>
  </si>
  <si>
    <t xml:space="preserve">SS 35/10 kv Mikhaylovka </t>
  </si>
  <si>
    <t>SS 35/10 kv Pankovo</t>
  </si>
  <si>
    <t>SS 35/10 kv Sudbishchi</t>
  </si>
  <si>
    <t>SS 35/10 kv Tim</t>
  </si>
  <si>
    <t>SS 35/10 kv      Topki</t>
  </si>
  <si>
    <t>SS 35/10 kv Yarishche</t>
  </si>
  <si>
    <t>SS 110/10 kv Alshanskaya</t>
  </si>
  <si>
    <t>SS 35/10 kv Arkhangelskaya</t>
  </si>
  <si>
    <t>SS 35/10 kv Atyaevskaya</t>
  </si>
  <si>
    <t xml:space="preserve">SS 110/35/10 kv Bogoroditskaya </t>
  </si>
  <si>
    <t>SS 35/10 kv Baklanovo</t>
  </si>
  <si>
    <t xml:space="preserve">SS 35/10 kv Biofactory </t>
  </si>
  <si>
    <t>SS 110/10 kv Volodarskaya</t>
  </si>
  <si>
    <t>SS 110/10 kv Vostochnaya</t>
  </si>
  <si>
    <t>SS 110/35/10 kv Dmitrovskaya</t>
  </si>
  <si>
    <t>SS 110/10 kv Zheleznodorozhnaya</t>
  </si>
  <si>
    <t>SS 35/10 kv  Zhilyaevskaya</t>
  </si>
  <si>
    <t>SS 110/6 kv Zavodskaya</t>
  </si>
  <si>
    <t>SS 110/6 kv Zapadnaya</t>
  </si>
  <si>
    <t>SS 35/10 kv Zvyaginki</t>
  </si>
  <si>
    <t>SS 35/10 kv  Ilyinskaya</t>
  </si>
  <si>
    <t>SS 110/35/10 kv Kulikovskaya</t>
  </si>
  <si>
    <t>SS 110/35/10 kv Kromskaya</t>
  </si>
  <si>
    <t>SS 35/10 kv  Krasnoarmeyskaya</t>
  </si>
  <si>
    <t>SS 35/10 kv  Kurakinskaya</t>
  </si>
  <si>
    <t xml:space="preserve">SS 35/10 kv  Kutafino </t>
  </si>
  <si>
    <t xml:space="preserve">SS 35/10 kv  Lovchikovo </t>
  </si>
  <si>
    <t>SS 35/10 kv  Lubyanskaya</t>
  </si>
  <si>
    <t>SS 35/10 kv Lukovets</t>
  </si>
  <si>
    <t>SS 35/10 kv Malorkhangelskaya</t>
  </si>
  <si>
    <t>SS 110/35/10 kv Naryshkinskaya</t>
  </si>
  <si>
    <t>SS 35/10 kv  Nizhnyaya Sloboda</t>
  </si>
  <si>
    <t>SS 35/10 kv  Novopetrovka</t>
  </si>
  <si>
    <t>SS 35/10 kv  Putimets</t>
  </si>
  <si>
    <t>SS 110/10 kv Pishchevaya</t>
  </si>
  <si>
    <t>SS 35/10 kv  Ryzhkovo</t>
  </si>
  <si>
    <t>SS 110/35/10 kv Sverdlovskaya</t>
  </si>
  <si>
    <t>SS 35/10 kv  Streletskaya</t>
  </si>
  <si>
    <t>SS 110/35/10/6 kv Sovetskaya</t>
  </si>
  <si>
    <t>SS 35/10 kv  Soskovskaya</t>
  </si>
  <si>
    <t>SS 35/10 kv Trosna</t>
  </si>
  <si>
    <t>SS 110/10 kv Khimmash</t>
  </si>
  <si>
    <t>SS 35/10kv Khleboprodukty</t>
  </si>
  <si>
    <t>SS 35/10 kv Khotynetskaya</t>
  </si>
  <si>
    <t>SS 35/10 kv  Khotkovo</t>
  </si>
  <si>
    <t>SS 110/10/6 kv Tsentralnaya</t>
  </si>
  <si>
    <t>SS 110/35/10 kv Shablykino</t>
  </si>
  <si>
    <t>SS 110/35/10 kv Shakhovo</t>
  </si>
  <si>
    <t xml:space="preserve">SS 35/10 kv  Shepino </t>
  </si>
  <si>
    <t xml:space="preserve">SS 110/10/6 kv Yugo-Vostochnaya </t>
  </si>
  <si>
    <t>SS 110/10 kv Yuzhnaya</t>
  </si>
  <si>
    <t>SS 220/110/10 kv  Mtsensk</t>
  </si>
  <si>
    <t>SS 110/35/10 kv  Kommash</t>
  </si>
  <si>
    <t>SS 110/35/10 kv  Novosergievka</t>
  </si>
  <si>
    <t>SS 110/10 kv  1 Voin</t>
  </si>
  <si>
    <t>SS 110/35/10 kv  Zalegoshch</t>
  </si>
  <si>
    <t>SS 110/10 kv Kochety</t>
  </si>
  <si>
    <t>SS 110/35/10 kv Bolkhov</t>
  </si>
  <si>
    <t>SS 110/35/10 kv Novosil</t>
  </si>
  <si>
    <t>SS 110/35/10 kv Znamenskaya</t>
  </si>
  <si>
    <t>SS 35/10 kv Apalkovo</t>
  </si>
  <si>
    <t>SS 35/10 kv Podberyozovo</t>
  </si>
  <si>
    <t>SS 35/10 kv Protasovo</t>
  </si>
  <si>
    <t>SS 35/10 kv Alyoshnya</t>
  </si>
  <si>
    <t>SS 35/10 kv Lomovoe</t>
  </si>
  <si>
    <t>SS 35/10 kv Mokhovoe</t>
  </si>
  <si>
    <t>SS 35/10 kv Mishkovo 2</t>
  </si>
  <si>
    <t>SS 35/10 kv Vyazovoe</t>
  </si>
  <si>
    <t>SS 35/10 kv Krasnoznamenka</t>
  </si>
  <si>
    <t>SS 35/10 kv Fatnevo</t>
  </si>
  <si>
    <t>SS 35/10 kv Varvarinka</t>
  </si>
  <si>
    <t>SS 35/10 kv Odinok</t>
  </si>
  <si>
    <t>SS 35/10 kv Uzkoe</t>
  </si>
  <si>
    <t>SS 35/10 kv Korsakovo</t>
  </si>
  <si>
    <t>SS 35/10 kv Paramonovo</t>
  </si>
  <si>
    <t>SS 35/10 kv Speshnevo</t>
  </si>
  <si>
    <t>SS 110/35/10 kv Verkhovye I</t>
  </si>
  <si>
    <t>SS 110/35/10 kv Verkhovye II</t>
  </si>
  <si>
    <t>SS 110/35/10 kv Dolgoe</t>
  </si>
  <si>
    <t>SS 110/35/10 kv Kolpny-110</t>
  </si>
  <si>
    <t>SS 110/35/10 kv Kr. Zarya</t>
  </si>
  <si>
    <t>SS 110/35/10 kv Pokrovskaya</t>
  </si>
  <si>
    <t>SS 110/35/6 kv Cherkasskaya</t>
  </si>
  <si>
    <t>SS 110/6 kv Plastmass</t>
  </si>
  <si>
    <t>SS 110/10 kv PM</t>
  </si>
  <si>
    <t>SS 110/10 kv Rechitsa</t>
  </si>
  <si>
    <t>SS 110/10 kv R.Brod</t>
  </si>
  <si>
    <t>SS 35/10 kv Alekseevskaya</t>
  </si>
  <si>
    <t>SS 35/10 kv V.Dubrava</t>
  </si>
  <si>
    <t>SS 35/10 kv V.Olshanoe</t>
  </si>
  <si>
    <t>SS 35/10 kv Vvedenskoe</t>
  </si>
  <si>
    <t>SS 35/10 kv Droskovo</t>
  </si>
  <si>
    <t>SS 35/10 kv Kolpny-35</t>
  </si>
  <si>
    <t>SS 35/10 kv Krutoe</t>
  </si>
  <si>
    <t>SS 35/10 kv Mezentsevo</t>
  </si>
  <si>
    <t>SS 35/10 kv N.Zhernovets</t>
  </si>
  <si>
    <t>SS 35/10 kv Netrubezh</t>
  </si>
  <si>
    <t>SS 35/10 kv Nikolskaya</t>
  </si>
  <si>
    <t>SS 35/10 kv Pesochnaya</t>
  </si>
  <si>
    <t>SS 35/6 kv Pushkarskaya</t>
  </si>
  <si>
    <t>SS 35/10 kv Rakhmanovo</t>
  </si>
  <si>
    <t>SS 35/10 kv Rosstani</t>
  </si>
  <si>
    <t>SS 35/10 kv Sergievskaya</t>
  </si>
  <si>
    <t>SS 35/10 kv Skorodnoe</t>
  </si>
  <si>
    <t>SS 35/10 kv Spasskaya</t>
  </si>
  <si>
    <t>SS 35/10 kv SSK</t>
  </si>
  <si>
    <t>SS 35/10 kv Urynok</t>
  </si>
  <si>
    <t>SS 35/10 kv Khomutovo</t>
  </si>
  <si>
    <t>Total:</t>
  </si>
  <si>
    <t>deficit</t>
  </si>
  <si>
    <t>proficit</t>
  </si>
  <si>
    <t>24 hours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</si>
</sst>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Times New Roman"/>
      <family val="1"/>
    </font>
    <font>
      <sz val="11"/>
      <name val="Calibri"/>
      <family val="2"/>
    </font>
    <font>
      <sz val="10"/>
      <name val="Arial Cyr"/>
      <family val="0"/>
    </font>
    <font>
      <i/>
      <sz val="10"/>
      <name val="Calibri"/>
      <family val="2"/>
    </font>
    <font>
      <b/>
      <i/>
      <sz val="11"/>
      <name val="Calibri"/>
      <family val="2"/>
    </font>
    <font>
      <i/>
      <sz val="8"/>
      <name val="Calibri"/>
      <family val="2"/>
    </font>
    <font>
      <i/>
      <sz val="8"/>
      <name val="Times New Roman"/>
      <family val="1"/>
    </font>
    <font>
      <i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5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2" fontId="9" fillId="0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34" borderId="10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/>
    </xf>
    <xf numFmtId="1" fontId="8" fillId="34" borderId="10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164" fontId="8" fillId="34" borderId="10" xfId="0" applyNumberFormat="1" applyFont="1" applyFill="1" applyBorder="1" applyAlignment="1">
      <alignment horizontal="center" vertical="center"/>
    </xf>
    <xf numFmtId="0" fontId="10" fillId="35" borderId="0" xfId="0" applyFont="1" applyFill="1" applyAlignment="1">
      <alignment/>
    </xf>
    <xf numFmtId="0" fontId="8" fillId="35" borderId="10" xfId="0" applyFont="1" applyFill="1" applyBorder="1" applyAlignment="1">
      <alignment horizontal="center"/>
    </xf>
    <xf numFmtId="0" fontId="8" fillId="36" borderId="0" xfId="0" applyFont="1" applyFill="1" applyAlignment="1">
      <alignment/>
    </xf>
    <xf numFmtId="0" fontId="8" fillId="36" borderId="0" xfId="0" applyFont="1" applyFill="1" applyAlignment="1">
      <alignment vertical="center"/>
    </xf>
    <xf numFmtId="0" fontId="6" fillId="36" borderId="0" xfId="0" applyFont="1" applyFill="1" applyAlignment="1">
      <alignment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8" fillId="35" borderId="0" xfId="0" applyFont="1" applyFill="1" applyAlignment="1">
      <alignment vertical="center"/>
    </xf>
    <xf numFmtId="2" fontId="9" fillId="35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2" fontId="9" fillId="35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center" vertical="top" wrapText="1"/>
      <protection hidden="1"/>
    </xf>
    <xf numFmtId="0" fontId="9" fillId="0" borderId="12" xfId="0" applyFont="1" applyBorder="1" applyAlignment="1" applyProtection="1">
      <alignment horizontal="center" vertical="top" wrapText="1"/>
      <protection hidden="1"/>
    </xf>
    <xf numFmtId="0" fontId="9" fillId="33" borderId="10" xfId="0" applyFont="1" applyFill="1" applyBorder="1" applyAlignment="1" applyProtection="1">
      <alignment horizontal="center" vertical="top" wrapText="1"/>
      <protection hidden="1"/>
    </xf>
    <xf numFmtId="0" fontId="9" fillId="0" borderId="10" xfId="0" applyFont="1" applyFill="1" applyBorder="1" applyAlignment="1" applyProtection="1">
      <alignment horizontal="center" vertical="top" wrapText="1"/>
      <protection hidden="1"/>
    </xf>
    <xf numFmtId="0" fontId="9" fillId="0" borderId="10" xfId="0" applyFont="1" applyFill="1" applyBorder="1" applyAlignment="1" applyProtection="1">
      <alignment horizontal="center" vertical="center" wrapText="1"/>
      <protection hidden="1"/>
    </xf>
    <xf numFmtId="0" fontId="9" fillId="33" borderId="10" xfId="0" applyFont="1" applyFill="1" applyBorder="1" applyAlignment="1" applyProtection="1">
      <alignment horizontal="center" vertical="center" wrapText="1"/>
      <protection hidden="1"/>
    </xf>
    <xf numFmtId="0" fontId="9" fillId="0" borderId="10" xfId="0" applyFont="1" applyBorder="1" applyAlignment="1" applyProtection="1">
      <alignment horizontal="center" vertical="center" wrapText="1"/>
      <protection hidden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5" xfId="56"/>
    <cellStyle name="Обычный 7" xfId="57"/>
    <cellStyle name="Обычный 8" xfId="58"/>
    <cellStyle name="Обычный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1"/>
  <sheetViews>
    <sheetView tabSelected="1" zoomScale="130" zoomScaleNormal="130" zoomScalePageLayoutView="0" workbookViewId="0" topLeftCell="A1">
      <selection activeCell="L36" sqref="L36"/>
    </sheetView>
  </sheetViews>
  <sheetFormatPr defaultColWidth="9.140625" defaultRowHeight="15"/>
  <cols>
    <col min="1" max="1" width="9.140625" style="16" customWidth="1"/>
    <col min="2" max="2" width="20.57421875" style="0" customWidth="1"/>
    <col min="12" max="12" width="9.8515625" style="0" customWidth="1"/>
    <col min="13" max="13" width="2.00390625" style="29" customWidth="1"/>
  </cols>
  <sheetData>
    <row r="1" spans="1:13" s="4" customFormat="1" ht="11.25" customHeight="1">
      <c r="A1" s="60" t="s">
        <v>39</v>
      </c>
      <c r="B1" s="57" t="s">
        <v>40</v>
      </c>
      <c r="C1" s="51" t="s">
        <v>41</v>
      </c>
      <c r="D1" s="52"/>
      <c r="E1" s="52"/>
      <c r="F1" s="52"/>
      <c r="G1" s="52"/>
      <c r="H1" s="52"/>
      <c r="I1" s="52"/>
      <c r="J1" s="52"/>
      <c r="K1" s="53"/>
      <c r="L1" s="54" t="s">
        <v>42</v>
      </c>
      <c r="M1" s="25"/>
    </row>
    <row r="2" spans="1:13" s="4" customFormat="1" ht="34.5" customHeight="1">
      <c r="A2" s="61"/>
      <c r="B2" s="59"/>
      <c r="C2" s="57" t="s">
        <v>43</v>
      </c>
      <c r="D2" s="57" t="s">
        <v>44</v>
      </c>
      <c r="E2" s="63" t="s">
        <v>45</v>
      </c>
      <c r="F2" s="64"/>
      <c r="G2" s="57" t="s">
        <v>46</v>
      </c>
      <c r="H2" s="57" t="s">
        <v>47</v>
      </c>
      <c r="I2" s="57" t="s">
        <v>48</v>
      </c>
      <c r="J2" s="49" t="s">
        <v>49</v>
      </c>
      <c r="K2" s="49" t="s">
        <v>50</v>
      </c>
      <c r="L2" s="55"/>
      <c r="M2" s="25"/>
    </row>
    <row r="3" spans="1:13" s="4" customFormat="1" ht="82.5" customHeight="1">
      <c r="A3" s="62"/>
      <c r="B3" s="58"/>
      <c r="C3" s="58"/>
      <c r="D3" s="58"/>
      <c r="E3" s="48" t="s">
        <v>51</v>
      </c>
      <c r="F3" s="48" t="s">
        <v>52</v>
      </c>
      <c r="G3" s="58"/>
      <c r="H3" s="58"/>
      <c r="I3" s="58"/>
      <c r="J3" s="50"/>
      <c r="K3" s="50"/>
      <c r="L3" s="56"/>
      <c r="M3" s="25"/>
    </row>
    <row r="4" spans="1:13" s="4" customFormat="1" ht="11.25">
      <c r="A4" s="34">
        <v>1</v>
      </c>
      <c r="B4" s="34">
        <v>2</v>
      </c>
      <c r="C4" s="34">
        <v>3</v>
      </c>
      <c r="D4" s="34">
        <v>4</v>
      </c>
      <c r="E4" s="34">
        <v>5</v>
      </c>
      <c r="F4" s="34">
        <v>6</v>
      </c>
      <c r="G4" s="34">
        <v>7</v>
      </c>
      <c r="H4" s="34">
        <v>8</v>
      </c>
      <c r="I4" s="34">
        <v>9</v>
      </c>
      <c r="J4" s="34">
        <v>10</v>
      </c>
      <c r="K4" s="34">
        <v>11</v>
      </c>
      <c r="L4" s="3">
        <v>12</v>
      </c>
      <c r="M4" s="25"/>
    </row>
    <row r="5" spans="1:13" s="4" customFormat="1" ht="11.25">
      <c r="A5" s="35">
        <v>1</v>
      </c>
      <c r="B5" s="65" t="s">
        <v>53</v>
      </c>
      <c r="C5" s="34">
        <v>2.5</v>
      </c>
      <c r="D5" s="34">
        <v>0.38</v>
      </c>
      <c r="E5" s="34">
        <v>0.83</v>
      </c>
      <c r="F5" s="34">
        <v>30</v>
      </c>
      <c r="G5" s="34">
        <f>E5</f>
        <v>0.83</v>
      </c>
      <c r="H5" s="34">
        <v>0</v>
      </c>
      <c r="I5" s="34">
        <f>G5-H5</f>
        <v>0.83</v>
      </c>
      <c r="J5" s="34">
        <f>I5-D5</f>
        <v>0.44999999999999996</v>
      </c>
      <c r="K5" s="34">
        <f aca="true" t="shared" si="0" ref="K5:K11">J5</f>
        <v>0.44999999999999996</v>
      </c>
      <c r="L5" s="3" t="str">
        <f>IF(K5&lt;0,"closed","opened")</f>
        <v>opened</v>
      </c>
      <c r="M5" s="25"/>
    </row>
    <row r="6" spans="1:13" s="4" customFormat="1" ht="11.25">
      <c r="A6" s="35">
        <v>2</v>
      </c>
      <c r="B6" s="65" t="s">
        <v>54</v>
      </c>
      <c r="C6" s="34">
        <v>2.5</v>
      </c>
      <c r="D6" s="34">
        <v>0.31</v>
      </c>
      <c r="E6" s="34">
        <v>0.91</v>
      </c>
      <c r="F6" s="34">
        <v>90</v>
      </c>
      <c r="G6" s="34">
        <f aca="true" t="shared" si="1" ref="G6:G58">E6</f>
        <v>0.91</v>
      </c>
      <c r="H6" s="34">
        <v>0</v>
      </c>
      <c r="I6" s="34">
        <f aca="true" t="shared" si="2" ref="I6:I58">G6-H6</f>
        <v>0.91</v>
      </c>
      <c r="J6" s="34">
        <f aca="true" t="shared" si="3" ref="J6:J58">I6-D6</f>
        <v>0.6000000000000001</v>
      </c>
      <c r="K6" s="34">
        <f t="shared" si="0"/>
        <v>0.6000000000000001</v>
      </c>
      <c r="L6" s="3" t="str">
        <f>IF(K6&lt;0,"closed","opened")</f>
        <v>opened</v>
      </c>
      <c r="M6" s="25"/>
    </row>
    <row r="7" spans="1:13" s="4" customFormat="1" ht="11.25">
      <c r="A7" s="35">
        <v>3</v>
      </c>
      <c r="B7" s="65" t="s">
        <v>55</v>
      </c>
      <c r="C7" s="34">
        <v>2.5</v>
      </c>
      <c r="D7" s="34">
        <v>0.65</v>
      </c>
      <c r="E7" s="34">
        <v>0.66</v>
      </c>
      <c r="F7" s="34">
        <v>120</v>
      </c>
      <c r="G7" s="34">
        <f t="shared" si="1"/>
        <v>0.66</v>
      </c>
      <c r="H7" s="34">
        <v>0</v>
      </c>
      <c r="I7" s="34">
        <f t="shared" si="2"/>
        <v>0.66</v>
      </c>
      <c r="J7" s="34">
        <f t="shared" si="3"/>
        <v>0.010000000000000009</v>
      </c>
      <c r="K7" s="34">
        <f t="shared" si="0"/>
        <v>0.010000000000000009</v>
      </c>
      <c r="L7" s="3" t="str">
        <f>IF(K7&lt;0,"closed","opened")</f>
        <v>opened</v>
      </c>
      <c r="M7" s="25"/>
    </row>
    <row r="8" spans="1:13" s="4" customFormat="1" ht="11.25">
      <c r="A8" s="35">
        <v>4</v>
      </c>
      <c r="B8" s="65" t="s">
        <v>56</v>
      </c>
      <c r="C8" s="34">
        <v>3.2</v>
      </c>
      <c r="D8" s="34">
        <v>0.47</v>
      </c>
      <c r="E8" s="34">
        <v>1.56</v>
      </c>
      <c r="F8" s="34">
        <v>30</v>
      </c>
      <c r="G8" s="34">
        <f t="shared" si="1"/>
        <v>1.56</v>
      </c>
      <c r="H8" s="34">
        <v>0</v>
      </c>
      <c r="I8" s="34">
        <f t="shared" si="2"/>
        <v>1.56</v>
      </c>
      <c r="J8" s="34">
        <f t="shared" si="3"/>
        <v>1.09</v>
      </c>
      <c r="K8" s="34">
        <f t="shared" si="0"/>
        <v>1.09</v>
      </c>
      <c r="L8" s="3" t="str">
        <f>IF(K8&lt;0,"closed","opened")</f>
        <v>opened</v>
      </c>
      <c r="M8" s="25"/>
    </row>
    <row r="9" spans="1:13" s="4" customFormat="1" ht="11.25">
      <c r="A9" s="35">
        <v>5</v>
      </c>
      <c r="B9" s="65" t="s">
        <v>57</v>
      </c>
      <c r="C9" s="34">
        <v>1.6</v>
      </c>
      <c r="D9" s="34">
        <v>0.31</v>
      </c>
      <c r="E9" s="34">
        <v>0.71</v>
      </c>
      <c r="F9" s="34">
        <v>45</v>
      </c>
      <c r="G9" s="34">
        <f t="shared" si="1"/>
        <v>0.71</v>
      </c>
      <c r="H9" s="34">
        <v>0</v>
      </c>
      <c r="I9" s="34">
        <f t="shared" si="2"/>
        <v>0.71</v>
      </c>
      <c r="J9" s="34">
        <f t="shared" si="3"/>
        <v>0.39999999999999997</v>
      </c>
      <c r="K9" s="34">
        <f t="shared" si="0"/>
        <v>0.39999999999999997</v>
      </c>
      <c r="L9" s="3" t="str">
        <f>IF(K9&lt;0,"closed","opened")</f>
        <v>opened</v>
      </c>
      <c r="M9" s="25"/>
    </row>
    <row r="10" spans="1:13" s="4" customFormat="1" ht="11.25">
      <c r="A10" s="35">
        <v>6</v>
      </c>
      <c r="B10" s="65" t="s">
        <v>58</v>
      </c>
      <c r="C10" s="15">
        <v>2.5</v>
      </c>
      <c r="D10" s="15">
        <v>0.76</v>
      </c>
      <c r="E10" s="15">
        <v>1.6</v>
      </c>
      <c r="F10" s="15" t="s">
        <v>200</v>
      </c>
      <c r="G10" s="15">
        <f t="shared" si="1"/>
        <v>1.6</v>
      </c>
      <c r="H10" s="15">
        <v>0</v>
      </c>
      <c r="I10" s="15">
        <f t="shared" si="2"/>
        <v>1.6</v>
      </c>
      <c r="J10" s="15">
        <f t="shared" si="3"/>
        <v>0.8400000000000001</v>
      </c>
      <c r="K10" s="15">
        <f t="shared" si="0"/>
        <v>0.8400000000000001</v>
      </c>
      <c r="L10" s="24" t="str">
        <f>IF(K10&lt;0,"closed","opened")</f>
        <v>opened</v>
      </c>
      <c r="M10" s="25"/>
    </row>
    <row r="11" spans="1:13" s="4" customFormat="1" ht="11.25">
      <c r="A11" s="35">
        <v>7</v>
      </c>
      <c r="B11" s="65" t="s">
        <v>59</v>
      </c>
      <c r="C11" s="34">
        <v>2.5</v>
      </c>
      <c r="D11" s="34">
        <v>0.28</v>
      </c>
      <c r="E11" s="34">
        <v>1.29</v>
      </c>
      <c r="F11" s="34">
        <v>45</v>
      </c>
      <c r="G11" s="34">
        <f t="shared" si="1"/>
        <v>1.29</v>
      </c>
      <c r="H11" s="34">
        <v>0</v>
      </c>
      <c r="I11" s="34">
        <f t="shared" si="2"/>
        <v>1.29</v>
      </c>
      <c r="J11" s="34">
        <f t="shared" si="3"/>
        <v>1.01</v>
      </c>
      <c r="K11" s="34">
        <f t="shared" si="0"/>
        <v>1.01</v>
      </c>
      <c r="L11" s="3" t="str">
        <f>IF(K11&lt;0,"closed","opened")</f>
        <v>opened</v>
      </c>
      <c r="M11" s="25"/>
    </row>
    <row r="12" spans="1:13" s="4" customFormat="1" ht="22.5">
      <c r="A12" s="43">
        <v>8</v>
      </c>
      <c r="B12" s="65" t="s">
        <v>60</v>
      </c>
      <c r="C12" s="34">
        <v>10</v>
      </c>
      <c r="D12" s="34">
        <v>5.93</v>
      </c>
      <c r="E12" s="34">
        <f>E14+E13</f>
        <v>6.140000000000001</v>
      </c>
      <c r="F12" s="34">
        <v>60</v>
      </c>
      <c r="G12" s="34">
        <f>E12-D12</f>
        <v>0.21000000000000085</v>
      </c>
      <c r="H12" s="34">
        <v>0</v>
      </c>
      <c r="I12" s="34">
        <f>E12</f>
        <v>6.140000000000001</v>
      </c>
      <c r="J12" s="34">
        <f t="shared" si="3"/>
        <v>0.21000000000000085</v>
      </c>
      <c r="K12" s="40">
        <f>MIN(J12:J14)</f>
        <v>0.21000000000000085</v>
      </c>
      <c r="L12" s="41" t="str">
        <f>IF(K12&lt;0,"closed","opened")</f>
        <v>opened</v>
      </c>
      <c r="M12" s="25"/>
    </row>
    <row r="13" spans="1:13" s="23" customFormat="1" ht="11.25">
      <c r="A13" s="43"/>
      <c r="B13" s="65" t="s">
        <v>61</v>
      </c>
      <c r="C13" s="15">
        <v>10</v>
      </c>
      <c r="D13" s="34">
        <v>2.66</v>
      </c>
      <c r="E13" s="15">
        <v>1.94</v>
      </c>
      <c r="F13" s="15">
        <v>60</v>
      </c>
      <c r="G13" s="15" t="s">
        <v>38</v>
      </c>
      <c r="H13" s="15" t="s">
        <v>38</v>
      </c>
      <c r="I13" s="15" t="s">
        <v>38</v>
      </c>
      <c r="J13" s="15" t="s">
        <v>38</v>
      </c>
      <c r="K13" s="40"/>
      <c r="L13" s="41"/>
      <c r="M13" s="25"/>
    </row>
    <row r="14" spans="1:13" s="4" customFormat="1" ht="11.25">
      <c r="A14" s="43"/>
      <c r="B14" s="66" t="s">
        <v>62</v>
      </c>
      <c r="C14" s="34">
        <v>10</v>
      </c>
      <c r="D14" s="34">
        <v>3.3</v>
      </c>
      <c r="E14" s="34">
        <v>4.2</v>
      </c>
      <c r="F14" s="34">
        <v>60</v>
      </c>
      <c r="G14" s="34">
        <f>E14-D14</f>
        <v>0.9000000000000004</v>
      </c>
      <c r="H14" s="34">
        <v>0</v>
      </c>
      <c r="I14" s="34">
        <f>E14</f>
        <v>4.2</v>
      </c>
      <c r="J14" s="34">
        <f t="shared" si="3"/>
        <v>0.9000000000000004</v>
      </c>
      <c r="K14" s="40"/>
      <c r="L14" s="41"/>
      <c r="M14" s="25"/>
    </row>
    <row r="15" spans="1:13" s="4" customFormat="1" ht="11.25">
      <c r="A15" s="42">
        <v>9</v>
      </c>
      <c r="B15" s="67" t="s">
        <v>63</v>
      </c>
      <c r="C15" s="6">
        <v>16</v>
      </c>
      <c r="D15" s="6">
        <v>2.74</v>
      </c>
      <c r="E15" s="6">
        <f>E16+E17</f>
        <v>3.71</v>
      </c>
      <c r="F15" s="6">
        <v>30</v>
      </c>
      <c r="G15" s="6">
        <f t="shared" si="1"/>
        <v>3.71</v>
      </c>
      <c r="H15" s="6">
        <v>0</v>
      </c>
      <c r="I15" s="6">
        <f t="shared" si="2"/>
        <v>3.71</v>
      </c>
      <c r="J15" s="6">
        <f t="shared" si="3"/>
        <v>0.9699999999999998</v>
      </c>
      <c r="K15" s="42">
        <f>MIN(J15:J17)</f>
        <v>-0.2699999999999998</v>
      </c>
      <c r="L15" s="42" t="str">
        <f>IF(K15&lt;0,"closed","opened")</f>
        <v>closed</v>
      </c>
      <c r="M15" s="25"/>
    </row>
    <row r="16" spans="1:13" s="4" customFormat="1" ht="11.25">
      <c r="A16" s="42"/>
      <c r="B16" s="67" t="s">
        <v>61</v>
      </c>
      <c r="C16" s="6">
        <v>16</v>
      </c>
      <c r="D16" s="6">
        <v>1.38</v>
      </c>
      <c r="E16" s="6">
        <v>2.6</v>
      </c>
      <c r="F16" s="6">
        <v>30</v>
      </c>
      <c r="G16" s="6"/>
      <c r="H16" s="6"/>
      <c r="I16" s="6"/>
      <c r="J16" s="6"/>
      <c r="K16" s="42"/>
      <c r="L16" s="42"/>
      <c r="M16" s="25"/>
    </row>
    <row r="17" spans="1:13" s="4" customFormat="1" ht="11.25">
      <c r="A17" s="42"/>
      <c r="B17" s="67" t="s">
        <v>62</v>
      </c>
      <c r="C17" s="6">
        <v>16</v>
      </c>
      <c r="D17" s="6">
        <v>1.38</v>
      </c>
      <c r="E17" s="6">
        <v>1.11</v>
      </c>
      <c r="F17" s="6">
        <v>30</v>
      </c>
      <c r="G17" s="6">
        <f t="shared" si="1"/>
        <v>1.11</v>
      </c>
      <c r="H17" s="6">
        <v>0</v>
      </c>
      <c r="I17" s="6">
        <f t="shared" si="2"/>
        <v>1.11</v>
      </c>
      <c r="J17" s="6">
        <f t="shared" si="3"/>
        <v>-0.2699999999999998</v>
      </c>
      <c r="K17" s="42"/>
      <c r="L17" s="42"/>
      <c r="M17" s="26"/>
    </row>
    <row r="18" spans="1:13" s="4" customFormat="1" ht="11.25">
      <c r="A18" s="35">
        <v>10</v>
      </c>
      <c r="B18" s="68" t="s">
        <v>64</v>
      </c>
      <c r="C18" s="34">
        <v>2.5</v>
      </c>
      <c r="D18" s="34">
        <v>0.6</v>
      </c>
      <c r="E18" s="34">
        <v>1.33</v>
      </c>
      <c r="F18" s="34">
        <v>45</v>
      </c>
      <c r="G18" s="34">
        <f t="shared" si="1"/>
        <v>1.33</v>
      </c>
      <c r="H18" s="15">
        <v>0</v>
      </c>
      <c r="I18" s="34">
        <f t="shared" si="2"/>
        <v>1.33</v>
      </c>
      <c r="J18" s="34">
        <f t="shared" si="3"/>
        <v>0.7300000000000001</v>
      </c>
      <c r="K18" s="15">
        <f aca="true" t="shared" si="4" ref="K18:K39">J18</f>
        <v>0.7300000000000001</v>
      </c>
      <c r="L18" s="3" t="str">
        <f>IF(K18&lt;0,"closed","opened")</f>
        <v>opened</v>
      </c>
      <c r="M18" s="26"/>
    </row>
    <row r="19" spans="1:13" s="4" customFormat="1" ht="11.25">
      <c r="A19" s="35">
        <v>11</v>
      </c>
      <c r="B19" s="68" t="s">
        <v>65</v>
      </c>
      <c r="C19" s="34">
        <v>1.8</v>
      </c>
      <c r="D19" s="34">
        <v>0.15</v>
      </c>
      <c r="E19" s="34">
        <v>0.48</v>
      </c>
      <c r="F19" s="34">
        <v>90</v>
      </c>
      <c r="G19" s="34">
        <f t="shared" si="1"/>
        <v>0.48</v>
      </c>
      <c r="H19" s="15">
        <v>0</v>
      </c>
      <c r="I19" s="34">
        <f t="shared" si="2"/>
        <v>0.48</v>
      </c>
      <c r="J19" s="34">
        <f t="shared" si="3"/>
        <v>0.32999999999999996</v>
      </c>
      <c r="K19" s="15">
        <f t="shared" si="4"/>
        <v>0.32999999999999996</v>
      </c>
      <c r="L19" s="3" t="str">
        <f>IF(K19&lt;0,"closed","opened")</f>
        <v>opened</v>
      </c>
      <c r="M19" s="26"/>
    </row>
    <row r="20" spans="1:13" s="4" customFormat="1" ht="11.25">
      <c r="A20" s="35">
        <v>12</v>
      </c>
      <c r="B20" s="68" t="s">
        <v>66</v>
      </c>
      <c r="C20" s="34">
        <v>1.6</v>
      </c>
      <c r="D20" s="34">
        <v>0.31</v>
      </c>
      <c r="E20" s="34">
        <v>1.29</v>
      </c>
      <c r="F20" s="34">
        <v>30</v>
      </c>
      <c r="G20" s="34">
        <f t="shared" si="1"/>
        <v>1.29</v>
      </c>
      <c r="H20" s="15">
        <v>0</v>
      </c>
      <c r="I20" s="34">
        <f t="shared" si="2"/>
        <v>1.29</v>
      </c>
      <c r="J20" s="34">
        <f t="shared" si="3"/>
        <v>0.98</v>
      </c>
      <c r="K20" s="15">
        <f t="shared" si="4"/>
        <v>0.98</v>
      </c>
      <c r="L20" s="3" t="str">
        <f>IF(K20&lt;0,"closed","opened")</f>
        <v>opened</v>
      </c>
      <c r="M20" s="26"/>
    </row>
    <row r="21" spans="1:13" s="4" customFormat="1" ht="11.25">
      <c r="A21" s="35">
        <v>13</v>
      </c>
      <c r="B21" s="68" t="s">
        <v>67</v>
      </c>
      <c r="C21" s="34">
        <v>2.5</v>
      </c>
      <c r="D21" s="34">
        <v>0.34</v>
      </c>
      <c r="E21" s="34">
        <v>0.96</v>
      </c>
      <c r="F21" s="34">
        <v>60</v>
      </c>
      <c r="G21" s="34">
        <f t="shared" si="1"/>
        <v>0.96</v>
      </c>
      <c r="H21" s="15">
        <v>0</v>
      </c>
      <c r="I21" s="34">
        <f t="shared" si="2"/>
        <v>0.96</v>
      </c>
      <c r="J21" s="34">
        <f t="shared" si="3"/>
        <v>0.6199999999999999</v>
      </c>
      <c r="K21" s="15">
        <f t="shared" si="4"/>
        <v>0.6199999999999999</v>
      </c>
      <c r="L21" s="3" t="str">
        <f>IF(K21&lt;0,"closed","opened")</f>
        <v>opened</v>
      </c>
      <c r="M21" s="26"/>
    </row>
    <row r="22" spans="1:13" s="4" customFormat="1" ht="11.25">
      <c r="A22" s="43">
        <v>14</v>
      </c>
      <c r="B22" s="68" t="s">
        <v>68</v>
      </c>
      <c r="C22" s="34">
        <v>16</v>
      </c>
      <c r="D22" s="34">
        <v>2.53</v>
      </c>
      <c r="E22" s="34">
        <f>E23+E24</f>
        <v>4.16</v>
      </c>
      <c r="F22" s="34">
        <v>45</v>
      </c>
      <c r="G22" s="34">
        <f t="shared" si="1"/>
        <v>4.16</v>
      </c>
      <c r="H22" s="15">
        <v>0</v>
      </c>
      <c r="I22" s="34">
        <f t="shared" si="2"/>
        <v>4.16</v>
      </c>
      <c r="J22" s="34">
        <f t="shared" si="3"/>
        <v>1.6300000000000003</v>
      </c>
      <c r="K22" s="40">
        <f>MIN(J22:J24)</f>
        <v>0.72</v>
      </c>
      <c r="L22" s="41" t="str">
        <f>IF(K22&lt;0,"closed","opened")</f>
        <v>opened</v>
      </c>
      <c r="M22" s="26"/>
    </row>
    <row r="23" spans="1:13" s="23" customFormat="1" ht="11.25">
      <c r="A23" s="43"/>
      <c r="B23" s="68" t="s">
        <v>61</v>
      </c>
      <c r="C23" s="15">
        <v>16</v>
      </c>
      <c r="D23" s="34">
        <v>1.46</v>
      </c>
      <c r="E23" s="15">
        <v>2.36</v>
      </c>
      <c r="F23" s="15">
        <v>45</v>
      </c>
      <c r="G23" s="15" t="s">
        <v>38</v>
      </c>
      <c r="H23" s="15" t="s">
        <v>38</v>
      </c>
      <c r="I23" s="15" t="s">
        <v>38</v>
      </c>
      <c r="J23" s="15" t="s">
        <v>38</v>
      </c>
      <c r="K23" s="40"/>
      <c r="L23" s="41"/>
      <c r="M23" s="26"/>
    </row>
    <row r="24" spans="1:13" s="23" customFormat="1" ht="11.25">
      <c r="A24" s="43"/>
      <c r="B24" s="68" t="s">
        <v>62</v>
      </c>
      <c r="C24" s="15">
        <v>16</v>
      </c>
      <c r="D24" s="34">
        <v>1.08</v>
      </c>
      <c r="E24" s="15">
        <v>1.8</v>
      </c>
      <c r="F24" s="15">
        <v>45</v>
      </c>
      <c r="G24" s="15">
        <f t="shared" si="1"/>
        <v>1.8</v>
      </c>
      <c r="H24" s="15">
        <v>0</v>
      </c>
      <c r="I24" s="15">
        <f t="shared" si="2"/>
        <v>1.8</v>
      </c>
      <c r="J24" s="15">
        <f t="shared" si="3"/>
        <v>0.72</v>
      </c>
      <c r="K24" s="40"/>
      <c r="L24" s="41"/>
      <c r="M24" s="26"/>
    </row>
    <row r="25" spans="1:13" s="23" customFormat="1" ht="11.25">
      <c r="A25" s="37">
        <v>15</v>
      </c>
      <c r="B25" s="68" t="s">
        <v>69</v>
      </c>
      <c r="C25" s="15">
        <v>5.6</v>
      </c>
      <c r="D25" s="34">
        <v>0.09</v>
      </c>
      <c r="E25" s="15">
        <v>0.8</v>
      </c>
      <c r="F25" s="15">
        <v>90</v>
      </c>
      <c r="G25" s="15">
        <f t="shared" si="1"/>
        <v>0.8</v>
      </c>
      <c r="H25" s="15">
        <v>0</v>
      </c>
      <c r="I25" s="15">
        <f t="shared" si="2"/>
        <v>0.8</v>
      </c>
      <c r="J25" s="15">
        <f t="shared" si="3"/>
        <v>0.7100000000000001</v>
      </c>
      <c r="K25" s="15">
        <f t="shared" si="4"/>
        <v>0.7100000000000001</v>
      </c>
      <c r="L25" s="24" t="str">
        <f>IF(K25&lt;0,"closed","opened")</f>
        <v>opened</v>
      </c>
      <c r="M25" s="26"/>
    </row>
    <row r="26" spans="1:13" s="23" customFormat="1" ht="11.25">
      <c r="A26" s="37">
        <v>16</v>
      </c>
      <c r="B26" s="68" t="s">
        <v>70</v>
      </c>
      <c r="C26" s="15">
        <v>2.5</v>
      </c>
      <c r="D26" s="34">
        <v>0.18</v>
      </c>
      <c r="E26" s="15">
        <v>1.07</v>
      </c>
      <c r="F26" s="15">
        <v>60</v>
      </c>
      <c r="G26" s="15">
        <f t="shared" si="1"/>
        <v>1.07</v>
      </c>
      <c r="H26" s="15">
        <v>0</v>
      </c>
      <c r="I26" s="15">
        <f t="shared" si="2"/>
        <v>1.07</v>
      </c>
      <c r="J26" s="15">
        <f t="shared" si="3"/>
        <v>0.8900000000000001</v>
      </c>
      <c r="K26" s="15">
        <f t="shared" si="4"/>
        <v>0.8900000000000001</v>
      </c>
      <c r="L26" s="24" t="str">
        <f>IF(K26&lt;0,"closed","opened")</f>
        <v>opened</v>
      </c>
      <c r="M26" s="26"/>
    </row>
    <row r="27" spans="1:13" s="23" customFormat="1" ht="11.25">
      <c r="A27" s="43">
        <v>17</v>
      </c>
      <c r="B27" s="69" t="s">
        <v>71</v>
      </c>
      <c r="C27" s="15">
        <v>10</v>
      </c>
      <c r="D27" s="34">
        <v>3.77</v>
      </c>
      <c r="E27" s="15">
        <f>E28+E29</f>
        <v>5.4</v>
      </c>
      <c r="F27" s="15">
        <v>120</v>
      </c>
      <c r="G27" s="15">
        <f t="shared" si="1"/>
        <v>5.4</v>
      </c>
      <c r="H27" s="15">
        <v>0</v>
      </c>
      <c r="I27" s="15">
        <f t="shared" si="2"/>
        <v>5.4</v>
      </c>
      <c r="J27" s="15">
        <f t="shared" si="3"/>
        <v>1.6300000000000003</v>
      </c>
      <c r="K27" s="40">
        <f>MIN(J27:J29)</f>
        <v>1.5600000000000005</v>
      </c>
      <c r="L27" s="41" t="str">
        <f>IF(K27&lt;0,"closed","opened")</f>
        <v>opened</v>
      </c>
      <c r="M27" s="26"/>
    </row>
    <row r="28" spans="1:13" s="23" customFormat="1" ht="11.25">
      <c r="A28" s="43"/>
      <c r="B28" s="69" t="s">
        <v>61</v>
      </c>
      <c r="C28" s="15">
        <v>10</v>
      </c>
      <c r="D28" s="34">
        <v>0</v>
      </c>
      <c r="E28" s="15">
        <v>0</v>
      </c>
      <c r="F28" s="15"/>
      <c r="G28" s="15" t="s">
        <v>38</v>
      </c>
      <c r="H28" s="15" t="s">
        <v>38</v>
      </c>
      <c r="I28" s="15" t="s">
        <v>38</v>
      </c>
      <c r="J28" s="15" t="s">
        <v>38</v>
      </c>
      <c r="K28" s="40"/>
      <c r="L28" s="41"/>
      <c r="M28" s="26"/>
    </row>
    <row r="29" spans="1:13" s="4" customFormat="1" ht="11.25">
      <c r="A29" s="43"/>
      <c r="B29" s="69" t="s">
        <v>62</v>
      </c>
      <c r="C29" s="34">
        <v>10</v>
      </c>
      <c r="D29" s="34">
        <v>3.84</v>
      </c>
      <c r="E29" s="34">
        <v>5.4</v>
      </c>
      <c r="F29" s="34">
        <v>120</v>
      </c>
      <c r="G29" s="34">
        <f t="shared" si="1"/>
        <v>5.4</v>
      </c>
      <c r="H29" s="34">
        <v>0</v>
      </c>
      <c r="I29" s="34">
        <f t="shared" si="2"/>
        <v>5.4</v>
      </c>
      <c r="J29" s="34">
        <f t="shared" si="3"/>
        <v>1.5600000000000005</v>
      </c>
      <c r="K29" s="40"/>
      <c r="L29" s="41"/>
      <c r="M29" s="26"/>
    </row>
    <row r="30" spans="1:13" s="4" customFormat="1" ht="11.25">
      <c r="A30" s="36">
        <v>18</v>
      </c>
      <c r="B30" s="70" t="s">
        <v>72</v>
      </c>
      <c r="C30" s="6">
        <v>6.3</v>
      </c>
      <c r="D30" s="6">
        <v>2.57</v>
      </c>
      <c r="E30" s="38">
        <v>1.875</v>
      </c>
      <c r="F30" s="6">
        <v>60</v>
      </c>
      <c r="G30" s="6">
        <f t="shared" si="1"/>
        <v>1.875</v>
      </c>
      <c r="H30" s="6">
        <v>0</v>
      </c>
      <c r="I30" s="6">
        <f t="shared" si="2"/>
        <v>1.875</v>
      </c>
      <c r="J30" s="38">
        <f t="shared" si="3"/>
        <v>-0.6949999999999998</v>
      </c>
      <c r="K30" s="38">
        <f t="shared" si="4"/>
        <v>-0.6949999999999998</v>
      </c>
      <c r="L30" s="19" t="str">
        <f>IF(K30&lt;0,"closed","opened")</f>
        <v>closed</v>
      </c>
      <c r="M30" s="26"/>
    </row>
    <row r="31" spans="1:13" s="4" customFormat="1" ht="11.25">
      <c r="A31" s="36">
        <v>19</v>
      </c>
      <c r="B31" s="70" t="s">
        <v>73</v>
      </c>
      <c r="C31" s="6">
        <v>3.2</v>
      </c>
      <c r="D31" s="6">
        <v>1.65</v>
      </c>
      <c r="E31" s="6">
        <v>1.46</v>
      </c>
      <c r="F31" s="6">
        <v>120</v>
      </c>
      <c r="G31" s="6">
        <f t="shared" si="1"/>
        <v>1.46</v>
      </c>
      <c r="H31" s="6">
        <v>0</v>
      </c>
      <c r="I31" s="6">
        <f t="shared" si="2"/>
        <v>1.46</v>
      </c>
      <c r="J31" s="6">
        <f t="shared" si="3"/>
        <v>-0.18999999999999995</v>
      </c>
      <c r="K31" s="6">
        <f t="shared" si="4"/>
        <v>-0.18999999999999995</v>
      </c>
      <c r="L31" s="19" t="str">
        <f>IF(K31&lt;0,"closed","opened")</f>
        <v>closed</v>
      </c>
      <c r="M31" s="26"/>
    </row>
    <row r="32" spans="1:13" s="4" customFormat="1" ht="11.25">
      <c r="A32" s="35">
        <v>20</v>
      </c>
      <c r="B32" s="69" t="s">
        <v>74</v>
      </c>
      <c r="C32" s="34">
        <v>2.5</v>
      </c>
      <c r="D32" s="34">
        <v>0.31</v>
      </c>
      <c r="E32" s="34">
        <v>1</v>
      </c>
      <c r="F32" s="34">
        <v>120</v>
      </c>
      <c r="G32" s="34">
        <f t="shared" si="1"/>
        <v>1</v>
      </c>
      <c r="H32" s="34">
        <v>0</v>
      </c>
      <c r="I32" s="34">
        <f t="shared" si="2"/>
        <v>1</v>
      </c>
      <c r="J32" s="34">
        <f t="shared" si="3"/>
        <v>0.69</v>
      </c>
      <c r="K32" s="34">
        <f t="shared" si="4"/>
        <v>0.69</v>
      </c>
      <c r="L32" s="3" t="str">
        <f>IF(K32&lt;0,"closed","opened")</f>
        <v>opened</v>
      </c>
      <c r="M32" s="26"/>
    </row>
    <row r="33" spans="1:13" s="4" customFormat="1" ht="11.25">
      <c r="A33" s="35">
        <v>21</v>
      </c>
      <c r="B33" s="69" t="s">
        <v>75</v>
      </c>
      <c r="C33" s="34">
        <v>1.6</v>
      </c>
      <c r="D33" s="34">
        <v>0.37</v>
      </c>
      <c r="E33" s="34">
        <v>0.8</v>
      </c>
      <c r="F33" s="34">
        <v>120</v>
      </c>
      <c r="G33" s="34">
        <f t="shared" si="1"/>
        <v>0.8</v>
      </c>
      <c r="H33" s="34">
        <v>0</v>
      </c>
      <c r="I33" s="34">
        <f t="shared" si="2"/>
        <v>0.8</v>
      </c>
      <c r="J33" s="34">
        <f t="shared" si="3"/>
        <v>0.43000000000000005</v>
      </c>
      <c r="K33" s="34">
        <f t="shared" si="4"/>
        <v>0.43000000000000005</v>
      </c>
      <c r="L33" s="3" t="str">
        <f>IF(K33&lt;0,"closed","opened")</f>
        <v>opened</v>
      </c>
      <c r="M33" s="26"/>
    </row>
    <row r="34" spans="1:13" s="4" customFormat="1" ht="11.25">
      <c r="A34" s="35">
        <v>22</v>
      </c>
      <c r="B34" s="69" t="s">
        <v>76</v>
      </c>
      <c r="C34" s="34">
        <v>1.6</v>
      </c>
      <c r="D34" s="34">
        <v>0.28</v>
      </c>
      <c r="E34" s="34">
        <v>1.24</v>
      </c>
      <c r="F34" s="34">
        <v>120</v>
      </c>
      <c r="G34" s="34">
        <f t="shared" si="1"/>
        <v>1.24</v>
      </c>
      <c r="H34" s="34">
        <v>0</v>
      </c>
      <c r="I34" s="34">
        <f t="shared" si="2"/>
        <v>1.24</v>
      </c>
      <c r="J34" s="34">
        <f t="shared" si="3"/>
        <v>0.96</v>
      </c>
      <c r="K34" s="34">
        <f t="shared" si="4"/>
        <v>0.96</v>
      </c>
      <c r="L34" s="3" t="str">
        <f>IF(K34&lt;0,"closed","opened")</f>
        <v>opened</v>
      </c>
      <c r="M34" s="26"/>
    </row>
    <row r="35" spans="1:13" s="4" customFormat="1" ht="11.25">
      <c r="A35" s="35">
        <v>23</v>
      </c>
      <c r="B35" s="69" t="s">
        <v>77</v>
      </c>
      <c r="C35" s="34">
        <v>2.5</v>
      </c>
      <c r="D35" s="34">
        <v>0.43</v>
      </c>
      <c r="E35" s="34">
        <v>1.46</v>
      </c>
      <c r="F35" s="34">
        <v>120</v>
      </c>
      <c r="G35" s="34">
        <f t="shared" si="1"/>
        <v>1.46</v>
      </c>
      <c r="H35" s="34">
        <v>0</v>
      </c>
      <c r="I35" s="34">
        <f t="shared" si="2"/>
        <v>1.46</v>
      </c>
      <c r="J35" s="34">
        <f t="shared" si="3"/>
        <v>1.03</v>
      </c>
      <c r="K35" s="34">
        <f t="shared" si="4"/>
        <v>1.03</v>
      </c>
      <c r="L35" s="3" t="str">
        <f>IF(K35&lt;0,"closed","opened")</f>
        <v>opened</v>
      </c>
      <c r="M35" s="26"/>
    </row>
    <row r="36" spans="1:13" s="4" customFormat="1" ht="11.25">
      <c r="A36" s="35">
        <v>24</v>
      </c>
      <c r="B36" s="69" t="s">
        <v>78</v>
      </c>
      <c r="C36" s="34">
        <v>2.5</v>
      </c>
      <c r="D36" s="34">
        <v>0.82</v>
      </c>
      <c r="E36" s="34">
        <v>1.24</v>
      </c>
      <c r="F36" s="34">
        <v>120</v>
      </c>
      <c r="G36" s="34">
        <f t="shared" si="1"/>
        <v>1.24</v>
      </c>
      <c r="H36" s="34">
        <v>0</v>
      </c>
      <c r="I36" s="34">
        <f t="shared" si="2"/>
        <v>1.24</v>
      </c>
      <c r="J36" s="34">
        <f t="shared" si="3"/>
        <v>0.42000000000000004</v>
      </c>
      <c r="K36" s="34">
        <f t="shared" si="4"/>
        <v>0.42000000000000004</v>
      </c>
      <c r="L36" s="32" t="str">
        <f>IF(K36&lt;0,"closed","opened")</f>
        <v>opened</v>
      </c>
      <c r="M36" s="26"/>
    </row>
    <row r="37" spans="1:13" s="4" customFormat="1" ht="11.25">
      <c r="A37" s="35">
        <v>25</v>
      </c>
      <c r="B37" s="69" t="s">
        <v>79</v>
      </c>
      <c r="C37" s="34">
        <v>4</v>
      </c>
      <c r="D37" s="34">
        <v>0</v>
      </c>
      <c r="E37" s="34">
        <v>0</v>
      </c>
      <c r="F37" s="34"/>
      <c r="G37" s="34">
        <f t="shared" si="1"/>
        <v>0</v>
      </c>
      <c r="H37" s="34">
        <v>0</v>
      </c>
      <c r="I37" s="34">
        <f t="shared" si="2"/>
        <v>0</v>
      </c>
      <c r="J37" s="34">
        <f t="shared" si="3"/>
        <v>0</v>
      </c>
      <c r="K37" s="34">
        <f t="shared" si="4"/>
        <v>0</v>
      </c>
      <c r="L37" s="32" t="str">
        <f>IF(K37&lt;0,"closed","opened")</f>
        <v>opened</v>
      </c>
      <c r="M37" s="26"/>
    </row>
    <row r="38" spans="1:13" s="4" customFormat="1" ht="11.25">
      <c r="A38" s="35">
        <v>26</v>
      </c>
      <c r="B38" s="69" t="s">
        <v>80</v>
      </c>
      <c r="C38" s="34">
        <v>1.6</v>
      </c>
      <c r="D38" s="34">
        <v>0.3</v>
      </c>
      <c r="E38" s="34">
        <v>0.68</v>
      </c>
      <c r="F38" s="34">
        <v>120</v>
      </c>
      <c r="G38" s="34">
        <f t="shared" si="1"/>
        <v>0.68</v>
      </c>
      <c r="H38" s="34">
        <v>0</v>
      </c>
      <c r="I38" s="34">
        <f t="shared" si="2"/>
        <v>0.68</v>
      </c>
      <c r="J38" s="34">
        <f t="shared" si="3"/>
        <v>0.38000000000000006</v>
      </c>
      <c r="K38" s="34">
        <f t="shared" si="4"/>
        <v>0.38000000000000006</v>
      </c>
      <c r="L38" s="32" t="str">
        <f>IF(K38&lt;0,"closed","opened")</f>
        <v>opened</v>
      </c>
      <c r="M38" s="26"/>
    </row>
    <row r="39" spans="1:13" s="4" customFormat="1" ht="11.25">
      <c r="A39" s="35">
        <v>27</v>
      </c>
      <c r="B39" s="69" t="s">
        <v>81</v>
      </c>
      <c r="C39" s="34">
        <v>2.5</v>
      </c>
      <c r="D39" s="34">
        <v>0.28</v>
      </c>
      <c r="E39" s="34">
        <v>0.44</v>
      </c>
      <c r="F39" s="34">
        <v>120</v>
      </c>
      <c r="G39" s="34">
        <f t="shared" si="1"/>
        <v>0.44</v>
      </c>
      <c r="H39" s="34">
        <v>0</v>
      </c>
      <c r="I39" s="34">
        <f t="shared" si="2"/>
        <v>0.44</v>
      </c>
      <c r="J39" s="34">
        <f t="shared" si="3"/>
        <v>0.15999999999999998</v>
      </c>
      <c r="K39" s="34">
        <f t="shared" si="4"/>
        <v>0.15999999999999998</v>
      </c>
      <c r="L39" s="32" t="str">
        <f>IF(K39&lt;0,"closed","opened")</f>
        <v>opened</v>
      </c>
      <c r="M39" s="26"/>
    </row>
    <row r="40" spans="1:13" s="4" customFormat="1" ht="22.5">
      <c r="A40" s="43">
        <v>28</v>
      </c>
      <c r="B40" s="69" t="s">
        <v>82</v>
      </c>
      <c r="C40" s="34">
        <v>10</v>
      </c>
      <c r="D40" s="34">
        <v>1.57</v>
      </c>
      <c r="E40" s="34">
        <f>E41+E42</f>
        <v>2.13</v>
      </c>
      <c r="F40" s="34">
        <v>120</v>
      </c>
      <c r="G40" s="34">
        <f t="shared" si="1"/>
        <v>2.13</v>
      </c>
      <c r="H40" s="34">
        <v>0</v>
      </c>
      <c r="I40" s="34">
        <f t="shared" si="2"/>
        <v>2.13</v>
      </c>
      <c r="J40" s="34">
        <f t="shared" si="3"/>
        <v>0.5599999999999998</v>
      </c>
      <c r="K40" s="40">
        <f>MIN(J40:J42)</f>
        <v>0.31999999999999984</v>
      </c>
      <c r="L40" s="41" t="str">
        <f>IF(K40&lt;0,"closed","opened")</f>
        <v>opened</v>
      </c>
      <c r="M40" s="26"/>
    </row>
    <row r="41" spans="1:13" s="23" customFormat="1" ht="11.25">
      <c r="A41" s="43"/>
      <c r="B41" s="69" t="s">
        <v>61</v>
      </c>
      <c r="C41" s="15">
        <v>10</v>
      </c>
      <c r="D41" s="34">
        <v>0</v>
      </c>
      <c r="E41" s="15">
        <v>0</v>
      </c>
      <c r="F41" s="15">
        <v>0</v>
      </c>
      <c r="G41" s="15" t="s">
        <v>38</v>
      </c>
      <c r="H41" s="15" t="s">
        <v>38</v>
      </c>
      <c r="I41" s="15" t="s">
        <v>38</v>
      </c>
      <c r="J41" s="15" t="s">
        <v>38</v>
      </c>
      <c r="K41" s="40"/>
      <c r="L41" s="41"/>
      <c r="M41" s="26"/>
    </row>
    <row r="42" spans="1:13" s="4" customFormat="1" ht="11.25">
      <c r="A42" s="43"/>
      <c r="B42" s="69" t="s">
        <v>62</v>
      </c>
      <c r="C42" s="34">
        <v>10</v>
      </c>
      <c r="D42" s="34">
        <v>1.81</v>
      </c>
      <c r="E42" s="34">
        <v>2.13</v>
      </c>
      <c r="F42" s="34">
        <v>120</v>
      </c>
      <c r="G42" s="34">
        <f t="shared" si="1"/>
        <v>2.13</v>
      </c>
      <c r="H42" s="34">
        <v>0</v>
      </c>
      <c r="I42" s="34">
        <f t="shared" si="2"/>
        <v>2.13</v>
      </c>
      <c r="J42" s="34">
        <f t="shared" si="3"/>
        <v>0.31999999999999984</v>
      </c>
      <c r="K42" s="40"/>
      <c r="L42" s="41"/>
      <c r="M42" s="26"/>
    </row>
    <row r="43" spans="1:13" s="4" customFormat="1" ht="11.25">
      <c r="A43" s="42">
        <v>29</v>
      </c>
      <c r="B43" s="67" t="s">
        <v>83</v>
      </c>
      <c r="C43" s="6">
        <v>10</v>
      </c>
      <c r="D43" s="6">
        <v>1.43</v>
      </c>
      <c r="E43" s="6">
        <f>E44+E45</f>
        <v>0.6900000000000001</v>
      </c>
      <c r="F43" s="6">
        <v>120</v>
      </c>
      <c r="G43" s="6">
        <f t="shared" si="1"/>
        <v>0.6900000000000001</v>
      </c>
      <c r="H43" s="6">
        <v>0</v>
      </c>
      <c r="I43" s="6">
        <f t="shared" si="2"/>
        <v>0.6900000000000001</v>
      </c>
      <c r="J43" s="6">
        <f t="shared" si="3"/>
        <v>-0.7399999999999999</v>
      </c>
      <c r="K43" s="46">
        <f>MIN(J43:J45)</f>
        <v>-0.7399999999999999</v>
      </c>
      <c r="L43" s="47" t="str">
        <f>IF(K43&lt;0,"closed","opened")</f>
        <v>closed</v>
      </c>
      <c r="M43" s="26"/>
    </row>
    <row r="44" spans="1:13" s="4" customFormat="1" ht="11.25">
      <c r="A44" s="42"/>
      <c r="B44" s="70" t="s">
        <v>61</v>
      </c>
      <c r="C44" s="6">
        <v>10</v>
      </c>
      <c r="D44" s="6">
        <v>0.53</v>
      </c>
      <c r="E44" s="6">
        <v>0.16</v>
      </c>
      <c r="F44" s="6">
        <v>180</v>
      </c>
      <c r="G44" s="6">
        <f t="shared" si="1"/>
        <v>0.16</v>
      </c>
      <c r="H44" s="6">
        <v>0</v>
      </c>
      <c r="I44" s="6">
        <f t="shared" si="2"/>
        <v>0.16</v>
      </c>
      <c r="J44" s="6">
        <f t="shared" si="3"/>
        <v>-0.37</v>
      </c>
      <c r="K44" s="46"/>
      <c r="L44" s="47"/>
      <c r="M44" s="26"/>
    </row>
    <row r="45" spans="1:13" s="4" customFormat="1" ht="11.25">
      <c r="A45" s="42"/>
      <c r="B45" s="70" t="s">
        <v>62</v>
      </c>
      <c r="C45" s="6">
        <v>10</v>
      </c>
      <c r="D45" s="6">
        <v>0.91</v>
      </c>
      <c r="E45" s="6">
        <v>0.53</v>
      </c>
      <c r="F45" s="6">
        <v>120</v>
      </c>
      <c r="G45" s="6">
        <f t="shared" si="1"/>
        <v>0.53</v>
      </c>
      <c r="H45" s="6">
        <v>0</v>
      </c>
      <c r="I45" s="6">
        <f t="shared" si="2"/>
        <v>0.53</v>
      </c>
      <c r="J45" s="6">
        <f t="shared" si="3"/>
        <v>-0.38</v>
      </c>
      <c r="K45" s="46"/>
      <c r="L45" s="47"/>
      <c r="M45" s="26"/>
    </row>
    <row r="46" spans="1:13" s="23" customFormat="1" ht="22.5">
      <c r="A46" s="45">
        <v>30</v>
      </c>
      <c r="B46" s="68" t="s">
        <v>84</v>
      </c>
      <c r="C46" s="15">
        <v>10</v>
      </c>
      <c r="D46" s="15">
        <v>6.46</v>
      </c>
      <c r="E46" s="15">
        <f>E47+E48</f>
        <v>8.96</v>
      </c>
      <c r="F46" s="15">
        <v>120</v>
      </c>
      <c r="G46" s="15">
        <f t="shared" si="1"/>
        <v>8.96</v>
      </c>
      <c r="H46" s="15">
        <v>0</v>
      </c>
      <c r="I46" s="15">
        <f t="shared" si="2"/>
        <v>8.96</v>
      </c>
      <c r="J46" s="15">
        <f t="shared" si="3"/>
        <v>2.500000000000001</v>
      </c>
      <c r="K46" s="40">
        <f>MIN(J46:J48)</f>
        <v>1.2300000000000004</v>
      </c>
      <c r="L46" s="44" t="str">
        <f>IF(K46&lt;0,"closed","opened")</f>
        <v>opened</v>
      </c>
      <c r="M46" s="30"/>
    </row>
    <row r="47" spans="1:13" s="23" customFormat="1" ht="11.25">
      <c r="A47" s="45"/>
      <c r="B47" s="69" t="s">
        <v>61</v>
      </c>
      <c r="C47" s="15">
        <v>10</v>
      </c>
      <c r="D47" s="15">
        <v>5.39</v>
      </c>
      <c r="E47" s="15">
        <v>6.62</v>
      </c>
      <c r="F47" s="15">
        <v>120</v>
      </c>
      <c r="G47" s="15">
        <f t="shared" si="1"/>
        <v>6.62</v>
      </c>
      <c r="H47" s="15">
        <v>0</v>
      </c>
      <c r="I47" s="15">
        <f t="shared" si="2"/>
        <v>6.62</v>
      </c>
      <c r="J47" s="15">
        <f t="shared" si="3"/>
        <v>1.2300000000000004</v>
      </c>
      <c r="K47" s="40"/>
      <c r="L47" s="44"/>
      <c r="M47" s="30"/>
    </row>
    <row r="48" spans="1:13" s="23" customFormat="1" ht="11.25">
      <c r="A48" s="45"/>
      <c r="B48" s="69" t="s">
        <v>62</v>
      </c>
      <c r="C48" s="15">
        <v>10</v>
      </c>
      <c r="D48" s="15">
        <v>1.1</v>
      </c>
      <c r="E48" s="15">
        <v>2.34</v>
      </c>
      <c r="F48" s="15">
        <v>120</v>
      </c>
      <c r="G48" s="15">
        <f t="shared" si="1"/>
        <v>2.34</v>
      </c>
      <c r="H48" s="15">
        <v>0</v>
      </c>
      <c r="I48" s="15">
        <f t="shared" si="2"/>
        <v>2.34</v>
      </c>
      <c r="J48" s="15">
        <f t="shared" si="3"/>
        <v>1.2399999999999998</v>
      </c>
      <c r="K48" s="40"/>
      <c r="L48" s="44"/>
      <c r="M48" s="30"/>
    </row>
    <row r="49" spans="1:13" s="4" customFormat="1" ht="11.25">
      <c r="A49" s="35">
        <v>31</v>
      </c>
      <c r="B49" s="68" t="s">
        <v>85</v>
      </c>
      <c r="C49" s="34">
        <v>1.6</v>
      </c>
      <c r="D49" s="34">
        <v>0.45</v>
      </c>
      <c r="E49" s="34">
        <v>0.54</v>
      </c>
      <c r="F49" s="34">
        <v>120</v>
      </c>
      <c r="G49" s="34">
        <f t="shared" si="1"/>
        <v>0.54</v>
      </c>
      <c r="H49" s="34">
        <v>0</v>
      </c>
      <c r="I49" s="34">
        <f t="shared" si="2"/>
        <v>0.54</v>
      </c>
      <c r="J49" s="34">
        <f t="shared" si="3"/>
        <v>0.09000000000000002</v>
      </c>
      <c r="K49" s="34">
        <f aca="true" t="shared" si="5" ref="K49:K61">J49</f>
        <v>0.09000000000000002</v>
      </c>
      <c r="L49" s="32" t="str">
        <f>IF(K49&lt;0,"closed","opened")</f>
        <v>opened</v>
      </c>
      <c r="M49" s="26"/>
    </row>
    <row r="50" spans="1:13" s="4" customFormat="1" ht="11.25">
      <c r="A50" s="35">
        <v>32</v>
      </c>
      <c r="B50" s="68" t="s">
        <v>86</v>
      </c>
      <c r="C50" s="34">
        <v>1.8</v>
      </c>
      <c r="D50" s="34">
        <v>0.02</v>
      </c>
      <c r="E50" s="34">
        <v>0.88</v>
      </c>
      <c r="F50" s="34">
        <v>120</v>
      </c>
      <c r="G50" s="34">
        <f t="shared" si="1"/>
        <v>0.88</v>
      </c>
      <c r="H50" s="34">
        <v>0</v>
      </c>
      <c r="I50" s="34">
        <f t="shared" si="2"/>
        <v>0.88</v>
      </c>
      <c r="J50" s="34">
        <f t="shared" si="3"/>
        <v>0.86</v>
      </c>
      <c r="K50" s="34">
        <f t="shared" si="5"/>
        <v>0.86</v>
      </c>
      <c r="L50" s="32" t="str">
        <f>IF(K50&lt;0,"closed","opened")</f>
        <v>opened</v>
      </c>
      <c r="M50" s="26"/>
    </row>
    <row r="51" spans="1:13" s="4" customFormat="1" ht="11.25">
      <c r="A51" s="35">
        <v>33</v>
      </c>
      <c r="B51" s="68" t="s">
        <v>87</v>
      </c>
      <c r="C51" s="34">
        <v>2.5</v>
      </c>
      <c r="D51" s="34">
        <v>0.82</v>
      </c>
      <c r="E51" s="34">
        <v>1.39</v>
      </c>
      <c r="F51" s="34">
        <v>120</v>
      </c>
      <c r="G51" s="34">
        <f t="shared" si="1"/>
        <v>1.39</v>
      </c>
      <c r="H51" s="34">
        <v>0</v>
      </c>
      <c r="I51" s="34">
        <f t="shared" si="2"/>
        <v>1.39</v>
      </c>
      <c r="J51" s="34">
        <f t="shared" si="3"/>
        <v>0.57</v>
      </c>
      <c r="K51" s="34">
        <f t="shared" si="5"/>
        <v>0.57</v>
      </c>
      <c r="L51" s="32" t="str">
        <f>IF(K51&lt;0,"closed","opened")</f>
        <v>opened</v>
      </c>
      <c r="M51" s="26"/>
    </row>
    <row r="52" spans="1:13" s="4" customFormat="1" ht="11.25">
      <c r="A52" s="37">
        <v>34</v>
      </c>
      <c r="B52" s="68" t="s">
        <v>88</v>
      </c>
      <c r="C52" s="15">
        <v>1.6</v>
      </c>
      <c r="D52" s="34">
        <v>0.47</v>
      </c>
      <c r="E52" s="15">
        <v>1.6</v>
      </c>
      <c r="F52" s="15" t="s">
        <v>200</v>
      </c>
      <c r="G52" s="15">
        <f t="shared" si="1"/>
        <v>1.6</v>
      </c>
      <c r="H52" s="15">
        <v>0</v>
      </c>
      <c r="I52" s="15">
        <f t="shared" si="2"/>
        <v>1.6</v>
      </c>
      <c r="J52" s="15">
        <f t="shared" si="3"/>
        <v>1.1300000000000001</v>
      </c>
      <c r="K52" s="15">
        <f t="shared" si="5"/>
        <v>1.1300000000000001</v>
      </c>
      <c r="L52" s="33" t="str">
        <f>IF(K52&lt;0,"closed","opened")</f>
        <v>opened</v>
      </c>
      <c r="M52" s="26"/>
    </row>
    <row r="53" spans="1:13" s="4" customFormat="1" ht="11.25">
      <c r="A53" s="37">
        <v>35</v>
      </c>
      <c r="B53" s="68" t="s">
        <v>89</v>
      </c>
      <c r="C53" s="15">
        <v>2.5</v>
      </c>
      <c r="D53" s="34">
        <v>0.26</v>
      </c>
      <c r="E53" s="15">
        <v>0.31</v>
      </c>
      <c r="F53" s="15">
        <v>80</v>
      </c>
      <c r="G53" s="15">
        <f t="shared" si="1"/>
        <v>0.31</v>
      </c>
      <c r="H53" s="15">
        <v>0</v>
      </c>
      <c r="I53" s="15">
        <f t="shared" si="2"/>
        <v>0.31</v>
      </c>
      <c r="J53" s="15">
        <f t="shared" si="3"/>
        <v>0.04999999999999999</v>
      </c>
      <c r="K53" s="15">
        <f t="shared" si="5"/>
        <v>0.04999999999999999</v>
      </c>
      <c r="L53" s="33" t="str">
        <f>IF(K53&lt;0,"closed","opened")</f>
        <v>opened</v>
      </c>
      <c r="M53" s="26"/>
    </row>
    <row r="54" spans="1:13" s="4" customFormat="1" ht="11.25">
      <c r="A54" s="37">
        <v>36</v>
      </c>
      <c r="B54" s="68" t="s">
        <v>90</v>
      </c>
      <c r="C54" s="15">
        <v>1.8</v>
      </c>
      <c r="D54" s="34">
        <v>0.53</v>
      </c>
      <c r="E54" s="15">
        <v>1.6</v>
      </c>
      <c r="F54" s="15" t="s">
        <v>200</v>
      </c>
      <c r="G54" s="15">
        <f t="shared" si="1"/>
        <v>1.6</v>
      </c>
      <c r="H54" s="15">
        <v>0</v>
      </c>
      <c r="I54" s="15">
        <f t="shared" si="2"/>
        <v>1.6</v>
      </c>
      <c r="J54" s="15">
        <f t="shared" si="3"/>
        <v>1.07</v>
      </c>
      <c r="K54" s="15">
        <f t="shared" si="5"/>
        <v>1.07</v>
      </c>
      <c r="L54" s="33" t="str">
        <f>IF(K54&lt;0,"closed","opened")</f>
        <v>opened</v>
      </c>
      <c r="M54" s="26"/>
    </row>
    <row r="55" spans="1:13" s="4" customFormat="1" ht="11.25">
      <c r="A55" s="37">
        <v>37</v>
      </c>
      <c r="B55" s="68" t="s">
        <v>91</v>
      </c>
      <c r="C55" s="15">
        <v>2.5</v>
      </c>
      <c r="D55" s="34">
        <v>0.73</v>
      </c>
      <c r="E55" s="15">
        <v>1.6</v>
      </c>
      <c r="F55" s="15" t="s">
        <v>200</v>
      </c>
      <c r="G55" s="15">
        <f t="shared" si="1"/>
        <v>1.6</v>
      </c>
      <c r="H55" s="15">
        <v>0</v>
      </c>
      <c r="I55" s="15">
        <f t="shared" si="2"/>
        <v>1.6</v>
      </c>
      <c r="J55" s="15">
        <f t="shared" si="3"/>
        <v>0.8700000000000001</v>
      </c>
      <c r="K55" s="15">
        <f t="shared" si="5"/>
        <v>0.8700000000000001</v>
      </c>
      <c r="L55" s="33" t="str">
        <f>IF(K55&lt;0,"closed","opened")</f>
        <v>opened</v>
      </c>
      <c r="M55" s="26"/>
    </row>
    <row r="56" spans="1:13" s="4" customFormat="1" ht="11.25">
      <c r="A56" s="37">
        <v>38</v>
      </c>
      <c r="B56" s="68" t="s">
        <v>92</v>
      </c>
      <c r="C56" s="15">
        <v>1.6</v>
      </c>
      <c r="D56" s="34">
        <v>0.71</v>
      </c>
      <c r="E56" s="15">
        <v>1.6</v>
      </c>
      <c r="F56" s="15" t="s">
        <v>200</v>
      </c>
      <c r="G56" s="15">
        <f t="shared" si="1"/>
        <v>1.6</v>
      </c>
      <c r="H56" s="15">
        <v>0</v>
      </c>
      <c r="I56" s="15">
        <f t="shared" si="2"/>
        <v>1.6</v>
      </c>
      <c r="J56" s="15">
        <f t="shared" si="3"/>
        <v>0.8900000000000001</v>
      </c>
      <c r="K56" s="15">
        <f t="shared" si="5"/>
        <v>0.8900000000000001</v>
      </c>
      <c r="L56" s="33" t="str">
        <f>IF(K56&lt;0,"closed","opened")</f>
        <v>opened</v>
      </c>
      <c r="M56" s="26"/>
    </row>
    <row r="57" spans="1:13" s="4" customFormat="1" ht="11.25">
      <c r="A57" s="37">
        <v>39</v>
      </c>
      <c r="B57" s="68" t="s">
        <v>93</v>
      </c>
      <c r="C57" s="15">
        <v>1</v>
      </c>
      <c r="D57" s="34">
        <v>0.36</v>
      </c>
      <c r="E57" s="15">
        <v>1.6</v>
      </c>
      <c r="F57" s="15" t="s">
        <v>200</v>
      </c>
      <c r="G57" s="15">
        <f t="shared" si="1"/>
        <v>1.6</v>
      </c>
      <c r="H57" s="15">
        <v>0</v>
      </c>
      <c r="I57" s="15">
        <f t="shared" si="2"/>
        <v>1.6</v>
      </c>
      <c r="J57" s="15">
        <f t="shared" si="3"/>
        <v>1.2400000000000002</v>
      </c>
      <c r="K57" s="15">
        <f t="shared" si="5"/>
        <v>1.2400000000000002</v>
      </c>
      <c r="L57" s="33" t="str">
        <f>IF(K57&lt;0,"closed","opened")</f>
        <v>opened</v>
      </c>
      <c r="M57" s="26"/>
    </row>
    <row r="58" spans="1:13" s="4" customFormat="1" ht="11.25">
      <c r="A58" s="37">
        <v>40</v>
      </c>
      <c r="B58" s="68" t="s">
        <v>94</v>
      </c>
      <c r="C58" s="15">
        <v>2.5</v>
      </c>
      <c r="D58" s="34">
        <v>0.4</v>
      </c>
      <c r="E58" s="15">
        <v>1.6</v>
      </c>
      <c r="F58" s="15" t="s">
        <v>200</v>
      </c>
      <c r="G58" s="15">
        <f t="shared" si="1"/>
        <v>1.6</v>
      </c>
      <c r="H58" s="15">
        <v>0</v>
      </c>
      <c r="I58" s="15">
        <f t="shared" si="2"/>
        <v>1.6</v>
      </c>
      <c r="J58" s="15">
        <f t="shared" si="3"/>
        <v>1.2000000000000002</v>
      </c>
      <c r="K58" s="15">
        <f t="shared" si="5"/>
        <v>1.2000000000000002</v>
      </c>
      <c r="L58" s="33" t="str">
        <f>IF(K58&lt;0,"closed","opened")</f>
        <v>opened</v>
      </c>
      <c r="M58" s="26"/>
    </row>
    <row r="59" spans="1:13" s="4" customFormat="1" ht="11.25">
      <c r="A59" s="37">
        <v>41</v>
      </c>
      <c r="B59" s="65" t="s">
        <v>95</v>
      </c>
      <c r="C59" s="34" t="s">
        <v>0</v>
      </c>
      <c r="D59" s="34">
        <v>6.6</v>
      </c>
      <c r="E59" s="34">
        <v>3.88</v>
      </c>
      <c r="F59" s="34">
        <v>30</v>
      </c>
      <c r="G59" s="34">
        <f aca="true" t="shared" si="6" ref="G59:G67">D59-E59</f>
        <v>2.7199999999999998</v>
      </c>
      <c r="H59" s="34">
        <v>0</v>
      </c>
      <c r="I59" s="34">
        <f>10*1.05</f>
        <v>10.5</v>
      </c>
      <c r="J59" s="34">
        <f aca="true" t="shared" si="7" ref="J59:J120">I59-H59-G59</f>
        <v>7.78</v>
      </c>
      <c r="K59" s="34">
        <f t="shared" si="5"/>
        <v>7.78</v>
      </c>
      <c r="L59" s="32" t="str">
        <f>IF(K59&lt;0,"closed","opened")</f>
        <v>opened</v>
      </c>
      <c r="M59" s="26"/>
    </row>
    <row r="60" spans="1:13" s="4" customFormat="1" ht="11.25">
      <c r="A60" s="35">
        <v>42</v>
      </c>
      <c r="B60" s="65" t="s">
        <v>96</v>
      </c>
      <c r="C60" s="34" t="s">
        <v>1</v>
      </c>
      <c r="D60" s="34">
        <v>0.4</v>
      </c>
      <c r="E60" s="34">
        <v>0.93</v>
      </c>
      <c r="F60" s="34">
        <v>90</v>
      </c>
      <c r="G60" s="34">
        <f t="shared" si="6"/>
        <v>-0.53</v>
      </c>
      <c r="H60" s="34">
        <v>0</v>
      </c>
      <c r="I60" s="5">
        <f>2.5*1.05</f>
        <v>2.625</v>
      </c>
      <c r="J60" s="5">
        <f t="shared" si="7"/>
        <v>3.1550000000000002</v>
      </c>
      <c r="K60" s="5">
        <f t="shared" si="5"/>
        <v>3.1550000000000002</v>
      </c>
      <c r="L60" s="32" t="str">
        <f>IF(K60&lt;0,"closed","opened")</f>
        <v>opened</v>
      </c>
      <c r="M60" s="26"/>
    </row>
    <row r="61" spans="1:13" s="4" customFormat="1" ht="11.25">
      <c r="A61" s="35">
        <v>43</v>
      </c>
      <c r="B61" s="65" t="s">
        <v>97</v>
      </c>
      <c r="C61" s="34" t="s">
        <v>2</v>
      </c>
      <c r="D61" s="34">
        <v>0.56</v>
      </c>
      <c r="E61" s="34">
        <v>0</v>
      </c>
      <c r="F61" s="34" t="s">
        <v>37</v>
      </c>
      <c r="G61" s="34">
        <f t="shared" si="6"/>
        <v>0.56</v>
      </c>
      <c r="H61" s="34">
        <v>0</v>
      </c>
      <c r="I61" s="34">
        <f>1.6*1.05</f>
        <v>1.6800000000000002</v>
      </c>
      <c r="J61" s="34">
        <f t="shared" si="7"/>
        <v>1.12</v>
      </c>
      <c r="K61" s="34">
        <f t="shared" si="5"/>
        <v>1.12</v>
      </c>
      <c r="L61" s="32" t="str">
        <f>IF(K61&lt;0,"closed","opened")</f>
        <v>opened</v>
      </c>
      <c r="M61" s="26"/>
    </row>
    <row r="62" spans="1:13" s="23" customFormat="1" ht="22.5">
      <c r="A62" s="35">
        <v>44</v>
      </c>
      <c r="B62" s="65" t="s">
        <v>98</v>
      </c>
      <c r="C62" s="15" t="s">
        <v>0</v>
      </c>
      <c r="D62" s="34">
        <v>2.9</v>
      </c>
      <c r="E62" s="15">
        <f>E63+E64</f>
        <v>3.06</v>
      </c>
      <c r="F62" s="15">
        <v>90</v>
      </c>
      <c r="G62" s="15">
        <f t="shared" si="6"/>
        <v>-0.16000000000000014</v>
      </c>
      <c r="H62" s="15">
        <v>0</v>
      </c>
      <c r="I62" s="15">
        <f>10*1.05</f>
        <v>10.5</v>
      </c>
      <c r="J62" s="15">
        <f t="shared" si="7"/>
        <v>10.66</v>
      </c>
      <c r="K62" s="40">
        <f>MIN(J62:J64)</f>
        <v>10.29</v>
      </c>
      <c r="L62" s="44" t="str">
        <f>IF(K62&lt;0,"closed","opened")</f>
        <v>opened</v>
      </c>
      <c r="M62" s="26"/>
    </row>
    <row r="63" spans="1:13" s="23" customFormat="1" ht="11.25">
      <c r="A63" s="37">
        <v>45</v>
      </c>
      <c r="B63" s="65" t="s">
        <v>61</v>
      </c>
      <c r="C63" s="15" t="s">
        <v>0</v>
      </c>
      <c r="D63" s="34">
        <v>2.64</v>
      </c>
      <c r="E63" s="15">
        <v>2.43</v>
      </c>
      <c r="F63" s="15">
        <v>90</v>
      </c>
      <c r="G63" s="15">
        <f t="shared" si="6"/>
        <v>0.20999999999999996</v>
      </c>
      <c r="H63" s="15">
        <v>0</v>
      </c>
      <c r="I63" s="15">
        <f>10*1.05</f>
        <v>10.5</v>
      </c>
      <c r="J63" s="15">
        <f t="shared" si="7"/>
        <v>10.29</v>
      </c>
      <c r="K63" s="40"/>
      <c r="L63" s="44"/>
      <c r="M63" s="26"/>
    </row>
    <row r="64" spans="1:13" s="23" customFormat="1" ht="11.25">
      <c r="A64" s="37"/>
      <c r="B64" s="65" t="s">
        <v>62</v>
      </c>
      <c r="C64" s="15" t="s">
        <v>0</v>
      </c>
      <c r="D64" s="34">
        <v>0.23</v>
      </c>
      <c r="E64" s="15">
        <v>0.63</v>
      </c>
      <c r="F64" s="15">
        <v>90</v>
      </c>
      <c r="G64" s="15">
        <f t="shared" si="6"/>
        <v>-0.4</v>
      </c>
      <c r="H64" s="15">
        <v>0</v>
      </c>
      <c r="I64" s="15">
        <f>10*1.05</f>
        <v>10.5</v>
      </c>
      <c r="J64" s="15">
        <f t="shared" si="7"/>
        <v>10.9</v>
      </c>
      <c r="K64" s="40"/>
      <c r="L64" s="44"/>
      <c r="M64" s="26"/>
    </row>
    <row r="65" spans="1:13" s="4" customFormat="1" ht="11.25">
      <c r="A65" s="37"/>
      <c r="B65" s="65" t="s">
        <v>99</v>
      </c>
      <c r="C65" s="34" t="s">
        <v>3</v>
      </c>
      <c r="D65" s="34">
        <v>0.83</v>
      </c>
      <c r="E65" s="34">
        <v>0.64</v>
      </c>
      <c r="F65" s="34">
        <v>60</v>
      </c>
      <c r="G65" s="34">
        <f t="shared" si="6"/>
        <v>0.18999999999999995</v>
      </c>
      <c r="H65" s="34">
        <v>0</v>
      </c>
      <c r="I65" s="34">
        <f>1.6*1.05</f>
        <v>1.6800000000000002</v>
      </c>
      <c r="J65" s="34">
        <f t="shared" si="7"/>
        <v>1.4900000000000002</v>
      </c>
      <c r="K65" s="34">
        <f>J65</f>
        <v>1.4900000000000002</v>
      </c>
      <c r="L65" s="32" t="str">
        <f>IF(K65&lt;0,"closed","opened")</f>
        <v>opened</v>
      </c>
      <c r="M65" s="26"/>
    </row>
    <row r="66" spans="1:13" s="4" customFormat="1" ht="11.25">
      <c r="A66" s="35">
        <v>46</v>
      </c>
      <c r="B66" s="65" t="s">
        <v>100</v>
      </c>
      <c r="C66" s="34" t="s">
        <v>4</v>
      </c>
      <c r="D66" s="34">
        <v>2.88</v>
      </c>
      <c r="E66" s="34">
        <v>2.05</v>
      </c>
      <c r="F66" s="34">
        <v>90</v>
      </c>
      <c r="G66" s="34">
        <f t="shared" si="6"/>
        <v>0.8300000000000001</v>
      </c>
      <c r="H66" s="34">
        <v>0</v>
      </c>
      <c r="I66" s="5">
        <f>6.3*1.05</f>
        <v>6.615</v>
      </c>
      <c r="J66" s="5">
        <f t="shared" si="7"/>
        <v>5.785</v>
      </c>
      <c r="K66" s="5">
        <f>J66</f>
        <v>5.785</v>
      </c>
      <c r="L66" s="32" t="str">
        <f>IF(K66&lt;0,"closed","opened")</f>
        <v>opened</v>
      </c>
      <c r="M66" s="26"/>
    </row>
    <row r="67" spans="1:13" s="4" customFormat="1" ht="11.25">
      <c r="A67" s="35">
        <v>47</v>
      </c>
      <c r="B67" s="65" t="s">
        <v>101</v>
      </c>
      <c r="C67" s="34" t="s">
        <v>18</v>
      </c>
      <c r="D67" s="34">
        <v>3.85</v>
      </c>
      <c r="E67" s="34">
        <v>1.46</v>
      </c>
      <c r="F67" s="34">
        <v>30</v>
      </c>
      <c r="G67" s="34">
        <f t="shared" si="6"/>
        <v>2.39</v>
      </c>
      <c r="H67" s="34">
        <v>0</v>
      </c>
      <c r="I67" s="5">
        <f>2.5*1.05</f>
        <v>2.625</v>
      </c>
      <c r="J67" s="5">
        <f t="shared" si="7"/>
        <v>0.23499999999999988</v>
      </c>
      <c r="K67" s="5">
        <f>J67</f>
        <v>0.23499999999999988</v>
      </c>
      <c r="L67" s="32" t="str">
        <f>IF(K67&lt;0,"closed","opened")</f>
        <v>opened</v>
      </c>
      <c r="M67" s="26"/>
    </row>
    <row r="68" spans="1:13" s="4" customFormat="1" ht="11.25">
      <c r="A68" s="35">
        <v>48</v>
      </c>
      <c r="B68" s="65" t="s">
        <v>102</v>
      </c>
      <c r="C68" s="34" t="s">
        <v>19</v>
      </c>
      <c r="D68" s="34">
        <v>14.87</v>
      </c>
      <c r="E68" s="34">
        <v>5.87</v>
      </c>
      <c r="F68" s="34">
        <v>120</v>
      </c>
      <c r="G68" s="34">
        <f aca="true" t="shared" si="8" ref="G68:G131">D68-E68</f>
        <v>9</v>
      </c>
      <c r="H68" s="34">
        <v>0</v>
      </c>
      <c r="I68" s="34">
        <f>15*1.05</f>
        <v>15.75</v>
      </c>
      <c r="J68" s="34">
        <f t="shared" si="7"/>
        <v>6.75</v>
      </c>
      <c r="K68" s="34">
        <f>J68</f>
        <v>6.75</v>
      </c>
      <c r="L68" s="32" t="str">
        <f>IF(K68&lt;0,"closed","opened")</f>
        <v>opened</v>
      </c>
      <c r="M68" s="26"/>
    </row>
    <row r="69" spans="1:13" s="4" customFormat="1" ht="22.5">
      <c r="A69" s="35">
        <v>49</v>
      </c>
      <c r="B69" s="65" t="s">
        <v>103</v>
      </c>
      <c r="C69" s="34" t="s">
        <v>0</v>
      </c>
      <c r="D69" s="34">
        <v>3.64</v>
      </c>
      <c r="E69" s="34">
        <f>E70+E71</f>
        <v>0.45</v>
      </c>
      <c r="F69" s="34">
        <v>60</v>
      </c>
      <c r="G69" s="34">
        <f t="shared" si="8"/>
        <v>3.19</v>
      </c>
      <c r="H69" s="34">
        <v>0</v>
      </c>
      <c r="I69" s="34">
        <f>10*1.05</f>
        <v>10.5</v>
      </c>
      <c r="J69" s="34">
        <f t="shared" si="7"/>
        <v>7.3100000000000005</v>
      </c>
      <c r="K69" s="40">
        <f>MIN(J69:J71)</f>
        <v>7.3100000000000005</v>
      </c>
      <c r="L69" s="41" t="str">
        <f>IF(K69&lt;0,"closed","opened")</f>
        <v>opened</v>
      </c>
      <c r="M69" s="26"/>
    </row>
    <row r="70" spans="1:13" s="4" customFormat="1" ht="11.25">
      <c r="A70" s="35">
        <v>50</v>
      </c>
      <c r="B70" s="68" t="s">
        <v>61</v>
      </c>
      <c r="C70" s="34" t="s">
        <v>0</v>
      </c>
      <c r="D70" s="34">
        <v>0.31</v>
      </c>
      <c r="E70" s="34">
        <v>0</v>
      </c>
      <c r="F70" s="34">
        <v>0</v>
      </c>
      <c r="G70" s="34">
        <f t="shared" si="8"/>
        <v>0.31</v>
      </c>
      <c r="H70" s="34">
        <v>0</v>
      </c>
      <c r="I70" s="34">
        <f>10*1.05</f>
        <v>10.5</v>
      </c>
      <c r="J70" s="34">
        <f t="shared" si="7"/>
        <v>10.19</v>
      </c>
      <c r="K70" s="40"/>
      <c r="L70" s="41"/>
      <c r="M70" s="26"/>
    </row>
    <row r="71" spans="1:13" s="4" customFormat="1" ht="11.25">
      <c r="A71" s="35"/>
      <c r="B71" s="68" t="s">
        <v>62</v>
      </c>
      <c r="C71" s="34" t="s">
        <v>0</v>
      </c>
      <c r="D71" s="34">
        <v>3.32</v>
      </c>
      <c r="E71" s="34">
        <v>0.45</v>
      </c>
      <c r="F71" s="34">
        <v>60</v>
      </c>
      <c r="G71" s="34">
        <f t="shared" si="8"/>
        <v>2.8699999999999997</v>
      </c>
      <c r="H71" s="34">
        <v>0</v>
      </c>
      <c r="I71" s="34">
        <f>10*1.05</f>
        <v>10.5</v>
      </c>
      <c r="J71" s="34">
        <f t="shared" si="7"/>
        <v>7.630000000000001</v>
      </c>
      <c r="K71" s="40"/>
      <c r="L71" s="41"/>
      <c r="M71" s="26"/>
    </row>
    <row r="72" spans="1:13" s="4" customFormat="1" ht="22.5">
      <c r="A72" s="35"/>
      <c r="B72" s="68" t="s">
        <v>104</v>
      </c>
      <c r="C72" s="34" t="s">
        <v>5</v>
      </c>
      <c r="D72" s="34">
        <v>12.57</v>
      </c>
      <c r="E72" s="34">
        <v>3.98</v>
      </c>
      <c r="F72" s="34">
        <v>180</v>
      </c>
      <c r="G72" s="34">
        <f t="shared" si="8"/>
        <v>8.59</v>
      </c>
      <c r="H72" s="34">
        <v>0</v>
      </c>
      <c r="I72" s="34">
        <f>16*1.05</f>
        <v>16.8</v>
      </c>
      <c r="J72" s="34">
        <f t="shared" si="7"/>
        <v>8.21</v>
      </c>
      <c r="K72" s="34">
        <f aca="true" t="shared" si="9" ref="K72:K77">J72</f>
        <v>8.21</v>
      </c>
      <c r="L72" s="32" t="str">
        <f>IF(K72&lt;0,"closed","opened")</f>
        <v>opened</v>
      </c>
      <c r="M72" s="26"/>
    </row>
    <row r="73" spans="1:13" s="4" customFormat="1" ht="11.25">
      <c r="A73" s="35">
        <v>51</v>
      </c>
      <c r="B73" s="68" t="s">
        <v>105</v>
      </c>
      <c r="C73" s="34" t="s">
        <v>6</v>
      </c>
      <c r="D73" s="34">
        <v>1.06</v>
      </c>
      <c r="E73" s="34">
        <v>0.64</v>
      </c>
      <c r="F73" s="34">
        <v>60</v>
      </c>
      <c r="G73" s="34">
        <f t="shared" si="8"/>
        <v>0.42000000000000004</v>
      </c>
      <c r="H73" s="34">
        <v>0</v>
      </c>
      <c r="I73" s="34">
        <f>1.8*1.05</f>
        <v>1.8900000000000001</v>
      </c>
      <c r="J73" s="34">
        <f t="shared" si="7"/>
        <v>1.4700000000000002</v>
      </c>
      <c r="K73" s="34">
        <f t="shared" si="9"/>
        <v>1.4700000000000002</v>
      </c>
      <c r="L73" s="32" t="str">
        <f>IF(K73&lt;0,"closed","opened")</f>
        <v>opened</v>
      </c>
      <c r="M73" s="26"/>
    </row>
    <row r="74" spans="1:13" s="4" customFormat="1" ht="11.25">
      <c r="A74" s="35">
        <v>52</v>
      </c>
      <c r="B74" s="68" t="s">
        <v>106</v>
      </c>
      <c r="C74" s="34" t="s">
        <v>20</v>
      </c>
      <c r="D74" s="34">
        <v>16.07</v>
      </c>
      <c r="E74" s="34">
        <v>4.39</v>
      </c>
      <c r="F74" s="34">
        <v>150</v>
      </c>
      <c r="G74" s="34">
        <f t="shared" si="8"/>
        <v>11.68</v>
      </c>
      <c r="H74" s="34">
        <v>0</v>
      </c>
      <c r="I74" s="34">
        <f>25*1.05</f>
        <v>26.25</v>
      </c>
      <c r="J74" s="34">
        <f t="shared" si="7"/>
        <v>14.57</v>
      </c>
      <c r="K74" s="34">
        <f t="shared" si="9"/>
        <v>14.57</v>
      </c>
      <c r="L74" s="32" t="str">
        <f>IF(K74&lt;0,"closed","opened")</f>
        <v>opened</v>
      </c>
      <c r="M74" s="26"/>
    </row>
    <row r="75" spans="1:13" s="4" customFormat="1" ht="11.25">
      <c r="A75" s="35">
        <v>53</v>
      </c>
      <c r="B75" s="68" t="s">
        <v>107</v>
      </c>
      <c r="C75" s="15" t="s">
        <v>7</v>
      </c>
      <c r="D75" s="15">
        <v>25.03</v>
      </c>
      <c r="E75" s="15">
        <v>0</v>
      </c>
      <c r="F75" s="15">
        <v>120</v>
      </c>
      <c r="G75" s="15">
        <f t="shared" si="8"/>
        <v>25.03</v>
      </c>
      <c r="H75" s="15">
        <v>0</v>
      </c>
      <c r="I75" s="15">
        <f>25*1.05</f>
        <v>26.25</v>
      </c>
      <c r="J75" s="15">
        <f t="shared" si="7"/>
        <v>1.2199999999999989</v>
      </c>
      <c r="K75" s="15">
        <f t="shared" si="9"/>
        <v>1.2199999999999989</v>
      </c>
      <c r="L75" s="33" t="str">
        <f>IF(K75&lt;0,"closed","opened")</f>
        <v>opened</v>
      </c>
      <c r="M75" s="26"/>
    </row>
    <row r="76" spans="1:13" s="4" customFormat="1" ht="11.25">
      <c r="A76" s="37">
        <v>54</v>
      </c>
      <c r="B76" s="65" t="s">
        <v>108</v>
      </c>
      <c r="C76" s="34" t="s">
        <v>1</v>
      </c>
      <c r="D76" s="34">
        <v>2.08</v>
      </c>
      <c r="E76" s="34">
        <v>1.48</v>
      </c>
      <c r="F76" s="34">
        <v>60</v>
      </c>
      <c r="G76" s="34">
        <f t="shared" si="8"/>
        <v>0.6000000000000001</v>
      </c>
      <c r="H76" s="34">
        <v>0</v>
      </c>
      <c r="I76" s="5">
        <f>2.5*1.05</f>
        <v>2.625</v>
      </c>
      <c r="J76" s="5">
        <f t="shared" si="7"/>
        <v>2.025</v>
      </c>
      <c r="K76" s="5">
        <f t="shared" si="9"/>
        <v>2.025</v>
      </c>
      <c r="L76" s="32" t="str">
        <f>IF(K76&lt;0,"closed","opened")</f>
        <v>opened</v>
      </c>
      <c r="M76" s="26"/>
    </row>
    <row r="77" spans="1:13" s="4" customFormat="1" ht="11.25">
      <c r="A77" s="35">
        <v>55</v>
      </c>
      <c r="B77" s="65" t="s">
        <v>109</v>
      </c>
      <c r="C77" s="34" t="s">
        <v>21</v>
      </c>
      <c r="D77" s="34">
        <v>1.16</v>
      </c>
      <c r="E77" s="34">
        <v>1.18</v>
      </c>
      <c r="F77" s="34">
        <v>30</v>
      </c>
      <c r="G77" s="34">
        <f t="shared" si="8"/>
        <v>-0.020000000000000018</v>
      </c>
      <c r="H77" s="34">
        <v>0</v>
      </c>
      <c r="I77" s="34">
        <f>1.6*1.05</f>
        <v>1.6800000000000002</v>
      </c>
      <c r="J77" s="34">
        <f t="shared" si="7"/>
        <v>1.7000000000000002</v>
      </c>
      <c r="K77" s="34">
        <f t="shared" si="9"/>
        <v>1.7000000000000002</v>
      </c>
      <c r="L77" s="32" t="str">
        <f>IF(K77&lt;0,"closed","opened")</f>
        <v>opened</v>
      </c>
      <c r="M77" s="26"/>
    </row>
    <row r="78" spans="1:13" s="4" customFormat="1" ht="22.5">
      <c r="A78" s="35">
        <v>56</v>
      </c>
      <c r="B78" s="65" t="s">
        <v>110</v>
      </c>
      <c r="C78" s="34" t="s">
        <v>0</v>
      </c>
      <c r="D78" s="34">
        <v>5.28</v>
      </c>
      <c r="E78" s="34">
        <f>E79+E80</f>
        <v>1.44</v>
      </c>
      <c r="F78" s="34">
        <v>90</v>
      </c>
      <c r="G78" s="34">
        <f t="shared" si="8"/>
        <v>3.8400000000000003</v>
      </c>
      <c r="H78" s="34">
        <v>0</v>
      </c>
      <c r="I78" s="34">
        <f>10*1.05</f>
        <v>10.5</v>
      </c>
      <c r="J78" s="34">
        <f t="shared" si="7"/>
        <v>6.66</v>
      </c>
      <c r="K78" s="40">
        <f>MIN(J78:J80)</f>
        <v>6.66</v>
      </c>
      <c r="L78" s="41" t="str">
        <f>IF(K78&lt;0,"closed","opened")</f>
        <v>opened</v>
      </c>
      <c r="M78" s="26"/>
    </row>
    <row r="79" spans="1:13" s="4" customFormat="1" ht="11.25">
      <c r="A79" s="35">
        <v>57</v>
      </c>
      <c r="B79" s="65" t="s">
        <v>61</v>
      </c>
      <c r="C79" s="34" t="s">
        <v>0</v>
      </c>
      <c r="D79" s="34">
        <v>1.49</v>
      </c>
      <c r="E79" s="34">
        <v>1</v>
      </c>
      <c r="F79" s="34">
        <v>90</v>
      </c>
      <c r="G79" s="34">
        <f t="shared" si="8"/>
        <v>0.49</v>
      </c>
      <c r="H79" s="34">
        <v>0</v>
      </c>
      <c r="I79" s="34">
        <f>10*1.05</f>
        <v>10.5</v>
      </c>
      <c r="J79" s="34">
        <f t="shared" si="7"/>
        <v>10.01</v>
      </c>
      <c r="K79" s="40"/>
      <c r="L79" s="41"/>
      <c r="M79" s="26"/>
    </row>
    <row r="80" spans="1:13" s="4" customFormat="1" ht="11.25">
      <c r="A80" s="35"/>
      <c r="B80" s="65" t="s">
        <v>62</v>
      </c>
      <c r="C80" s="34" t="s">
        <v>0</v>
      </c>
      <c r="D80" s="34">
        <v>3.82</v>
      </c>
      <c r="E80" s="34">
        <v>0.44</v>
      </c>
      <c r="F80" s="34">
        <v>90</v>
      </c>
      <c r="G80" s="34">
        <f t="shared" si="8"/>
        <v>3.38</v>
      </c>
      <c r="H80" s="34">
        <v>0</v>
      </c>
      <c r="I80" s="34">
        <f>10*1.05</f>
        <v>10.5</v>
      </c>
      <c r="J80" s="34">
        <f t="shared" si="7"/>
        <v>7.12</v>
      </c>
      <c r="K80" s="40"/>
      <c r="L80" s="41"/>
      <c r="M80" s="26"/>
    </row>
    <row r="81" spans="1:13" s="4" customFormat="1" ht="11.25">
      <c r="A81" s="35"/>
      <c r="B81" s="65" t="s">
        <v>111</v>
      </c>
      <c r="C81" s="34" t="s">
        <v>5</v>
      </c>
      <c r="D81" s="34">
        <v>8.63</v>
      </c>
      <c r="E81" s="34">
        <f>E82+E83</f>
        <v>6.83</v>
      </c>
      <c r="F81" s="34">
        <v>45</v>
      </c>
      <c r="G81" s="34">
        <f t="shared" si="8"/>
        <v>1.8000000000000007</v>
      </c>
      <c r="H81" s="34">
        <v>0</v>
      </c>
      <c r="I81" s="34">
        <f>16*1.05</f>
        <v>16.8</v>
      </c>
      <c r="J81" s="34">
        <f t="shared" si="7"/>
        <v>15</v>
      </c>
      <c r="K81" s="40">
        <f>MIN(J81:J83)</f>
        <v>14.420000000000002</v>
      </c>
      <c r="L81" s="41" t="str">
        <f>IF(K81&lt;0,"closed","opened")</f>
        <v>opened</v>
      </c>
      <c r="M81" s="26"/>
    </row>
    <row r="82" spans="1:13" s="23" customFormat="1" ht="11.25">
      <c r="A82" s="35">
        <v>58</v>
      </c>
      <c r="B82" s="65" t="s">
        <v>61</v>
      </c>
      <c r="C82" s="15" t="s">
        <v>5</v>
      </c>
      <c r="D82" s="34">
        <v>5</v>
      </c>
      <c r="E82" s="15">
        <v>5</v>
      </c>
      <c r="F82" s="15">
        <v>45</v>
      </c>
      <c r="G82" s="15">
        <f t="shared" si="8"/>
        <v>0</v>
      </c>
      <c r="H82" s="15">
        <v>0</v>
      </c>
      <c r="I82" s="15">
        <f>16*1.05</f>
        <v>16.8</v>
      </c>
      <c r="J82" s="15">
        <f t="shared" si="7"/>
        <v>16.8</v>
      </c>
      <c r="K82" s="40"/>
      <c r="L82" s="41"/>
      <c r="M82" s="26"/>
    </row>
    <row r="83" spans="1:13" s="4" customFormat="1" ht="11.25">
      <c r="A83" s="35"/>
      <c r="B83" s="65" t="s">
        <v>62</v>
      </c>
      <c r="C83" s="34" t="s">
        <v>5</v>
      </c>
      <c r="D83" s="34">
        <v>4.21</v>
      </c>
      <c r="E83" s="34">
        <v>1.83</v>
      </c>
      <c r="F83" s="34">
        <v>45</v>
      </c>
      <c r="G83" s="34">
        <f t="shared" si="8"/>
        <v>2.38</v>
      </c>
      <c r="H83" s="34">
        <v>0</v>
      </c>
      <c r="I83" s="34">
        <f>16*1.05</f>
        <v>16.8</v>
      </c>
      <c r="J83" s="34">
        <f t="shared" si="7"/>
        <v>14.420000000000002</v>
      </c>
      <c r="K83" s="40"/>
      <c r="L83" s="41"/>
      <c r="M83" s="26"/>
    </row>
    <row r="84" spans="1:13" s="4" customFormat="1" ht="22.5">
      <c r="A84" s="35"/>
      <c r="B84" s="65" t="s">
        <v>112</v>
      </c>
      <c r="C84" s="34" t="s">
        <v>1</v>
      </c>
      <c r="D84" s="34">
        <v>1.16</v>
      </c>
      <c r="E84" s="34">
        <v>0.95</v>
      </c>
      <c r="F84" s="34">
        <v>30</v>
      </c>
      <c r="G84" s="34">
        <f t="shared" si="8"/>
        <v>0.20999999999999996</v>
      </c>
      <c r="H84" s="34">
        <v>0</v>
      </c>
      <c r="I84" s="5">
        <f>2.5*1.05</f>
        <v>2.625</v>
      </c>
      <c r="J84" s="5">
        <f t="shared" si="7"/>
        <v>2.415</v>
      </c>
      <c r="K84" s="5">
        <f aca="true" t="shared" si="10" ref="K84:K90">J84</f>
        <v>2.415</v>
      </c>
      <c r="L84" s="32" t="str">
        <f>IF(K84&lt;0,"closed","opened")</f>
        <v>opened</v>
      </c>
      <c r="M84" s="26"/>
    </row>
    <row r="85" spans="1:13" s="4" customFormat="1" ht="11.25">
      <c r="A85" s="35">
        <v>59</v>
      </c>
      <c r="B85" s="65" t="s">
        <v>113</v>
      </c>
      <c r="C85" s="34" t="s">
        <v>22</v>
      </c>
      <c r="D85" s="34">
        <v>0.83</v>
      </c>
      <c r="E85" s="34">
        <v>0</v>
      </c>
      <c r="F85" s="34" t="s">
        <v>37</v>
      </c>
      <c r="G85" s="34">
        <f t="shared" si="8"/>
        <v>0.83</v>
      </c>
      <c r="H85" s="34">
        <v>0</v>
      </c>
      <c r="I85" s="34">
        <f>1.6*1.05</f>
        <v>1.6800000000000002</v>
      </c>
      <c r="J85" s="34">
        <f t="shared" si="7"/>
        <v>0.8500000000000002</v>
      </c>
      <c r="K85" s="34">
        <f t="shared" si="10"/>
        <v>0.8500000000000002</v>
      </c>
      <c r="L85" s="32" t="str">
        <f>IF(K85&lt;0,"closed","opened")</f>
        <v>opened</v>
      </c>
      <c r="M85" s="26"/>
    </row>
    <row r="86" spans="1:13" s="4" customFormat="1" ht="11.25">
      <c r="A86" s="35">
        <v>60</v>
      </c>
      <c r="B86" s="65" t="s">
        <v>114</v>
      </c>
      <c r="C86" s="34" t="s">
        <v>3</v>
      </c>
      <c r="D86" s="34">
        <v>0.22</v>
      </c>
      <c r="E86" s="34">
        <v>0.83</v>
      </c>
      <c r="F86" s="34">
        <v>30</v>
      </c>
      <c r="G86" s="34">
        <f t="shared" si="8"/>
        <v>-0.61</v>
      </c>
      <c r="H86" s="34">
        <v>0</v>
      </c>
      <c r="I86" s="34">
        <f>1.6*1.05</f>
        <v>1.6800000000000002</v>
      </c>
      <c r="J86" s="34">
        <f t="shared" si="7"/>
        <v>2.29</v>
      </c>
      <c r="K86" s="34">
        <f t="shared" si="10"/>
        <v>2.29</v>
      </c>
      <c r="L86" s="32" t="str">
        <f>IF(K86&lt;0,"closed","opened")</f>
        <v>opened</v>
      </c>
      <c r="M86" s="26"/>
    </row>
    <row r="87" spans="1:13" s="4" customFormat="1" ht="11.25">
      <c r="A87" s="35">
        <v>61</v>
      </c>
      <c r="B87" s="65" t="s">
        <v>115</v>
      </c>
      <c r="C87" s="34" t="s">
        <v>1</v>
      </c>
      <c r="D87" s="34">
        <v>0.55</v>
      </c>
      <c r="E87" s="34">
        <v>1.59</v>
      </c>
      <c r="F87" s="34">
        <v>30</v>
      </c>
      <c r="G87" s="34">
        <f t="shared" si="8"/>
        <v>-1.04</v>
      </c>
      <c r="H87" s="34">
        <v>0</v>
      </c>
      <c r="I87" s="5">
        <f>2.5*1.05</f>
        <v>2.625</v>
      </c>
      <c r="J87" s="5">
        <f t="shared" si="7"/>
        <v>3.665</v>
      </c>
      <c r="K87" s="5">
        <f t="shared" si="10"/>
        <v>3.665</v>
      </c>
      <c r="L87" s="32" t="str">
        <f>IF(K87&lt;0,"closed","opened")</f>
        <v>opened</v>
      </c>
      <c r="M87" s="26"/>
    </row>
    <row r="88" spans="1:13" s="4" customFormat="1" ht="11.25">
      <c r="A88" s="35">
        <v>62</v>
      </c>
      <c r="B88" s="65" t="s">
        <v>116</v>
      </c>
      <c r="C88" s="34" t="s">
        <v>8</v>
      </c>
      <c r="D88" s="34">
        <v>0.43</v>
      </c>
      <c r="E88" s="34">
        <v>0.47</v>
      </c>
      <c r="F88" s="34">
        <v>60</v>
      </c>
      <c r="G88" s="34">
        <f t="shared" si="8"/>
        <v>-0.03999999999999998</v>
      </c>
      <c r="H88" s="34">
        <v>0</v>
      </c>
      <c r="I88" s="34">
        <f>1*1.05</f>
        <v>1.05</v>
      </c>
      <c r="J88" s="34">
        <f t="shared" si="7"/>
        <v>1.09</v>
      </c>
      <c r="K88" s="34">
        <f t="shared" si="10"/>
        <v>1.09</v>
      </c>
      <c r="L88" s="32" t="str">
        <f>IF(K88&lt;0,"closed","opened")</f>
        <v>opened</v>
      </c>
      <c r="M88" s="26"/>
    </row>
    <row r="89" spans="1:13" s="4" customFormat="1" ht="11.25">
      <c r="A89" s="35">
        <v>63</v>
      </c>
      <c r="B89" s="65" t="s">
        <v>117</v>
      </c>
      <c r="C89" s="34" t="s">
        <v>23</v>
      </c>
      <c r="D89" s="34">
        <v>0.42</v>
      </c>
      <c r="E89" s="34">
        <v>0.99</v>
      </c>
      <c r="F89" s="34">
        <v>90</v>
      </c>
      <c r="G89" s="34">
        <f t="shared" si="8"/>
        <v>-0.5700000000000001</v>
      </c>
      <c r="H89" s="34">
        <v>0</v>
      </c>
      <c r="I89" s="34">
        <f>1.8*1.05</f>
        <v>1.8900000000000001</v>
      </c>
      <c r="J89" s="34">
        <f t="shared" si="7"/>
        <v>2.46</v>
      </c>
      <c r="K89" s="34">
        <f t="shared" si="10"/>
        <v>2.46</v>
      </c>
      <c r="L89" s="32" t="str">
        <f>IF(K89&lt;0,"closed","opened")</f>
        <v>opened</v>
      </c>
      <c r="M89" s="26"/>
    </row>
    <row r="90" spans="1:13" s="4" customFormat="1" ht="22.5">
      <c r="A90" s="35">
        <v>64</v>
      </c>
      <c r="B90" s="65" t="s">
        <v>118</v>
      </c>
      <c r="C90" s="34" t="s">
        <v>24</v>
      </c>
      <c r="D90" s="34">
        <v>0.54</v>
      </c>
      <c r="E90" s="34">
        <v>1.7</v>
      </c>
      <c r="F90" s="34">
        <v>30</v>
      </c>
      <c r="G90" s="34">
        <f t="shared" si="8"/>
        <v>-1.16</v>
      </c>
      <c r="H90" s="34">
        <v>0</v>
      </c>
      <c r="I90" s="34">
        <f>5.6*1.05</f>
        <v>5.88</v>
      </c>
      <c r="J90" s="34">
        <f t="shared" si="7"/>
        <v>7.04</v>
      </c>
      <c r="K90" s="34">
        <f t="shared" si="10"/>
        <v>7.04</v>
      </c>
      <c r="L90" s="32" t="str">
        <f>IF(K90&lt;0,"closed","opened")</f>
        <v>opened</v>
      </c>
      <c r="M90" s="26"/>
    </row>
    <row r="91" spans="1:13" s="4" customFormat="1" ht="22.5">
      <c r="A91" s="35">
        <v>65</v>
      </c>
      <c r="B91" s="65" t="s">
        <v>119</v>
      </c>
      <c r="C91" s="34" t="s">
        <v>0</v>
      </c>
      <c r="D91" s="34">
        <v>7.38</v>
      </c>
      <c r="E91" s="34">
        <f>E92+E93</f>
        <v>1.4100000000000001</v>
      </c>
      <c r="F91" s="34">
        <v>90</v>
      </c>
      <c r="G91" s="34">
        <f t="shared" si="8"/>
        <v>5.97</v>
      </c>
      <c r="H91" s="34">
        <v>0</v>
      </c>
      <c r="I91" s="34">
        <f>10*1.05</f>
        <v>10.5</v>
      </c>
      <c r="J91" s="34">
        <f t="shared" si="7"/>
        <v>4.53</v>
      </c>
      <c r="K91" s="40">
        <f>MIN(J91:J93)</f>
        <v>4.53</v>
      </c>
      <c r="L91" s="41" t="str">
        <f>IF(K91&lt;0,"closed","opened")</f>
        <v>opened</v>
      </c>
      <c r="M91" s="26"/>
    </row>
    <row r="92" spans="1:13" s="23" customFormat="1" ht="11.25">
      <c r="A92" s="35">
        <v>66</v>
      </c>
      <c r="B92" s="65" t="s">
        <v>61</v>
      </c>
      <c r="C92" s="15" t="s">
        <v>0</v>
      </c>
      <c r="D92" s="34">
        <v>1.3</v>
      </c>
      <c r="E92" s="15">
        <v>0.86</v>
      </c>
      <c r="F92" s="15">
        <v>90</v>
      </c>
      <c r="G92" s="15">
        <f t="shared" si="8"/>
        <v>0.44000000000000006</v>
      </c>
      <c r="H92" s="15">
        <v>0</v>
      </c>
      <c r="I92" s="15">
        <f>10*1.05</f>
        <v>10.5</v>
      </c>
      <c r="J92" s="15">
        <f t="shared" si="7"/>
        <v>10.06</v>
      </c>
      <c r="K92" s="40"/>
      <c r="L92" s="41"/>
      <c r="M92" s="26"/>
    </row>
    <row r="93" spans="1:13" s="4" customFormat="1" ht="11.25">
      <c r="A93" s="35"/>
      <c r="B93" s="65" t="s">
        <v>62</v>
      </c>
      <c r="C93" s="34" t="s">
        <v>0</v>
      </c>
      <c r="D93" s="34">
        <v>6.09</v>
      </c>
      <c r="E93" s="34">
        <v>0.55</v>
      </c>
      <c r="F93" s="34">
        <v>90</v>
      </c>
      <c r="G93" s="34">
        <f t="shared" si="8"/>
        <v>5.54</v>
      </c>
      <c r="H93" s="34">
        <v>0</v>
      </c>
      <c r="I93" s="34">
        <f>10*1.05</f>
        <v>10.5</v>
      </c>
      <c r="J93" s="34">
        <f t="shared" si="7"/>
        <v>4.96</v>
      </c>
      <c r="K93" s="40"/>
      <c r="L93" s="41"/>
      <c r="M93" s="26"/>
    </row>
    <row r="94" spans="1:13" s="23" customFormat="1" ht="22.5">
      <c r="A94" s="35"/>
      <c r="B94" s="65" t="s">
        <v>120</v>
      </c>
      <c r="C94" s="15" t="s">
        <v>25</v>
      </c>
      <c r="D94" s="34">
        <v>0.58</v>
      </c>
      <c r="E94" s="15">
        <v>1.63</v>
      </c>
      <c r="F94" s="15">
        <v>45</v>
      </c>
      <c r="G94" s="15">
        <f t="shared" si="8"/>
        <v>-1.0499999999999998</v>
      </c>
      <c r="H94" s="15">
        <v>0</v>
      </c>
      <c r="I94" s="31">
        <f>2.5*1.05</f>
        <v>2.625</v>
      </c>
      <c r="J94" s="31">
        <f t="shared" si="7"/>
        <v>3.675</v>
      </c>
      <c r="K94" s="31">
        <f>J94</f>
        <v>3.675</v>
      </c>
      <c r="L94" s="33" t="str">
        <f>IF(K94&lt;0,"closed","opened")</f>
        <v>opened</v>
      </c>
      <c r="M94" s="26"/>
    </row>
    <row r="95" spans="1:13" s="4" customFormat="1" ht="11.25">
      <c r="A95" s="37">
        <v>67</v>
      </c>
      <c r="B95" s="65" t="s">
        <v>121</v>
      </c>
      <c r="C95" s="34" t="s">
        <v>9</v>
      </c>
      <c r="D95" s="34">
        <v>0.45</v>
      </c>
      <c r="E95" s="34">
        <v>0.73</v>
      </c>
      <c r="F95" s="34">
        <v>60</v>
      </c>
      <c r="G95" s="34">
        <f t="shared" si="8"/>
        <v>-0.27999999999999997</v>
      </c>
      <c r="H95" s="34">
        <v>0</v>
      </c>
      <c r="I95" s="34">
        <f>1.6*1.05</f>
        <v>1.6800000000000002</v>
      </c>
      <c r="J95" s="34">
        <f t="shared" si="7"/>
        <v>1.9600000000000002</v>
      </c>
      <c r="K95" s="34">
        <f>J95</f>
        <v>1.9600000000000002</v>
      </c>
      <c r="L95" s="32" t="str">
        <f>IF(K95&lt;0,"closed","opened")</f>
        <v>opened</v>
      </c>
      <c r="M95" s="26"/>
    </row>
    <row r="96" spans="1:13" s="23" customFormat="1" ht="11.25">
      <c r="A96" s="35">
        <v>68</v>
      </c>
      <c r="B96" s="65" t="s">
        <v>122</v>
      </c>
      <c r="C96" s="15" t="s">
        <v>1</v>
      </c>
      <c r="D96" s="34">
        <v>0.82</v>
      </c>
      <c r="E96" s="15">
        <v>1.53</v>
      </c>
      <c r="F96" s="15">
        <v>90</v>
      </c>
      <c r="G96" s="15">
        <f t="shared" si="8"/>
        <v>-0.7100000000000001</v>
      </c>
      <c r="H96" s="15">
        <v>0</v>
      </c>
      <c r="I96" s="31">
        <f>2.5*1.05</f>
        <v>2.625</v>
      </c>
      <c r="J96" s="31">
        <f t="shared" si="7"/>
        <v>3.335</v>
      </c>
      <c r="K96" s="31">
        <f>J96</f>
        <v>3.335</v>
      </c>
      <c r="L96" s="33" t="str">
        <f>IF(K96&lt;0,"closed","opened")</f>
        <v>opened</v>
      </c>
      <c r="M96" s="26"/>
    </row>
    <row r="97" spans="1:13" s="4" customFormat="1" ht="11.25">
      <c r="A97" s="37">
        <v>69</v>
      </c>
      <c r="B97" s="65" t="s">
        <v>123</v>
      </c>
      <c r="C97" s="34" t="s">
        <v>20</v>
      </c>
      <c r="D97" s="34">
        <v>6.16</v>
      </c>
      <c r="E97" s="34">
        <v>2.22</v>
      </c>
      <c r="F97" s="34">
        <v>60</v>
      </c>
      <c r="G97" s="34">
        <f t="shared" si="8"/>
        <v>3.94</v>
      </c>
      <c r="H97" s="34">
        <v>0</v>
      </c>
      <c r="I97" s="34">
        <f>25*1.05</f>
        <v>26.25</v>
      </c>
      <c r="J97" s="34">
        <f t="shared" si="7"/>
        <v>22.31</v>
      </c>
      <c r="K97" s="34">
        <f>J97</f>
        <v>22.31</v>
      </c>
      <c r="L97" s="32" t="str">
        <f>IF(K97&lt;0,"closed","opened")</f>
        <v>opened</v>
      </c>
      <c r="M97" s="26"/>
    </row>
    <row r="98" spans="1:13" s="4" customFormat="1" ht="11.25">
      <c r="A98" s="35">
        <v>70</v>
      </c>
      <c r="B98" s="65" t="s">
        <v>124</v>
      </c>
      <c r="C98" s="34" t="s">
        <v>1</v>
      </c>
      <c r="D98" s="34">
        <v>0.49</v>
      </c>
      <c r="E98" s="34">
        <v>0.65</v>
      </c>
      <c r="F98" s="34">
        <v>90</v>
      </c>
      <c r="G98" s="34">
        <f t="shared" si="8"/>
        <v>-0.16000000000000003</v>
      </c>
      <c r="H98" s="34">
        <v>0</v>
      </c>
      <c r="I98" s="5">
        <f>2.5*1.05</f>
        <v>2.625</v>
      </c>
      <c r="J98" s="5">
        <f t="shared" si="7"/>
        <v>2.785</v>
      </c>
      <c r="K98" s="5">
        <f>J98</f>
        <v>2.785</v>
      </c>
      <c r="L98" s="32" t="str">
        <f>IF(K98&lt;0,"closed","opened")</f>
        <v>opened</v>
      </c>
      <c r="M98" s="26"/>
    </row>
    <row r="99" spans="1:13" s="4" customFormat="1" ht="22.5">
      <c r="A99" s="35">
        <v>71</v>
      </c>
      <c r="B99" s="65" t="s">
        <v>125</v>
      </c>
      <c r="C99" s="34" t="s">
        <v>0</v>
      </c>
      <c r="D99" s="34">
        <v>3.17</v>
      </c>
      <c r="E99" s="34">
        <f>E100+E101</f>
        <v>1.98</v>
      </c>
      <c r="F99" s="34">
        <v>45</v>
      </c>
      <c r="G99" s="34">
        <f t="shared" si="8"/>
        <v>1.19</v>
      </c>
      <c r="H99" s="34">
        <v>0</v>
      </c>
      <c r="I99" s="34">
        <f>10*1.05</f>
        <v>10.5</v>
      </c>
      <c r="J99" s="34">
        <f t="shared" si="7"/>
        <v>9.31</v>
      </c>
      <c r="K99" s="40">
        <f>MIN(J99:J101)</f>
        <v>9.21</v>
      </c>
      <c r="L99" s="41" t="str">
        <f>IF(K99&lt;0,"closed","opened")</f>
        <v>opened</v>
      </c>
      <c r="M99" s="26"/>
    </row>
    <row r="100" spans="1:13" s="23" customFormat="1" ht="11.25">
      <c r="A100" s="35">
        <v>72</v>
      </c>
      <c r="B100" s="65" t="s">
        <v>61</v>
      </c>
      <c r="C100" s="15" t="s">
        <v>0</v>
      </c>
      <c r="D100" s="34">
        <v>1.32</v>
      </c>
      <c r="E100" s="15">
        <v>1.41</v>
      </c>
      <c r="F100" s="15">
        <v>45</v>
      </c>
      <c r="G100" s="15">
        <f t="shared" si="8"/>
        <v>-0.08999999999999986</v>
      </c>
      <c r="H100" s="15">
        <v>0</v>
      </c>
      <c r="I100" s="15">
        <f>10*1.05</f>
        <v>10.5</v>
      </c>
      <c r="J100" s="15">
        <f t="shared" si="7"/>
        <v>10.59</v>
      </c>
      <c r="K100" s="40"/>
      <c r="L100" s="41"/>
      <c r="M100" s="26"/>
    </row>
    <row r="101" spans="1:13" s="4" customFormat="1" ht="11.25">
      <c r="A101" s="35"/>
      <c r="B101" s="65" t="s">
        <v>62</v>
      </c>
      <c r="C101" s="34" t="s">
        <v>0</v>
      </c>
      <c r="D101" s="34">
        <v>1.86</v>
      </c>
      <c r="E101" s="34">
        <v>0.57</v>
      </c>
      <c r="F101" s="34">
        <v>45</v>
      </c>
      <c r="G101" s="34">
        <f t="shared" si="8"/>
        <v>1.29</v>
      </c>
      <c r="H101" s="34">
        <v>0</v>
      </c>
      <c r="I101" s="34">
        <f>10*1.05</f>
        <v>10.5</v>
      </c>
      <c r="J101" s="34">
        <f t="shared" si="7"/>
        <v>9.21</v>
      </c>
      <c r="K101" s="40"/>
      <c r="L101" s="41"/>
      <c r="M101" s="26"/>
    </row>
    <row r="102" spans="1:13" s="4" customFormat="1" ht="11.25">
      <c r="A102" s="35"/>
      <c r="B102" s="65" t="s">
        <v>126</v>
      </c>
      <c r="C102" s="34" t="s">
        <v>10</v>
      </c>
      <c r="D102" s="34">
        <v>2.24</v>
      </c>
      <c r="E102" s="34">
        <v>0.91</v>
      </c>
      <c r="F102" s="34">
        <v>90</v>
      </c>
      <c r="G102" s="34">
        <f t="shared" si="8"/>
        <v>1.33</v>
      </c>
      <c r="H102" s="34">
        <v>0</v>
      </c>
      <c r="I102" s="34">
        <f>4*1.05</f>
        <v>4.2</v>
      </c>
      <c r="J102" s="34">
        <f t="shared" si="7"/>
        <v>2.87</v>
      </c>
      <c r="K102" s="34">
        <f>J102</f>
        <v>2.87</v>
      </c>
      <c r="L102" s="32" t="str">
        <f>IF(K102&lt;0,"closed","opened")</f>
        <v>opened</v>
      </c>
      <c r="M102" s="26"/>
    </row>
    <row r="103" spans="1:13" s="4" customFormat="1" ht="22.5">
      <c r="A103" s="35">
        <v>73</v>
      </c>
      <c r="B103" s="65" t="s">
        <v>127</v>
      </c>
      <c r="C103" s="34" t="s">
        <v>26</v>
      </c>
      <c r="D103" s="34">
        <v>29.48</v>
      </c>
      <c r="E103" s="34">
        <v>3.86</v>
      </c>
      <c r="F103" s="34">
        <v>180</v>
      </c>
      <c r="G103" s="34">
        <f t="shared" si="8"/>
        <v>25.62</v>
      </c>
      <c r="H103" s="34">
        <v>0</v>
      </c>
      <c r="I103" s="34">
        <f>65*1.05</f>
        <v>68.25</v>
      </c>
      <c r="J103" s="34">
        <f t="shared" si="7"/>
        <v>42.629999999999995</v>
      </c>
      <c r="K103" s="40">
        <f>MIN(J103:J105)</f>
        <v>19</v>
      </c>
      <c r="L103" s="41" t="str">
        <f>IF(K103&lt;0,"closed","opened")</f>
        <v>opened</v>
      </c>
      <c r="M103" s="26"/>
    </row>
    <row r="104" spans="1:13" s="23" customFormat="1" ht="11.25">
      <c r="A104" s="35">
        <v>74</v>
      </c>
      <c r="B104" s="65" t="s">
        <v>61</v>
      </c>
      <c r="C104" s="15" t="s">
        <v>17</v>
      </c>
      <c r="D104" s="34">
        <v>7.1</v>
      </c>
      <c r="E104" s="15">
        <v>5.1</v>
      </c>
      <c r="F104" s="15">
        <v>90</v>
      </c>
      <c r="G104" s="15">
        <f t="shared" si="8"/>
        <v>2</v>
      </c>
      <c r="H104" s="15">
        <v>0</v>
      </c>
      <c r="I104" s="15">
        <f>20*1.05</f>
        <v>21</v>
      </c>
      <c r="J104" s="15">
        <f t="shared" si="7"/>
        <v>19</v>
      </c>
      <c r="K104" s="40"/>
      <c r="L104" s="41"/>
      <c r="M104" s="26"/>
    </row>
    <row r="105" spans="1:13" s="4" customFormat="1" ht="22.5">
      <c r="A105" s="35"/>
      <c r="B105" s="65" t="s">
        <v>62</v>
      </c>
      <c r="C105" s="34" t="s">
        <v>26</v>
      </c>
      <c r="D105" s="34">
        <v>22.28</v>
      </c>
      <c r="E105" s="34">
        <v>3.86</v>
      </c>
      <c r="F105" s="34">
        <v>180</v>
      </c>
      <c r="G105" s="34">
        <f t="shared" si="8"/>
        <v>18.42</v>
      </c>
      <c r="H105" s="34">
        <v>0</v>
      </c>
      <c r="I105" s="34">
        <f>65*1.05</f>
        <v>68.25</v>
      </c>
      <c r="J105" s="34">
        <f t="shared" si="7"/>
        <v>49.83</v>
      </c>
      <c r="K105" s="40"/>
      <c r="L105" s="41"/>
      <c r="M105" s="26"/>
    </row>
    <row r="106" spans="1:13" s="4" customFormat="1" ht="11.25">
      <c r="A106" s="35"/>
      <c r="B106" s="65" t="s">
        <v>128</v>
      </c>
      <c r="C106" s="34" t="s">
        <v>27</v>
      </c>
      <c r="D106" s="34">
        <v>1.49</v>
      </c>
      <c r="E106" s="34">
        <v>0.64</v>
      </c>
      <c r="F106" s="34">
        <v>90</v>
      </c>
      <c r="G106" s="34">
        <f t="shared" si="8"/>
        <v>0.85</v>
      </c>
      <c r="H106" s="34">
        <v>0</v>
      </c>
      <c r="I106" s="34">
        <f>3.2*1.05</f>
        <v>3.3600000000000003</v>
      </c>
      <c r="J106" s="34">
        <f t="shared" si="7"/>
        <v>2.5100000000000002</v>
      </c>
      <c r="K106" s="34">
        <f aca="true" t="shared" si="11" ref="K106:K112">J106</f>
        <v>2.5100000000000002</v>
      </c>
      <c r="L106" s="32" t="str">
        <f>IF(K106&lt;0,"closed","opened")</f>
        <v>opened</v>
      </c>
      <c r="M106" s="26"/>
    </row>
    <row r="107" spans="1:13" s="4" customFormat="1" ht="11.25">
      <c r="A107" s="35">
        <v>75</v>
      </c>
      <c r="B107" s="65" t="s">
        <v>129</v>
      </c>
      <c r="C107" s="34" t="s">
        <v>28</v>
      </c>
      <c r="D107" s="34">
        <v>0.81</v>
      </c>
      <c r="E107" s="34">
        <v>1.76</v>
      </c>
      <c r="F107" s="34">
        <v>30</v>
      </c>
      <c r="G107" s="34">
        <f t="shared" si="8"/>
        <v>-0.95</v>
      </c>
      <c r="H107" s="34">
        <v>0</v>
      </c>
      <c r="I107" s="34">
        <f>3.2*1.05</f>
        <v>3.3600000000000003</v>
      </c>
      <c r="J107" s="34">
        <f t="shared" si="7"/>
        <v>4.3100000000000005</v>
      </c>
      <c r="K107" s="34">
        <f t="shared" si="11"/>
        <v>4.3100000000000005</v>
      </c>
      <c r="L107" s="32" t="str">
        <f>IF(K107&lt;0,"closed","opened")</f>
        <v>opened</v>
      </c>
      <c r="M107" s="26"/>
    </row>
    <row r="108" spans="1:13" s="4" customFormat="1" ht="11.25">
      <c r="A108" s="35">
        <v>76</v>
      </c>
      <c r="B108" s="65" t="s">
        <v>130</v>
      </c>
      <c r="C108" s="34" t="s">
        <v>7</v>
      </c>
      <c r="D108" s="34">
        <v>8.13</v>
      </c>
      <c r="E108" s="34">
        <v>1.51</v>
      </c>
      <c r="F108" s="34">
        <v>120</v>
      </c>
      <c r="G108" s="34">
        <f t="shared" si="8"/>
        <v>6.620000000000001</v>
      </c>
      <c r="H108" s="34">
        <v>0</v>
      </c>
      <c r="I108" s="34">
        <f>25*1.05</f>
        <v>26.25</v>
      </c>
      <c r="J108" s="34">
        <f t="shared" si="7"/>
        <v>19.63</v>
      </c>
      <c r="K108" s="34">
        <f t="shared" si="11"/>
        <v>19.63</v>
      </c>
      <c r="L108" s="32" t="str">
        <f>IF(K108&lt;0,"closed","opened")</f>
        <v>opened</v>
      </c>
      <c r="M108" s="26"/>
    </row>
    <row r="109" spans="1:13" s="4" customFormat="1" ht="11.25">
      <c r="A109" s="35">
        <v>77</v>
      </c>
      <c r="B109" s="65" t="s">
        <v>131</v>
      </c>
      <c r="C109" s="34" t="s">
        <v>29</v>
      </c>
      <c r="D109" s="34">
        <v>1.12</v>
      </c>
      <c r="E109" s="34">
        <v>0</v>
      </c>
      <c r="F109" s="34" t="s">
        <v>37</v>
      </c>
      <c r="G109" s="34">
        <f t="shared" si="8"/>
        <v>1.12</v>
      </c>
      <c r="H109" s="34">
        <v>0</v>
      </c>
      <c r="I109" s="34">
        <f>5.6*1.05</f>
        <v>5.88</v>
      </c>
      <c r="J109" s="34">
        <f t="shared" si="7"/>
        <v>4.76</v>
      </c>
      <c r="K109" s="34">
        <f t="shared" si="11"/>
        <v>4.76</v>
      </c>
      <c r="L109" s="32" t="str">
        <f>IF(K109&lt;0,"closed","opened")</f>
        <v>opened</v>
      </c>
      <c r="M109" s="26"/>
    </row>
    <row r="110" spans="1:13" s="4" customFormat="1" ht="11.25">
      <c r="A110" s="35">
        <v>78</v>
      </c>
      <c r="B110" s="65" t="s">
        <v>132</v>
      </c>
      <c r="C110" s="34" t="s">
        <v>11</v>
      </c>
      <c r="D110" s="34">
        <v>2.47</v>
      </c>
      <c r="E110" s="34">
        <v>1.49</v>
      </c>
      <c r="F110" s="34">
        <v>80</v>
      </c>
      <c r="G110" s="34">
        <f t="shared" si="8"/>
        <v>0.9800000000000002</v>
      </c>
      <c r="H110" s="34">
        <v>0</v>
      </c>
      <c r="I110" s="5">
        <f>2.5*1.05</f>
        <v>2.625</v>
      </c>
      <c r="J110" s="5">
        <f t="shared" si="7"/>
        <v>1.6449999999999998</v>
      </c>
      <c r="K110" s="5">
        <f t="shared" si="11"/>
        <v>1.6449999999999998</v>
      </c>
      <c r="L110" s="32" t="str">
        <f>IF(K110&lt;0,"closed","opened")</f>
        <v>opened</v>
      </c>
      <c r="M110" s="26"/>
    </row>
    <row r="111" spans="1:13" s="4" customFormat="1" ht="11.25">
      <c r="A111" s="35">
        <v>79</v>
      </c>
      <c r="B111" s="65" t="s">
        <v>133</v>
      </c>
      <c r="C111" s="34" t="s">
        <v>3</v>
      </c>
      <c r="D111" s="34">
        <v>0.53</v>
      </c>
      <c r="E111" s="34">
        <v>1.03</v>
      </c>
      <c r="F111" s="34">
        <v>80</v>
      </c>
      <c r="G111" s="34">
        <f t="shared" si="8"/>
        <v>-0.5</v>
      </c>
      <c r="H111" s="34">
        <v>0</v>
      </c>
      <c r="I111" s="34">
        <f>1.6*1.05</f>
        <v>1.6800000000000002</v>
      </c>
      <c r="J111" s="34">
        <f t="shared" si="7"/>
        <v>2.18</v>
      </c>
      <c r="K111" s="34">
        <f t="shared" si="11"/>
        <v>2.18</v>
      </c>
      <c r="L111" s="32" t="str">
        <f>IF(K111&lt;0,"closed","opened")</f>
        <v>opened</v>
      </c>
      <c r="M111" s="26"/>
    </row>
    <row r="112" spans="1:13" s="4" customFormat="1" ht="11.25">
      <c r="A112" s="35">
        <v>80</v>
      </c>
      <c r="B112" s="65" t="s">
        <v>134</v>
      </c>
      <c r="C112" s="34" t="s">
        <v>7</v>
      </c>
      <c r="D112" s="34">
        <v>13.82</v>
      </c>
      <c r="E112" s="34">
        <v>3.46</v>
      </c>
      <c r="F112" s="34">
        <v>135</v>
      </c>
      <c r="G112" s="34">
        <f t="shared" si="8"/>
        <v>10.36</v>
      </c>
      <c r="H112" s="34">
        <v>0</v>
      </c>
      <c r="I112" s="34">
        <f>25*1.05</f>
        <v>26.25</v>
      </c>
      <c r="J112" s="34">
        <f t="shared" si="7"/>
        <v>15.89</v>
      </c>
      <c r="K112" s="34">
        <f t="shared" si="11"/>
        <v>15.89</v>
      </c>
      <c r="L112" s="32" t="str">
        <f>IF(K112&lt;0,"closed","opened")</f>
        <v>opened</v>
      </c>
      <c r="M112" s="26"/>
    </row>
    <row r="113" spans="1:13" s="23" customFormat="1" ht="11.25">
      <c r="A113" s="35">
        <v>81</v>
      </c>
      <c r="B113" s="65" t="s">
        <v>135</v>
      </c>
      <c r="C113" s="15" t="s">
        <v>4</v>
      </c>
      <c r="D113" s="34">
        <v>2.37</v>
      </c>
      <c r="E113" s="15">
        <f>E114+E115</f>
        <v>1.3599999999999999</v>
      </c>
      <c r="F113" s="15">
        <v>30</v>
      </c>
      <c r="G113" s="15">
        <f t="shared" si="8"/>
        <v>1.0100000000000002</v>
      </c>
      <c r="H113" s="15">
        <v>0</v>
      </c>
      <c r="I113" s="15">
        <f>6.3*1.05</f>
        <v>6.615</v>
      </c>
      <c r="J113" s="15">
        <f t="shared" si="7"/>
        <v>5.605</v>
      </c>
      <c r="K113" s="40">
        <f>MIN(J113:J115)</f>
        <v>5.605</v>
      </c>
      <c r="L113" s="44" t="str">
        <f>IF(K113&lt;0,"closed","opened")</f>
        <v>opened</v>
      </c>
      <c r="M113" s="26"/>
    </row>
    <row r="114" spans="1:13" s="23" customFormat="1" ht="11.25">
      <c r="A114" s="37">
        <v>82</v>
      </c>
      <c r="B114" s="65" t="s">
        <v>61</v>
      </c>
      <c r="C114" s="15" t="s">
        <v>4</v>
      </c>
      <c r="D114" s="34">
        <v>0.97</v>
      </c>
      <c r="E114" s="15">
        <v>0.54</v>
      </c>
      <c r="F114" s="15">
        <v>30</v>
      </c>
      <c r="G114" s="15">
        <f t="shared" si="8"/>
        <v>0.42999999999999994</v>
      </c>
      <c r="H114" s="15">
        <v>0</v>
      </c>
      <c r="I114" s="15">
        <f>6.3*1.05</f>
        <v>6.615</v>
      </c>
      <c r="J114" s="15">
        <f t="shared" si="7"/>
        <v>6.1850000000000005</v>
      </c>
      <c r="K114" s="40"/>
      <c r="L114" s="44"/>
      <c r="M114" s="26"/>
    </row>
    <row r="115" spans="1:13" s="23" customFormat="1" ht="11.25">
      <c r="A115" s="37"/>
      <c r="B115" s="65" t="s">
        <v>62</v>
      </c>
      <c r="C115" s="15" t="s">
        <v>4</v>
      </c>
      <c r="D115" s="34">
        <v>1.42</v>
      </c>
      <c r="E115" s="15">
        <v>0.82</v>
      </c>
      <c r="F115" s="15">
        <v>30</v>
      </c>
      <c r="G115" s="15">
        <f t="shared" si="8"/>
        <v>0.6</v>
      </c>
      <c r="H115" s="15">
        <v>0</v>
      </c>
      <c r="I115" s="15">
        <f>6.3*1.05</f>
        <v>6.615</v>
      </c>
      <c r="J115" s="15">
        <f t="shared" si="7"/>
        <v>6.015000000000001</v>
      </c>
      <c r="K115" s="40"/>
      <c r="L115" s="44"/>
      <c r="M115" s="26"/>
    </row>
    <row r="116" spans="1:13" s="4" customFormat="1" ht="11.25">
      <c r="A116" s="37"/>
      <c r="B116" s="65" t="s">
        <v>136</v>
      </c>
      <c r="C116" s="34" t="s">
        <v>0</v>
      </c>
      <c r="D116" s="34">
        <v>2.51</v>
      </c>
      <c r="E116" s="34">
        <f>E117+E118</f>
        <v>2.5500000000000003</v>
      </c>
      <c r="F116" s="34">
        <v>120</v>
      </c>
      <c r="G116" s="34">
        <f t="shared" si="8"/>
        <v>-0.04000000000000048</v>
      </c>
      <c r="H116" s="34">
        <v>0</v>
      </c>
      <c r="I116" s="34">
        <f>10*1.05</f>
        <v>10.5</v>
      </c>
      <c r="J116" s="34">
        <f t="shared" si="7"/>
        <v>10.540000000000001</v>
      </c>
      <c r="K116" s="40">
        <f>MIN(J116:J118)</f>
        <v>10.07</v>
      </c>
      <c r="L116" s="41" t="str">
        <f>IF(K116&lt;0,"closed","opened")</f>
        <v>opened</v>
      </c>
      <c r="M116" s="26"/>
    </row>
    <row r="117" spans="1:13" s="23" customFormat="1" ht="11.25">
      <c r="A117" s="35">
        <v>83</v>
      </c>
      <c r="B117" s="65" t="s">
        <v>61</v>
      </c>
      <c r="C117" s="15" t="s">
        <v>0</v>
      </c>
      <c r="D117" s="34">
        <v>0.82</v>
      </c>
      <c r="E117" s="15">
        <v>0.39</v>
      </c>
      <c r="F117" s="15">
        <v>120</v>
      </c>
      <c r="G117" s="15">
        <f t="shared" si="8"/>
        <v>0.42999999999999994</v>
      </c>
      <c r="H117" s="15">
        <v>0</v>
      </c>
      <c r="I117" s="15">
        <f>10*1.05</f>
        <v>10.5</v>
      </c>
      <c r="J117" s="15">
        <f t="shared" si="7"/>
        <v>10.07</v>
      </c>
      <c r="K117" s="40"/>
      <c r="L117" s="41"/>
      <c r="M117" s="26"/>
    </row>
    <row r="118" spans="1:13" s="4" customFormat="1" ht="11.25">
      <c r="A118" s="35"/>
      <c r="B118" s="65" t="s">
        <v>62</v>
      </c>
      <c r="C118" s="34" t="s">
        <v>0</v>
      </c>
      <c r="D118" s="34">
        <v>1.7</v>
      </c>
      <c r="E118" s="34">
        <v>2.16</v>
      </c>
      <c r="F118" s="34">
        <v>120</v>
      </c>
      <c r="G118" s="34">
        <f t="shared" si="8"/>
        <v>-0.4600000000000002</v>
      </c>
      <c r="H118" s="34">
        <v>0</v>
      </c>
      <c r="I118" s="34">
        <f>10*1.05</f>
        <v>10.5</v>
      </c>
      <c r="J118" s="34">
        <f t="shared" si="7"/>
        <v>10.96</v>
      </c>
      <c r="K118" s="40"/>
      <c r="L118" s="41"/>
      <c r="M118" s="26"/>
    </row>
    <row r="119" spans="1:13" s="4" customFormat="1" ht="11.25">
      <c r="A119" s="35"/>
      <c r="B119" s="65" t="s">
        <v>137</v>
      </c>
      <c r="C119" s="34" t="s">
        <v>9</v>
      </c>
      <c r="D119" s="34">
        <v>1.4</v>
      </c>
      <c r="E119" s="34">
        <v>1.1</v>
      </c>
      <c r="F119" s="34">
        <v>120</v>
      </c>
      <c r="G119" s="34">
        <f t="shared" si="8"/>
        <v>0.2999999999999998</v>
      </c>
      <c r="H119" s="34">
        <v>0</v>
      </c>
      <c r="I119" s="34">
        <f>1.6*1.05</f>
        <v>1.6800000000000002</v>
      </c>
      <c r="J119" s="34">
        <f t="shared" si="7"/>
        <v>1.3800000000000003</v>
      </c>
      <c r="K119" s="34">
        <f>J119</f>
        <v>1.3800000000000003</v>
      </c>
      <c r="L119" s="32" t="str">
        <f>IF(K119&lt;0,"closed","opened")</f>
        <v>opened</v>
      </c>
      <c r="M119" s="26"/>
    </row>
    <row r="120" spans="1:13" s="4" customFormat="1" ht="22.5">
      <c r="A120" s="35">
        <v>84</v>
      </c>
      <c r="B120" s="65" t="s">
        <v>138</v>
      </c>
      <c r="C120" s="34" t="s">
        <v>7</v>
      </c>
      <c r="D120" s="34">
        <v>10.72</v>
      </c>
      <c r="E120" s="34">
        <v>0.74</v>
      </c>
      <c r="F120" s="34">
        <v>60</v>
      </c>
      <c r="G120" s="34">
        <f t="shared" si="8"/>
        <v>9.98</v>
      </c>
      <c r="H120" s="34">
        <v>0</v>
      </c>
      <c r="I120" s="34">
        <f>25*1.05</f>
        <v>26.25</v>
      </c>
      <c r="J120" s="34">
        <f t="shared" si="7"/>
        <v>16.27</v>
      </c>
      <c r="K120" s="34">
        <f>J120</f>
        <v>16.27</v>
      </c>
      <c r="L120" s="32" t="str">
        <f>IF(K120&lt;0,"closed","opened")</f>
        <v>opened</v>
      </c>
      <c r="M120" s="26"/>
    </row>
    <row r="121" spans="1:13" s="4" customFormat="1" ht="11.25">
      <c r="A121" s="35">
        <v>85</v>
      </c>
      <c r="B121" s="65" t="s">
        <v>139</v>
      </c>
      <c r="C121" s="34" t="s">
        <v>0</v>
      </c>
      <c r="D121" s="34">
        <v>9.07</v>
      </c>
      <c r="E121" s="34">
        <v>1.05</v>
      </c>
      <c r="F121" s="34">
        <v>90</v>
      </c>
      <c r="G121" s="34">
        <f t="shared" si="8"/>
        <v>8.02</v>
      </c>
      <c r="H121" s="34">
        <v>0</v>
      </c>
      <c r="I121" s="34">
        <f>10*1.05</f>
        <v>10.5</v>
      </c>
      <c r="J121" s="34">
        <f aca="true" t="shared" si="12" ref="J121:J184">I121-H121-G121</f>
        <v>2.4800000000000004</v>
      </c>
      <c r="K121" s="34">
        <f>J121</f>
        <v>2.4800000000000004</v>
      </c>
      <c r="L121" s="32" t="str">
        <f>IF(K121&lt;0,"closed","opened")</f>
        <v>opened</v>
      </c>
      <c r="M121" s="26"/>
    </row>
    <row r="122" spans="1:13" s="4" customFormat="1" ht="11.25">
      <c r="A122" s="35">
        <v>86</v>
      </c>
      <c r="B122" s="69" t="s">
        <v>140</v>
      </c>
      <c r="C122" s="34" t="s">
        <v>12</v>
      </c>
      <c r="D122" s="34">
        <v>9.81</v>
      </c>
      <c r="E122" s="34">
        <v>0</v>
      </c>
      <c r="F122" s="34" t="s">
        <v>37</v>
      </c>
      <c r="G122" s="34">
        <f t="shared" si="8"/>
        <v>9.81</v>
      </c>
      <c r="H122" s="34">
        <v>0</v>
      </c>
      <c r="I122" s="34">
        <f>40*1.05</f>
        <v>42</v>
      </c>
      <c r="J122" s="34">
        <f t="shared" si="12"/>
        <v>32.19</v>
      </c>
      <c r="K122" s="34">
        <f>J122</f>
        <v>32.19</v>
      </c>
      <c r="L122" s="32" t="str">
        <f>IF(K122&lt;0,"closed","opened")</f>
        <v>opened</v>
      </c>
      <c r="M122" s="26"/>
    </row>
    <row r="123" spans="1:13" s="4" customFormat="1" ht="11.25">
      <c r="A123" s="35">
        <v>87</v>
      </c>
      <c r="B123" s="69" t="s">
        <v>141</v>
      </c>
      <c r="C123" s="34" t="s">
        <v>13</v>
      </c>
      <c r="D123" s="34">
        <v>10.51</v>
      </c>
      <c r="E123" s="34">
        <f>E124+E125</f>
        <v>4.65</v>
      </c>
      <c r="F123" s="34">
        <v>90</v>
      </c>
      <c r="G123" s="34">
        <f t="shared" si="8"/>
        <v>5.859999999999999</v>
      </c>
      <c r="H123" s="34">
        <v>0</v>
      </c>
      <c r="I123" s="34">
        <f>10*1.05</f>
        <v>10.5</v>
      </c>
      <c r="J123" s="34">
        <f t="shared" si="12"/>
        <v>4.640000000000001</v>
      </c>
      <c r="K123" s="40">
        <f>MIN(J123:J125)</f>
        <v>4.640000000000001</v>
      </c>
      <c r="L123" s="41" t="str">
        <f>IF(K123&lt;0,"closed","opened")</f>
        <v>opened</v>
      </c>
      <c r="M123" s="26"/>
    </row>
    <row r="124" spans="1:13" s="4" customFormat="1" ht="11.25">
      <c r="A124" s="35">
        <v>88</v>
      </c>
      <c r="B124" s="69" t="s">
        <v>61</v>
      </c>
      <c r="C124" s="34" t="s">
        <v>13</v>
      </c>
      <c r="D124" s="34">
        <v>0</v>
      </c>
      <c r="E124" s="34">
        <v>0</v>
      </c>
      <c r="F124" s="34"/>
      <c r="G124" s="34">
        <f t="shared" si="8"/>
        <v>0</v>
      </c>
      <c r="H124" s="34">
        <v>0</v>
      </c>
      <c r="I124" s="34">
        <f>10*1.05</f>
        <v>10.5</v>
      </c>
      <c r="J124" s="34">
        <f t="shared" si="12"/>
        <v>10.5</v>
      </c>
      <c r="K124" s="40"/>
      <c r="L124" s="41"/>
      <c r="M124" s="26"/>
    </row>
    <row r="125" spans="1:13" s="4" customFormat="1" ht="11.25">
      <c r="A125" s="35"/>
      <c r="B125" s="69" t="s">
        <v>62</v>
      </c>
      <c r="C125" s="34" t="s">
        <v>13</v>
      </c>
      <c r="D125" s="34">
        <v>10.5</v>
      </c>
      <c r="E125" s="34">
        <v>4.65</v>
      </c>
      <c r="F125" s="34">
        <v>90</v>
      </c>
      <c r="G125" s="34">
        <f t="shared" si="8"/>
        <v>5.85</v>
      </c>
      <c r="H125" s="34">
        <v>0</v>
      </c>
      <c r="I125" s="34">
        <f>10*1.05</f>
        <v>10.5</v>
      </c>
      <c r="J125" s="34">
        <f t="shared" si="12"/>
        <v>4.65</v>
      </c>
      <c r="K125" s="40"/>
      <c r="L125" s="41"/>
      <c r="M125" s="26"/>
    </row>
    <row r="126" spans="1:13" s="4" customFormat="1" ht="22.5">
      <c r="A126" s="35"/>
      <c r="B126" s="69" t="s">
        <v>142</v>
      </c>
      <c r="C126" s="34" t="s">
        <v>14</v>
      </c>
      <c r="D126" s="34">
        <v>2.55</v>
      </c>
      <c r="E126" s="34">
        <f>E127+E128</f>
        <v>4.13</v>
      </c>
      <c r="F126" s="34">
        <v>120</v>
      </c>
      <c r="G126" s="34">
        <f t="shared" si="8"/>
        <v>-1.58</v>
      </c>
      <c r="H126" s="34">
        <v>0</v>
      </c>
      <c r="I126" s="5">
        <f>6.3*1.05</f>
        <v>6.615</v>
      </c>
      <c r="J126" s="5">
        <f t="shared" si="12"/>
        <v>8.195</v>
      </c>
      <c r="K126" s="40">
        <f>MIN(J126:J128)</f>
        <v>6.695</v>
      </c>
      <c r="L126" s="41" t="str">
        <f>IF(K126&lt;0,"closed","opened")</f>
        <v>opened</v>
      </c>
      <c r="M126" s="26"/>
    </row>
    <row r="127" spans="1:13" s="4" customFormat="1" ht="11.25">
      <c r="A127" s="35">
        <v>89</v>
      </c>
      <c r="B127" s="69" t="s">
        <v>61</v>
      </c>
      <c r="C127" s="34" t="s">
        <v>14</v>
      </c>
      <c r="D127" s="34">
        <v>2.32</v>
      </c>
      <c r="E127" s="34">
        <v>2.4</v>
      </c>
      <c r="F127" s="34">
        <v>120</v>
      </c>
      <c r="G127" s="34">
        <f t="shared" si="8"/>
        <v>-0.08000000000000007</v>
      </c>
      <c r="H127" s="34">
        <v>0</v>
      </c>
      <c r="I127" s="5">
        <f>6.3*1.05</f>
        <v>6.615</v>
      </c>
      <c r="J127" s="5">
        <f t="shared" si="12"/>
        <v>6.695</v>
      </c>
      <c r="K127" s="40"/>
      <c r="L127" s="41"/>
      <c r="M127" s="26"/>
    </row>
    <row r="128" spans="1:13" s="4" customFormat="1" ht="11.25">
      <c r="A128" s="35"/>
      <c r="B128" s="69" t="s">
        <v>62</v>
      </c>
      <c r="C128" s="34" t="s">
        <v>14</v>
      </c>
      <c r="D128" s="34">
        <v>0.24</v>
      </c>
      <c r="E128" s="34">
        <v>1.73</v>
      </c>
      <c r="F128" s="34">
        <v>120</v>
      </c>
      <c r="G128" s="34">
        <f t="shared" si="8"/>
        <v>-1.49</v>
      </c>
      <c r="H128" s="34">
        <v>0</v>
      </c>
      <c r="I128" s="5">
        <f>6.3*1.05</f>
        <v>6.615</v>
      </c>
      <c r="J128" s="5">
        <f t="shared" si="12"/>
        <v>8.105</v>
      </c>
      <c r="K128" s="40"/>
      <c r="L128" s="41"/>
      <c r="M128" s="26"/>
    </row>
    <row r="129" spans="1:13" s="4" customFormat="1" ht="11.25">
      <c r="A129" s="35"/>
      <c r="B129" s="69" t="s">
        <v>143</v>
      </c>
      <c r="C129" s="34" t="s">
        <v>4</v>
      </c>
      <c r="D129" s="34">
        <v>2.33</v>
      </c>
      <c r="E129" s="34">
        <v>1.83</v>
      </c>
      <c r="F129" s="34">
        <v>120</v>
      </c>
      <c r="G129" s="34">
        <f t="shared" si="8"/>
        <v>0.5</v>
      </c>
      <c r="H129" s="34">
        <v>0</v>
      </c>
      <c r="I129" s="5">
        <f>6.3*1.05</f>
        <v>6.615</v>
      </c>
      <c r="J129" s="5">
        <f t="shared" si="12"/>
        <v>6.115</v>
      </c>
      <c r="K129" s="5">
        <f>J129</f>
        <v>6.115</v>
      </c>
      <c r="L129" s="32" t="str">
        <f>IF(K129&lt;0,"closed","opened")</f>
        <v>opened</v>
      </c>
      <c r="M129" s="26"/>
    </row>
    <row r="130" spans="1:13" s="4" customFormat="1" ht="22.5">
      <c r="A130" s="35">
        <v>90</v>
      </c>
      <c r="B130" s="69" t="s">
        <v>144</v>
      </c>
      <c r="C130" s="34" t="s">
        <v>13</v>
      </c>
      <c r="D130" s="34">
        <v>5.94</v>
      </c>
      <c r="E130" s="34">
        <f>E131+E132</f>
        <v>3.95</v>
      </c>
      <c r="F130" s="34">
        <v>120</v>
      </c>
      <c r="G130" s="34">
        <f t="shared" si="8"/>
        <v>1.9900000000000002</v>
      </c>
      <c r="H130" s="34">
        <v>0</v>
      </c>
      <c r="I130" s="34">
        <f>10*1.05</f>
        <v>10.5</v>
      </c>
      <c r="J130" s="34">
        <f t="shared" si="12"/>
        <v>8.51</v>
      </c>
      <c r="K130" s="40">
        <f>MIN(J130:J132)</f>
        <v>8.51</v>
      </c>
      <c r="L130" s="41" t="str">
        <f>IF(K130&lt;0,"closed","opened")</f>
        <v>opened</v>
      </c>
      <c r="M130" s="26"/>
    </row>
    <row r="131" spans="1:13" s="23" customFormat="1" ht="11.25">
      <c r="A131" s="35">
        <v>91</v>
      </c>
      <c r="B131" s="69" t="s">
        <v>61</v>
      </c>
      <c r="C131" s="15" t="s">
        <v>13</v>
      </c>
      <c r="D131" s="34">
        <v>2.48</v>
      </c>
      <c r="E131" s="15">
        <v>2.39</v>
      </c>
      <c r="F131" s="15">
        <v>120</v>
      </c>
      <c r="G131" s="15">
        <f t="shared" si="8"/>
        <v>0.08999999999999986</v>
      </c>
      <c r="H131" s="15">
        <v>0</v>
      </c>
      <c r="I131" s="15">
        <f>10*1.05</f>
        <v>10.5</v>
      </c>
      <c r="J131" s="15">
        <f t="shared" si="12"/>
        <v>10.41</v>
      </c>
      <c r="K131" s="40"/>
      <c r="L131" s="41"/>
      <c r="M131" s="26"/>
    </row>
    <row r="132" spans="1:13" s="4" customFormat="1" ht="11.25">
      <c r="A132" s="35"/>
      <c r="B132" s="69" t="s">
        <v>62</v>
      </c>
      <c r="C132" s="34" t="s">
        <v>13</v>
      </c>
      <c r="D132" s="34">
        <v>3.43</v>
      </c>
      <c r="E132" s="34">
        <v>1.56</v>
      </c>
      <c r="F132" s="34">
        <v>120</v>
      </c>
      <c r="G132" s="34">
        <f aca="true" t="shared" si="13" ref="G132:G195">D132-E132</f>
        <v>1.87</v>
      </c>
      <c r="H132" s="34">
        <v>0</v>
      </c>
      <c r="I132" s="34">
        <f>10*1.05</f>
        <v>10.5</v>
      </c>
      <c r="J132" s="34">
        <f t="shared" si="12"/>
        <v>8.629999999999999</v>
      </c>
      <c r="K132" s="40"/>
      <c r="L132" s="41"/>
      <c r="M132" s="26"/>
    </row>
    <row r="133" spans="1:13" s="4" customFormat="1" ht="11.25">
      <c r="A133" s="35"/>
      <c r="B133" s="69" t="s">
        <v>145</v>
      </c>
      <c r="C133" s="34" t="s">
        <v>1</v>
      </c>
      <c r="D133" s="34">
        <v>0.34</v>
      </c>
      <c r="E133" s="34">
        <v>0.66</v>
      </c>
      <c r="F133" s="34">
        <v>120</v>
      </c>
      <c r="G133" s="34">
        <f t="shared" si="13"/>
        <v>-0.32</v>
      </c>
      <c r="H133" s="34">
        <v>0</v>
      </c>
      <c r="I133" s="5">
        <f>2.5*1.05</f>
        <v>2.625</v>
      </c>
      <c r="J133" s="5">
        <f t="shared" si="12"/>
        <v>2.945</v>
      </c>
      <c r="K133" s="5">
        <f>J133</f>
        <v>2.945</v>
      </c>
      <c r="L133" s="32" t="str">
        <f>IF(K133&lt;0,"closed","opened")</f>
        <v>opened</v>
      </c>
      <c r="M133" s="26"/>
    </row>
    <row r="134" spans="1:13" s="4" customFormat="1" ht="11.25">
      <c r="A134" s="35">
        <v>92</v>
      </c>
      <c r="B134" s="69" t="s">
        <v>146</v>
      </c>
      <c r="C134" s="34" t="s">
        <v>0</v>
      </c>
      <c r="D134" s="34">
        <v>8.61</v>
      </c>
      <c r="E134" s="34">
        <f>E135+E136</f>
        <v>4.1</v>
      </c>
      <c r="F134" s="34">
        <v>120</v>
      </c>
      <c r="G134" s="34">
        <f t="shared" si="13"/>
        <v>4.51</v>
      </c>
      <c r="H134" s="34">
        <v>0</v>
      </c>
      <c r="I134" s="34">
        <f>10*1.05</f>
        <v>10.5</v>
      </c>
      <c r="J134" s="34">
        <f t="shared" si="12"/>
        <v>5.99</v>
      </c>
      <c r="K134" s="40">
        <f>MIN(J134:J136)</f>
        <v>5.99</v>
      </c>
      <c r="L134" s="41" t="str">
        <f>IF(K134&lt;0,"closed","opened")</f>
        <v>opened</v>
      </c>
      <c r="M134" s="26"/>
    </row>
    <row r="135" spans="1:13" s="4" customFormat="1" ht="11.25">
      <c r="A135" s="35">
        <v>93</v>
      </c>
      <c r="B135" s="69" t="s">
        <v>61</v>
      </c>
      <c r="C135" s="34" t="s">
        <v>0</v>
      </c>
      <c r="D135" s="34">
        <v>3.01</v>
      </c>
      <c r="E135" s="34">
        <v>2.45</v>
      </c>
      <c r="F135" s="34">
        <v>120</v>
      </c>
      <c r="G135" s="34">
        <f t="shared" si="13"/>
        <v>0.5599999999999996</v>
      </c>
      <c r="H135" s="34">
        <v>0</v>
      </c>
      <c r="I135" s="34">
        <f aca="true" t="shared" si="14" ref="I135:I142">10*1.05</f>
        <v>10.5</v>
      </c>
      <c r="J135" s="34">
        <f t="shared" si="12"/>
        <v>9.940000000000001</v>
      </c>
      <c r="K135" s="40"/>
      <c r="L135" s="41"/>
      <c r="M135" s="26"/>
    </row>
    <row r="136" spans="1:13" s="4" customFormat="1" ht="11.25">
      <c r="A136" s="35"/>
      <c r="B136" s="69" t="s">
        <v>62</v>
      </c>
      <c r="C136" s="34" t="s">
        <v>0</v>
      </c>
      <c r="D136" s="34">
        <v>5.6</v>
      </c>
      <c r="E136" s="34">
        <v>1.65</v>
      </c>
      <c r="F136" s="34">
        <v>120</v>
      </c>
      <c r="G136" s="34">
        <f t="shared" si="13"/>
        <v>3.9499999999999997</v>
      </c>
      <c r="H136" s="34">
        <v>0</v>
      </c>
      <c r="I136" s="34">
        <f t="shared" si="14"/>
        <v>10.5</v>
      </c>
      <c r="J136" s="34">
        <f t="shared" si="12"/>
        <v>6.550000000000001</v>
      </c>
      <c r="K136" s="40"/>
      <c r="L136" s="41"/>
      <c r="M136" s="26"/>
    </row>
    <row r="137" spans="1:13" s="4" customFormat="1" ht="11.25">
      <c r="A137" s="35"/>
      <c r="B137" s="69" t="s">
        <v>147</v>
      </c>
      <c r="C137" s="34" t="s">
        <v>0</v>
      </c>
      <c r="D137" s="34">
        <v>4.69</v>
      </c>
      <c r="E137" s="34">
        <f>E138+E139</f>
        <v>2.98</v>
      </c>
      <c r="F137" s="34">
        <v>120</v>
      </c>
      <c r="G137" s="34">
        <f t="shared" si="13"/>
        <v>1.7100000000000004</v>
      </c>
      <c r="H137" s="34">
        <v>0</v>
      </c>
      <c r="I137" s="34">
        <f t="shared" si="14"/>
        <v>10.5</v>
      </c>
      <c r="J137" s="34">
        <f t="shared" si="12"/>
        <v>8.79</v>
      </c>
      <c r="K137" s="40">
        <f>MIN(J137:J139)</f>
        <v>8.79</v>
      </c>
      <c r="L137" s="41" t="str">
        <f>IF(K137&lt;0,"closed","opened")</f>
        <v>opened</v>
      </c>
      <c r="M137" s="26"/>
    </row>
    <row r="138" spans="1:13" s="4" customFormat="1" ht="11.25">
      <c r="A138" s="35">
        <v>94</v>
      </c>
      <c r="B138" s="69" t="s">
        <v>61</v>
      </c>
      <c r="C138" s="34" t="s">
        <v>0</v>
      </c>
      <c r="D138" s="34">
        <v>2.4</v>
      </c>
      <c r="E138" s="34">
        <v>1.46</v>
      </c>
      <c r="F138" s="34">
        <v>120</v>
      </c>
      <c r="G138" s="34">
        <f t="shared" si="13"/>
        <v>0.94</v>
      </c>
      <c r="H138" s="34">
        <v>0</v>
      </c>
      <c r="I138" s="34">
        <f t="shared" si="14"/>
        <v>10.5</v>
      </c>
      <c r="J138" s="34">
        <f t="shared" si="12"/>
        <v>9.56</v>
      </c>
      <c r="K138" s="40"/>
      <c r="L138" s="41"/>
      <c r="M138" s="26"/>
    </row>
    <row r="139" spans="1:13" s="4" customFormat="1" ht="11.25">
      <c r="A139" s="35"/>
      <c r="B139" s="69" t="s">
        <v>62</v>
      </c>
      <c r="C139" s="34" t="s">
        <v>0</v>
      </c>
      <c r="D139" s="34">
        <v>2.29</v>
      </c>
      <c r="E139" s="34">
        <v>1.52</v>
      </c>
      <c r="F139" s="34">
        <v>120</v>
      </c>
      <c r="G139" s="34">
        <f t="shared" si="13"/>
        <v>0.77</v>
      </c>
      <c r="H139" s="34">
        <v>0</v>
      </c>
      <c r="I139" s="34">
        <f t="shared" si="14"/>
        <v>10.5</v>
      </c>
      <c r="J139" s="34">
        <f t="shared" si="12"/>
        <v>9.73</v>
      </c>
      <c r="K139" s="40"/>
      <c r="L139" s="41"/>
      <c r="M139" s="26"/>
    </row>
    <row r="140" spans="1:13" s="4" customFormat="1" ht="22.5">
      <c r="A140" s="35"/>
      <c r="B140" s="69" t="s">
        <v>148</v>
      </c>
      <c r="C140" s="34" t="s">
        <v>0</v>
      </c>
      <c r="D140" s="34">
        <v>2.2</v>
      </c>
      <c r="E140" s="34">
        <f>E141+E142</f>
        <v>1.78</v>
      </c>
      <c r="F140" s="34">
        <v>120</v>
      </c>
      <c r="G140" s="34">
        <f t="shared" si="13"/>
        <v>0.42000000000000015</v>
      </c>
      <c r="H140" s="34">
        <v>0</v>
      </c>
      <c r="I140" s="34">
        <f t="shared" si="14"/>
        <v>10.5</v>
      </c>
      <c r="J140" s="34">
        <f t="shared" si="12"/>
        <v>10.08</v>
      </c>
      <c r="K140" s="40">
        <f>MIN(J140:J142)</f>
        <v>10.08</v>
      </c>
      <c r="L140" s="41" t="str">
        <f>IF(K140&lt;0,"closed","opened")</f>
        <v>opened</v>
      </c>
      <c r="M140" s="26"/>
    </row>
    <row r="141" spans="1:13" s="4" customFormat="1" ht="11.25">
      <c r="A141" s="35">
        <v>95</v>
      </c>
      <c r="B141" s="69" t="s">
        <v>61</v>
      </c>
      <c r="C141" s="34" t="s">
        <v>0</v>
      </c>
      <c r="D141" s="34">
        <v>0.49</v>
      </c>
      <c r="E141" s="34">
        <v>0.34</v>
      </c>
      <c r="F141" s="34">
        <v>120</v>
      </c>
      <c r="G141" s="34">
        <f t="shared" si="13"/>
        <v>0.14999999999999997</v>
      </c>
      <c r="H141" s="34">
        <v>0</v>
      </c>
      <c r="I141" s="34">
        <f t="shared" si="14"/>
        <v>10.5</v>
      </c>
      <c r="J141" s="34">
        <f t="shared" si="12"/>
        <v>10.35</v>
      </c>
      <c r="K141" s="40"/>
      <c r="L141" s="41"/>
      <c r="M141" s="26"/>
    </row>
    <row r="142" spans="1:13" s="4" customFormat="1" ht="11.25">
      <c r="A142" s="35"/>
      <c r="B142" s="69" t="s">
        <v>62</v>
      </c>
      <c r="C142" s="34" t="s">
        <v>0</v>
      </c>
      <c r="D142" s="34">
        <v>1.71</v>
      </c>
      <c r="E142" s="34">
        <v>1.44</v>
      </c>
      <c r="F142" s="34">
        <v>120</v>
      </c>
      <c r="G142" s="34">
        <f t="shared" si="13"/>
        <v>0.27</v>
      </c>
      <c r="H142" s="34">
        <v>0</v>
      </c>
      <c r="I142" s="34">
        <f t="shared" si="14"/>
        <v>10.5</v>
      </c>
      <c r="J142" s="34">
        <f t="shared" si="12"/>
        <v>10.23</v>
      </c>
      <c r="K142" s="40"/>
      <c r="L142" s="41"/>
      <c r="M142" s="26"/>
    </row>
    <row r="143" spans="1:13" s="4" customFormat="1" ht="11.25">
      <c r="A143" s="35"/>
      <c r="B143" s="69" t="s">
        <v>149</v>
      </c>
      <c r="C143" s="34" t="s">
        <v>6</v>
      </c>
      <c r="D143" s="34">
        <v>0.43</v>
      </c>
      <c r="E143" s="34">
        <v>0.48</v>
      </c>
      <c r="F143" s="34">
        <v>120</v>
      </c>
      <c r="G143" s="34">
        <f t="shared" si="13"/>
        <v>-0.04999999999999999</v>
      </c>
      <c r="H143" s="34">
        <v>0</v>
      </c>
      <c r="I143" s="34">
        <f>1.8*1.05</f>
        <v>1.8900000000000001</v>
      </c>
      <c r="J143" s="34">
        <f t="shared" si="12"/>
        <v>1.9400000000000002</v>
      </c>
      <c r="K143" s="34">
        <f>J143</f>
        <v>1.9400000000000002</v>
      </c>
      <c r="L143" s="32" t="str">
        <f>IF(K143&lt;0,"closed","opened")</f>
        <v>opened</v>
      </c>
      <c r="M143" s="26"/>
    </row>
    <row r="144" spans="1:13" s="4" customFormat="1" ht="11.25">
      <c r="A144" s="35">
        <v>96</v>
      </c>
      <c r="B144" s="69" t="s">
        <v>150</v>
      </c>
      <c r="C144" s="34" t="s">
        <v>30</v>
      </c>
      <c r="D144" s="34">
        <v>0.26</v>
      </c>
      <c r="E144" s="34">
        <v>0.59</v>
      </c>
      <c r="F144" s="34">
        <v>120</v>
      </c>
      <c r="G144" s="34">
        <f t="shared" si="13"/>
        <v>-0.32999999999999996</v>
      </c>
      <c r="H144" s="34">
        <v>0</v>
      </c>
      <c r="I144" s="34">
        <f>1*1.05</f>
        <v>1.05</v>
      </c>
      <c r="J144" s="34">
        <f t="shared" si="12"/>
        <v>1.38</v>
      </c>
      <c r="K144" s="34">
        <f aca="true" t="shared" si="15" ref="K144:K158">J144</f>
        <v>1.38</v>
      </c>
      <c r="L144" s="32" t="str">
        <f>IF(K144&lt;0,"closed","opened")</f>
        <v>opened</v>
      </c>
      <c r="M144" s="26"/>
    </row>
    <row r="145" spans="1:13" s="4" customFormat="1" ht="11.25">
      <c r="A145" s="35">
        <v>97</v>
      </c>
      <c r="B145" s="69" t="s">
        <v>151</v>
      </c>
      <c r="C145" s="34" t="s">
        <v>9</v>
      </c>
      <c r="D145" s="34">
        <v>0.51</v>
      </c>
      <c r="E145" s="34">
        <v>0</v>
      </c>
      <c r="F145" s="34"/>
      <c r="G145" s="34">
        <f t="shared" si="13"/>
        <v>0.51</v>
      </c>
      <c r="H145" s="34">
        <v>0</v>
      </c>
      <c r="I145" s="34">
        <f>1.6*1.05</f>
        <v>1.6800000000000002</v>
      </c>
      <c r="J145" s="34">
        <f t="shared" si="12"/>
        <v>1.1700000000000002</v>
      </c>
      <c r="K145" s="34">
        <f t="shared" si="15"/>
        <v>1.1700000000000002</v>
      </c>
      <c r="L145" s="32" t="str">
        <f>IF(K145&lt;0,"closed","opened")</f>
        <v>opened</v>
      </c>
      <c r="M145" s="26"/>
    </row>
    <row r="146" spans="1:13" s="4" customFormat="1" ht="11.25">
      <c r="A146" s="35">
        <v>98</v>
      </c>
      <c r="B146" s="69" t="s">
        <v>152</v>
      </c>
      <c r="C146" s="34" t="s">
        <v>31</v>
      </c>
      <c r="D146" s="34">
        <v>0.34</v>
      </c>
      <c r="E146" s="34">
        <v>0.24</v>
      </c>
      <c r="F146" s="34">
        <v>120</v>
      </c>
      <c r="G146" s="34">
        <f t="shared" si="13"/>
        <v>0.10000000000000003</v>
      </c>
      <c r="H146" s="34">
        <v>0</v>
      </c>
      <c r="I146" s="34">
        <f>1*1.05</f>
        <v>1.05</v>
      </c>
      <c r="J146" s="34">
        <f t="shared" si="12"/>
        <v>0.95</v>
      </c>
      <c r="K146" s="34">
        <f t="shared" si="15"/>
        <v>0.95</v>
      </c>
      <c r="L146" s="32" t="str">
        <f>IF(K146&lt;0,"closed","opened")</f>
        <v>opened</v>
      </c>
      <c r="M146" s="26"/>
    </row>
    <row r="147" spans="1:13" s="4" customFormat="1" ht="11.25">
      <c r="A147" s="35">
        <v>99</v>
      </c>
      <c r="B147" s="69" t="s">
        <v>153</v>
      </c>
      <c r="C147" s="34" t="s">
        <v>1</v>
      </c>
      <c r="D147" s="34">
        <v>1</v>
      </c>
      <c r="E147" s="34">
        <v>0</v>
      </c>
      <c r="F147" s="34" t="s">
        <v>37</v>
      </c>
      <c r="G147" s="34">
        <f t="shared" si="13"/>
        <v>1</v>
      </c>
      <c r="H147" s="34">
        <v>0</v>
      </c>
      <c r="I147" s="5">
        <f>2.5*1.05</f>
        <v>2.625</v>
      </c>
      <c r="J147" s="5">
        <f t="shared" si="12"/>
        <v>1.625</v>
      </c>
      <c r="K147" s="5">
        <f t="shared" si="15"/>
        <v>1.625</v>
      </c>
      <c r="L147" s="32" t="str">
        <f>IF(K147&lt;0,"closed","opened")</f>
        <v>opened</v>
      </c>
      <c r="M147" s="26"/>
    </row>
    <row r="148" spans="1:13" s="4" customFormat="1" ht="11.25">
      <c r="A148" s="35">
        <v>100</v>
      </c>
      <c r="B148" s="69" t="s">
        <v>154</v>
      </c>
      <c r="C148" s="34" t="s">
        <v>15</v>
      </c>
      <c r="D148" s="34">
        <v>0.91</v>
      </c>
      <c r="E148" s="34">
        <v>0.63</v>
      </c>
      <c r="F148" s="34">
        <v>120</v>
      </c>
      <c r="G148" s="34">
        <f t="shared" si="13"/>
        <v>0.28</v>
      </c>
      <c r="H148" s="34"/>
      <c r="I148" s="5">
        <f>2.5*1.05</f>
        <v>2.625</v>
      </c>
      <c r="J148" s="5">
        <f t="shared" si="12"/>
        <v>2.3449999999999998</v>
      </c>
      <c r="K148" s="5">
        <f t="shared" si="15"/>
        <v>2.3449999999999998</v>
      </c>
      <c r="L148" s="32" t="str">
        <f>IF(K148&lt;0,"closed","opened")</f>
        <v>opened</v>
      </c>
      <c r="M148" s="26"/>
    </row>
    <row r="149" spans="1:13" s="4" customFormat="1" ht="11.25">
      <c r="A149" s="35">
        <v>101</v>
      </c>
      <c r="B149" s="69" t="s">
        <v>155</v>
      </c>
      <c r="C149" s="34" t="s">
        <v>3</v>
      </c>
      <c r="D149" s="34">
        <v>0.23</v>
      </c>
      <c r="E149" s="34">
        <v>0.47</v>
      </c>
      <c r="F149" s="34">
        <v>120</v>
      </c>
      <c r="G149" s="34">
        <f t="shared" si="13"/>
        <v>-0.23999999999999996</v>
      </c>
      <c r="H149" s="34">
        <v>0</v>
      </c>
      <c r="I149" s="34">
        <f>1.6*1.05</f>
        <v>1.6800000000000002</v>
      </c>
      <c r="J149" s="34">
        <f t="shared" si="12"/>
        <v>1.9200000000000002</v>
      </c>
      <c r="K149" s="34">
        <f t="shared" si="15"/>
        <v>1.9200000000000002</v>
      </c>
      <c r="L149" s="32" t="str">
        <f>IF(K149&lt;0,"closed","opened")</f>
        <v>opened</v>
      </c>
      <c r="M149" s="26"/>
    </row>
    <row r="150" spans="1:13" s="4" customFormat="1" ht="11.25">
      <c r="A150" s="35">
        <v>102</v>
      </c>
      <c r="B150" s="69" t="s">
        <v>156</v>
      </c>
      <c r="C150" s="34" t="s">
        <v>1</v>
      </c>
      <c r="D150" s="34">
        <v>0.32</v>
      </c>
      <c r="E150" s="34">
        <v>0</v>
      </c>
      <c r="F150" s="34" t="s">
        <v>37</v>
      </c>
      <c r="G150" s="34">
        <f t="shared" si="13"/>
        <v>0.32</v>
      </c>
      <c r="H150" s="34">
        <v>0</v>
      </c>
      <c r="I150" s="5">
        <f aca="true" t="shared" si="16" ref="I150:I157">2.5*1.05</f>
        <v>2.625</v>
      </c>
      <c r="J150" s="5">
        <f t="shared" si="12"/>
        <v>2.305</v>
      </c>
      <c r="K150" s="5">
        <f t="shared" si="15"/>
        <v>2.305</v>
      </c>
      <c r="L150" s="32" t="str">
        <f>IF(K150&lt;0,"closed","opened")</f>
        <v>opened</v>
      </c>
      <c r="M150" s="26"/>
    </row>
    <row r="151" spans="1:13" s="4" customFormat="1" ht="22.5">
      <c r="A151" s="35">
        <v>103</v>
      </c>
      <c r="B151" s="69" t="s">
        <v>157</v>
      </c>
      <c r="C151" s="34" t="s">
        <v>1</v>
      </c>
      <c r="D151" s="34">
        <v>1.1</v>
      </c>
      <c r="E151" s="34">
        <v>0.67</v>
      </c>
      <c r="F151" s="34">
        <v>120</v>
      </c>
      <c r="G151" s="34">
        <f t="shared" si="13"/>
        <v>0.43000000000000005</v>
      </c>
      <c r="H151" s="34">
        <v>0</v>
      </c>
      <c r="I151" s="5">
        <f t="shared" si="16"/>
        <v>2.625</v>
      </c>
      <c r="J151" s="5">
        <f t="shared" si="12"/>
        <v>2.195</v>
      </c>
      <c r="K151" s="5">
        <f t="shared" si="15"/>
        <v>2.195</v>
      </c>
      <c r="L151" s="32" t="str">
        <f>IF(K151&lt;0,"closed","opened")</f>
        <v>opened</v>
      </c>
      <c r="M151" s="26"/>
    </row>
    <row r="152" spans="1:13" s="4" customFormat="1" ht="11.25">
      <c r="A152" s="35">
        <v>104</v>
      </c>
      <c r="B152" s="69" t="s">
        <v>158</v>
      </c>
      <c r="C152" s="34" t="s">
        <v>3</v>
      </c>
      <c r="D152" s="34">
        <v>0.5</v>
      </c>
      <c r="E152" s="34">
        <v>0.37</v>
      </c>
      <c r="F152" s="34">
        <v>120</v>
      </c>
      <c r="G152" s="34">
        <f t="shared" si="13"/>
        <v>0.13</v>
      </c>
      <c r="H152" s="34">
        <v>0</v>
      </c>
      <c r="I152" s="34">
        <f>1.6*1.05</f>
        <v>1.6800000000000002</v>
      </c>
      <c r="J152" s="34">
        <f t="shared" si="12"/>
        <v>1.5500000000000003</v>
      </c>
      <c r="K152" s="34">
        <f t="shared" si="15"/>
        <v>1.5500000000000003</v>
      </c>
      <c r="L152" s="32" t="str">
        <f>IF(K152&lt;0,"closed","opened")</f>
        <v>opened</v>
      </c>
      <c r="M152" s="26"/>
    </row>
    <row r="153" spans="1:13" s="4" customFormat="1" ht="11.25">
      <c r="A153" s="35">
        <v>105</v>
      </c>
      <c r="B153" s="69" t="s">
        <v>159</v>
      </c>
      <c r="C153" s="34" t="s">
        <v>1</v>
      </c>
      <c r="D153" s="34">
        <v>0.63</v>
      </c>
      <c r="E153" s="34">
        <v>0.69</v>
      </c>
      <c r="F153" s="34">
        <v>120</v>
      </c>
      <c r="G153" s="34">
        <f t="shared" si="13"/>
        <v>-0.05999999999999994</v>
      </c>
      <c r="H153" s="34">
        <v>0</v>
      </c>
      <c r="I153" s="5">
        <f t="shared" si="16"/>
        <v>2.625</v>
      </c>
      <c r="J153" s="5">
        <f t="shared" si="12"/>
        <v>2.685</v>
      </c>
      <c r="K153" s="5">
        <f t="shared" si="15"/>
        <v>2.685</v>
      </c>
      <c r="L153" s="32" t="str">
        <f>IF(K153&lt;0,"closed","opened")</f>
        <v>opened</v>
      </c>
      <c r="M153" s="26"/>
    </row>
    <row r="154" spans="1:13" s="4" customFormat="1" ht="11.25">
      <c r="A154" s="35">
        <v>106</v>
      </c>
      <c r="B154" s="69" t="s">
        <v>160</v>
      </c>
      <c r="C154" s="34" t="s">
        <v>3</v>
      </c>
      <c r="D154" s="34">
        <v>0.38</v>
      </c>
      <c r="E154" s="34">
        <v>0</v>
      </c>
      <c r="F154" s="34" t="s">
        <v>37</v>
      </c>
      <c r="G154" s="34">
        <f t="shared" si="13"/>
        <v>0.38</v>
      </c>
      <c r="H154" s="34">
        <v>0</v>
      </c>
      <c r="I154" s="34">
        <f>1.6*1.05</f>
        <v>1.6800000000000002</v>
      </c>
      <c r="J154" s="34">
        <f t="shared" si="12"/>
        <v>1.3000000000000003</v>
      </c>
      <c r="K154" s="34">
        <f t="shared" si="15"/>
        <v>1.3000000000000003</v>
      </c>
      <c r="L154" s="32" t="str">
        <f>IF(K154&lt;0,"closed","opened")</f>
        <v>opened</v>
      </c>
      <c r="M154" s="26"/>
    </row>
    <row r="155" spans="1:13" s="4" customFormat="1" ht="11.25">
      <c r="A155" s="35">
        <v>107</v>
      </c>
      <c r="B155" s="69" t="s">
        <v>161</v>
      </c>
      <c r="C155" s="34" t="s">
        <v>32</v>
      </c>
      <c r="D155" s="34">
        <v>0.21</v>
      </c>
      <c r="E155" s="34">
        <v>0.25</v>
      </c>
      <c r="F155" s="34">
        <v>120</v>
      </c>
      <c r="G155" s="34">
        <f t="shared" si="13"/>
        <v>-0.04000000000000001</v>
      </c>
      <c r="H155" s="34">
        <v>0</v>
      </c>
      <c r="I155" s="34">
        <f>1*1.05</f>
        <v>1.05</v>
      </c>
      <c r="J155" s="34">
        <f t="shared" si="12"/>
        <v>1.09</v>
      </c>
      <c r="K155" s="34">
        <f t="shared" si="15"/>
        <v>1.09</v>
      </c>
      <c r="L155" s="32" t="str">
        <f>IF(K155&lt;0,"closed","opened")</f>
        <v>opened</v>
      </c>
      <c r="M155" s="26"/>
    </row>
    <row r="156" spans="1:13" s="4" customFormat="1" ht="11.25">
      <c r="A156" s="35">
        <v>108</v>
      </c>
      <c r="B156" s="69" t="s">
        <v>162</v>
      </c>
      <c r="C156" s="34" t="s">
        <v>15</v>
      </c>
      <c r="D156" s="34">
        <v>0.76</v>
      </c>
      <c r="E156" s="34">
        <v>0.69</v>
      </c>
      <c r="F156" s="34">
        <v>120</v>
      </c>
      <c r="G156" s="34">
        <f t="shared" si="13"/>
        <v>0.07000000000000006</v>
      </c>
      <c r="H156" s="34">
        <v>0</v>
      </c>
      <c r="I156" s="5">
        <f t="shared" si="16"/>
        <v>2.625</v>
      </c>
      <c r="J156" s="5">
        <f t="shared" si="12"/>
        <v>2.5549999999999997</v>
      </c>
      <c r="K156" s="5">
        <f t="shared" si="15"/>
        <v>2.5549999999999997</v>
      </c>
      <c r="L156" s="32" t="str">
        <f>IF(K156&lt;0,"closed","opened")</f>
        <v>opened</v>
      </c>
      <c r="M156" s="26"/>
    </row>
    <row r="157" spans="1:13" s="4" customFormat="1" ht="11.25">
      <c r="A157" s="35">
        <v>109</v>
      </c>
      <c r="B157" s="69" t="s">
        <v>163</v>
      </c>
      <c r="C157" s="34" t="s">
        <v>11</v>
      </c>
      <c r="D157" s="34">
        <v>0.88</v>
      </c>
      <c r="E157" s="34">
        <v>0.76</v>
      </c>
      <c r="F157" s="34">
        <v>120</v>
      </c>
      <c r="G157" s="34">
        <f t="shared" si="13"/>
        <v>0.12</v>
      </c>
      <c r="H157" s="34">
        <v>0</v>
      </c>
      <c r="I157" s="5">
        <f t="shared" si="16"/>
        <v>2.625</v>
      </c>
      <c r="J157" s="5">
        <f t="shared" si="12"/>
        <v>2.505</v>
      </c>
      <c r="K157" s="5">
        <f t="shared" si="15"/>
        <v>2.505</v>
      </c>
      <c r="L157" s="32" t="str">
        <f>IF(K157&lt;0,"closed","opened")</f>
        <v>opened</v>
      </c>
      <c r="M157" s="26"/>
    </row>
    <row r="158" spans="1:13" s="4" customFormat="1" ht="11.25">
      <c r="A158" s="35">
        <v>110</v>
      </c>
      <c r="B158" s="69" t="s">
        <v>164</v>
      </c>
      <c r="C158" s="34" t="s">
        <v>3</v>
      </c>
      <c r="D158" s="34">
        <v>0.22</v>
      </c>
      <c r="E158" s="34">
        <v>0</v>
      </c>
      <c r="F158" s="34" t="s">
        <v>37</v>
      </c>
      <c r="G158" s="34">
        <f t="shared" si="13"/>
        <v>0.22</v>
      </c>
      <c r="H158" s="34">
        <v>0</v>
      </c>
      <c r="I158" s="34">
        <f>1.6*1.05</f>
        <v>1.6800000000000002</v>
      </c>
      <c r="J158" s="34">
        <f t="shared" si="12"/>
        <v>1.4600000000000002</v>
      </c>
      <c r="K158" s="34">
        <f t="shared" si="15"/>
        <v>1.4600000000000002</v>
      </c>
      <c r="L158" s="32" t="str">
        <f>IF(K158&lt;0,"closed","opened")</f>
        <v>opened</v>
      </c>
      <c r="M158" s="26"/>
    </row>
    <row r="159" spans="1:13" s="4" customFormat="1" ht="11.25">
      <c r="A159" s="35">
        <v>111</v>
      </c>
      <c r="B159" s="71" t="s">
        <v>165</v>
      </c>
      <c r="C159" s="34" t="s">
        <v>33</v>
      </c>
      <c r="D159" s="34">
        <v>8.57</v>
      </c>
      <c r="E159" s="34">
        <f>E160+E161</f>
        <v>3.65</v>
      </c>
      <c r="F159" s="34">
        <v>120</v>
      </c>
      <c r="G159" s="34">
        <f t="shared" si="13"/>
        <v>4.92</v>
      </c>
      <c r="H159" s="34">
        <v>0</v>
      </c>
      <c r="I159" s="34">
        <f>10*1.05</f>
        <v>10.5</v>
      </c>
      <c r="J159" s="34">
        <f t="shared" si="12"/>
        <v>5.58</v>
      </c>
      <c r="K159" s="40">
        <f>MIN(J159:J161)</f>
        <v>5.58</v>
      </c>
      <c r="L159" s="41" t="str">
        <f>IF(K159&lt;0,"closed","opened")</f>
        <v>opened</v>
      </c>
      <c r="M159" s="26"/>
    </row>
    <row r="160" spans="1:13" s="4" customFormat="1" ht="11.25">
      <c r="A160" s="35">
        <v>112</v>
      </c>
      <c r="B160" s="69" t="s">
        <v>61</v>
      </c>
      <c r="C160" s="34" t="s">
        <v>33</v>
      </c>
      <c r="D160" s="34">
        <v>3.01</v>
      </c>
      <c r="E160" s="34">
        <v>2.05</v>
      </c>
      <c r="F160" s="34">
        <v>120</v>
      </c>
      <c r="G160" s="34">
        <f t="shared" si="13"/>
        <v>0.96</v>
      </c>
      <c r="H160" s="34">
        <v>0</v>
      </c>
      <c r="I160" s="34">
        <f>10*1.05</f>
        <v>10.5</v>
      </c>
      <c r="J160" s="34">
        <f t="shared" si="12"/>
        <v>9.54</v>
      </c>
      <c r="K160" s="40"/>
      <c r="L160" s="41"/>
      <c r="M160" s="26"/>
    </row>
    <row r="161" spans="1:13" s="4" customFormat="1" ht="11.25">
      <c r="A161" s="35"/>
      <c r="B161" s="69" t="s">
        <v>62</v>
      </c>
      <c r="C161" s="34" t="s">
        <v>33</v>
      </c>
      <c r="D161" s="34">
        <v>5.62</v>
      </c>
      <c r="E161" s="34">
        <v>1.6</v>
      </c>
      <c r="F161" s="34">
        <v>120</v>
      </c>
      <c r="G161" s="34">
        <f t="shared" si="13"/>
        <v>4.02</v>
      </c>
      <c r="H161" s="34">
        <v>0</v>
      </c>
      <c r="I161" s="34">
        <f>10*1.05</f>
        <v>10.5</v>
      </c>
      <c r="J161" s="34">
        <f t="shared" si="12"/>
        <v>6.48</v>
      </c>
      <c r="K161" s="40"/>
      <c r="L161" s="41"/>
      <c r="M161" s="26"/>
    </row>
    <row r="162" spans="1:13" s="4" customFormat="1" ht="22.5">
      <c r="A162" s="35"/>
      <c r="B162" s="71" t="s">
        <v>166</v>
      </c>
      <c r="C162" s="34" t="s">
        <v>12</v>
      </c>
      <c r="D162" s="34">
        <v>16.92</v>
      </c>
      <c r="E162" s="34">
        <f>E163+E164</f>
        <v>0.3</v>
      </c>
      <c r="F162" s="34" t="s">
        <v>37</v>
      </c>
      <c r="G162" s="34">
        <f t="shared" si="13"/>
        <v>16.62</v>
      </c>
      <c r="H162" s="34">
        <v>0</v>
      </c>
      <c r="I162" s="34">
        <f>40*1.05</f>
        <v>42</v>
      </c>
      <c r="J162" s="34">
        <f t="shared" si="12"/>
        <v>25.38</v>
      </c>
      <c r="K162" s="40">
        <f>MIN(J162:J164)</f>
        <v>25.38</v>
      </c>
      <c r="L162" s="41" t="str">
        <f>IF(K162&lt;0,"closed","opened")</f>
        <v>opened</v>
      </c>
      <c r="M162" s="26"/>
    </row>
    <row r="163" spans="1:13" s="4" customFormat="1" ht="11.25">
      <c r="A163" s="35">
        <v>113</v>
      </c>
      <c r="B163" s="69" t="s">
        <v>61</v>
      </c>
      <c r="C163" s="34" t="s">
        <v>12</v>
      </c>
      <c r="D163" s="34">
        <v>0.47</v>
      </c>
      <c r="E163" s="34">
        <v>0.3</v>
      </c>
      <c r="F163" s="34" t="s">
        <v>37</v>
      </c>
      <c r="G163" s="34">
        <f t="shared" si="13"/>
        <v>0.16999999999999998</v>
      </c>
      <c r="H163" s="34">
        <v>0</v>
      </c>
      <c r="I163" s="34">
        <f>40*1.05</f>
        <v>42</v>
      </c>
      <c r="J163" s="34">
        <f t="shared" si="12"/>
        <v>41.83</v>
      </c>
      <c r="K163" s="40"/>
      <c r="L163" s="41"/>
      <c r="M163" s="26"/>
    </row>
    <row r="164" spans="1:13" s="4" customFormat="1" ht="11.25">
      <c r="A164" s="35"/>
      <c r="B164" s="69" t="s">
        <v>62</v>
      </c>
      <c r="C164" s="34" t="s">
        <v>12</v>
      </c>
      <c r="D164" s="34">
        <v>16.48</v>
      </c>
      <c r="E164" s="34">
        <v>0</v>
      </c>
      <c r="F164" s="34" t="s">
        <v>37</v>
      </c>
      <c r="G164" s="34">
        <f t="shared" si="13"/>
        <v>16.48</v>
      </c>
      <c r="H164" s="34">
        <v>0</v>
      </c>
      <c r="I164" s="34">
        <f>40*1.05</f>
        <v>42</v>
      </c>
      <c r="J164" s="34">
        <f t="shared" si="12"/>
        <v>25.52</v>
      </c>
      <c r="K164" s="40"/>
      <c r="L164" s="41"/>
      <c r="M164" s="26"/>
    </row>
    <row r="165" spans="1:13" s="4" customFormat="1" ht="11.25">
      <c r="A165" s="35"/>
      <c r="B165" s="71" t="s">
        <v>167</v>
      </c>
      <c r="C165" s="34" t="s">
        <v>33</v>
      </c>
      <c r="D165" s="34">
        <v>7.02</v>
      </c>
      <c r="E165" s="34">
        <v>3.38</v>
      </c>
      <c r="F165" s="34">
        <v>120</v>
      </c>
      <c r="G165" s="34">
        <f t="shared" si="13"/>
        <v>3.6399999999999997</v>
      </c>
      <c r="H165" s="34">
        <v>0</v>
      </c>
      <c r="I165" s="34">
        <f>10*1.05</f>
        <v>10.5</v>
      </c>
      <c r="J165" s="34">
        <f t="shared" si="12"/>
        <v>6.86</v>
      </c>
      <c r="K165" s="40">
        <f>MIN(J165:J167)</f>
        <v>6.86</v>
      </c>
      <c r="L165" s="41" t="str">
        <f>IF(K165&lt;0,"closed","opened")</f>
        <v>opened</v>
      </c>
      <c r="M165" s="26"/>
    </row>
    <row r="166" spans="1:13" s="4" customFormat="1" ht="11.25">
      <c r="A166" s="35">
        <v>114</v>
      </c>
      <c r="B166" s="69" t="s">
        <v>61</v>
      </c>
      <c r="C166" s="34" t="s">
        <v>33</v>
      </c>
      <c r="D166" s="34">
        <v>2.67</v>
      </c>
      <c r="E166" s="34">
        <v>2.38</v>
      </c>
      <c r="F166" s="34">
        <v>120</v>
      </c>
      <c r="G166" s="34">
        <f t="shared" si="13"/>
        <v>0.29000000000000004</v>
      </c>
      <c r="H166" s="34">
        <v>0</v>
      </c>
      <c r="I166" s="34">
        <f>10*1.05</f>
        <v>10.5</v>
      </c>
      <c r="J166" s="34">
        <f t="shared" si="12"/>
        <v>10.21</v>
      </c>
      <c r="K166" s="40"/>
      <c r="L166" s="41"/>
      <c r="M166" s="26"/>
    </row>
    <row r="167" spans="1:13" s="4" customFormat="1" ht="11.25">
      <c r="A167" s="35"/>
      <c r="B167" s="69" t="s">
        <v>62</v>
      </c>
      <c r="C167" s="34" t="s">
        <v>33</v>
      </c>
      <c r="D167" s="34">
        <v>4.36</v>
      </c>
      <c r="E167" s="34">
        <v>1</v>
      </c>
      <c r="F167" s="34">
        <v>120</v>
      </c>
      <c r="G167" s="34">
        <f t="shared" si="13"/>
        <v>3.3600000000000003</v>
      </c>
      <c r="H167" s="34">
        <v>0</v>
      </c>
      <c r="I167" s="34">
        <f aca="true" t="shared" si="17" ref="I167:I181">10*1.05</f>
        <v>10.5</v>
      </c>
      <c r="J167" s="34">
        <f t="shared" si="12"/>
        <v>7.14</v>
      </c>
      <c r="K167" s="40"/>
      <c r="L167" s="41"/>
      <c r="M167" s="26"/>
    </row>
    <row r="168" spans="1:13" s="4" customFormat="1" ht="11.25">
      <c r="A168" s="35"/>
      <c r="B168" s="71" t="s">
        <v>168</v>
      </c>
      <c r="C168" s="34" t="s">
        <v>13</v>
      </c>
      <c r="D168" s="34">
        <v>5.8</v>
      </c>
      <c r="E168" s="34">
        <f>E169+E170</f>
        <v>2.79</v>
      </c>
      <c r="F168" s="34">
        <v>120</v>
      </c>
      <c r="G168" s="34">
        <f t="shared" si="13"/>
        <v>3.01</v>
      </c>
      <c r="H168" s="34">
        <v>0</v>
      </c>
      <c r="I168" s="34">
        <f t="shared" si="17"/>
        <v>10.5</v>
      </c>
      <c r="J168" s="34">
        <f t="shared" si="12"/>
        <v>7.49</v>
      </c>
      <c r="K168" s="40">
        <f>MIN(J168:J170)</f>
        <v>7.49</v>
      </c>
      <c r="L168" s="41" t="str">
        <f>IF(K168&lt;0,"closed","opened")</f>
        <v>opened</v>
      </c>
      <c r="M168" s="26"/>
    </row>
    <row r="169" spans="1:13" s="4" customFormat="1" ht="11.25">
      <c r="A169" s="35">
        <v>115</v>
      </c>
      <c r="B169" s="69" t="s">
        <v>61</v>
      </c>
      <c r="C169" s="34" t="s">
        <v>13</v>
      </c>
      <c r="D169" s="34">
        <v>3.92</v>
      </c>
      <c r="E169" s="34">
        <v>2.46</v>
      </c>
      <c r="F169" s="34">
        <v>120</v>
      </c>
      <c r="G169" s="34">
        <f t="shared" si="13"/>
        <v>1.46</v>
      </c>
      <c r="H169" s="34">
        <v>0</v>
      </c>
      <c r="I169" s="34">
        <f t="shared" si="17"/>
        <v>10.5</v>
      </c>
      <c r="J169" s="34">
        <f t="shared" si="12"/>
        <v>9.04</v>
      </c>
      <c r="K169" s="40"/>
      <c r="L169" s="41"/>
      <c r="M169" s="26"/>
    </row>
    <row r="170" spans="1:13" s="4" customFormat="1" ht="11.25">
      <c r="A170" s="35"/>
      <c r="B170" s="69" t="s">
        <v>62</v>
      </c>
      <c r="C170" s="34" t="s">
        <v>13</v>
      </c>
      <c r="D170" s="34">
        <v>1.86</v>
      </c>
      <c r="E170" s="34">
        <v>0.33</v>
      </c>
      <c r="F170" s="34">
        <v>120</v>
      </c>
      <c r="G170" s="34">
        <f t="shared" si="13"/>
        <v>1.53</v>
      </c>
      <c r="H170" s="34">
        <v>0</v>
      </c>
      <c r="I170" s="34">
        <f t="shared" si="17"/>
        <v>10.5</v>
      </c>
      <c r="J170" s="34">
        <f t="shared" si="12"/>
        <v>8.97</v>
      </c>
      <c r="K170" s="40"/>
      <c r="L170" s="41"/>
      <c r="M170" s="26"/>
    </row>
    <row r="171" spans="1:13" s="4" customFormat="1" ht="11.25">
      <c r="A171" s="35"/>
      <c r="B171" s="71" t="s">
        <v>169</v>
      </c>
      <c r="C171" s="34" t="s">
        <v>0</v>
      </c>
      <c r="D171" s="34">
        <v>5.24</v>
      </c>
      <c r="E171" s="34">
        <f>E172+E173</f>
        <v>1.54</v>
      </c>
      <c r="F171" s="34">
        <v>120</v>
      </c>
      <c r="G171" s="34">
        <f t="shared" si="13"/>
        <v>3.7</v>
      </c>
      <c r="H171" s="34">
        <v>0</v>
      </c>
      <c r="I171" s="34">
        <f t="shared" si="17"/>
        <v>10.5</v>
      </c>
      <c r="J171" s="34">
        <f t="shared" si="12"/>
        <v>6.8</v>
      </c>
      <c r="K171" s="40">
        <f>MIN(J171:J173)</f>
        <v>6.8</v>
      </c>
      <c r="L171" s="41" t="str">
        <f>IF(K171&lt;0,"closed","opened")</f>
        <v>opened</v>
      </c>
      <c r="M171" s="26"/>
    </row>
    <row r="172" spans="1:13" s="4" customFormat="1" ht="11.25">
      <c r="A172" s="35">
        <v>116</v>
      </c>
      <c r="B172" s="69" t="s">
        <v>61</v>
      </c>
      <c r="C172" s="34" t="s">
        <v>0</v>
      </c>
      <c r="D172" s="34">
        <v>1.69</v>
      </c>
      <c r="E172" s="34">
        <v>1.29</v>
      </c>
      <c r="F172" s="34">
        <v>120</v>
      </c>
      <c r="G172" s="34">
        <f t="shared" si="13"/>
        <v>0.3999999999999999</v>
      </c>
      <c r="H172" s="34">
        <v>0</v>
      </c>
      <c r="I172" s="34">
        <f t="shared" si="17"/>
        <v>10.5</v>
      </c>
      <c r="J172" s="34">
        <f t="shared" si="12"/>
        <v>10.1</v>
      </c>
      <c r="K172" s="40"/>
      <c r="L172" s="41"/>
      <c r="M172" s="26"/>
    </row>
    <row r="173" spans="1:13" s="4" customFormat="1" ht="11.25">
      <c r="A173" s="35"/>
      <c r="B173" s="69" t="s">
        <v>62</v>
      </c>
      <c r="C173" s="34" t="s">
        <v>0</v>
      </c>
      <c r="D173" s="34">
        <v>3.56</v>
      </c>
      <c r="E173" s="34">
        <v>0.25</v>
      </c>
      <c r="F173" s="34">
        <v>120</v>
      </c>
      <c r="G173" s="34">
        <f t="shared" si="13"/>
        <v>3.31</v>
      </c>
      <c r="H173" s="34">
        <v>0</v>
      </c>
      <c r="I173" s="34">
        <f t="shared" si="17"/>
        <v>10.5</v>
      </c>
      <c r="J173" s="34">
        <f t="shared" si="12"/>
        <v>7.1899999999999995</v>
      </c>
      <c r="K173" s="40"/>
      <c r="L173" s="41"/>
      <c r="M173" s="26"/>
    </row>
    <row r="174" spans="1:13" s="4" customFormat="1" ht="22.5">
      <c r="A174" s="35"/>
      <c r="B174" s="71" t="s">
        <v>170</v>
      </c>
      <c r="C174" s="34" t="s">
        <v>0</v>
      </c>
      <c r="D174" s="34">
        <v>5.84</v>
      </c>
      <c r="E174" s="34">
        <f>E175+E176</f>
        <v>2.84</v>
      </c>
      <c r="F174" s="34">
        <v>120</v>
      </c>
      <c r="G174" s="34">
        <f t="shared" si="13"/>
        <v>3</v>
      </c>
      <c r="H174" s="34">
        <v>0</v>
      </c>
      <c r="I174" s="34">
        <f t="shared" si="17"/>
        <v>10.5</v>
      </c>
      <c r="J174" s="34">
        <f t="shared" si="12"/>
        <v>7.5</v>
      </c>
      <c r="K174" s="40">
        <f>MIN(J174:J176)</f>
        <v>7.5</v>
      </c>
      <c r="L174" s="41" t="str">
        <f>IF(K174&lt;0,"closed","opened")</f>
        <v>opened</v>
      </c>
      <c r="M174" s="26"/>
    </row>
    <row r="175" spans="1:13" s="4" customFormat="1" ht="11.25">
      <c r="A175" s="35">
        <v>117</v>
      </c>
      <c r="B175" s="69" t="s">
        <v>61</v>
      </c>
      <c r="C175" s="34" t="s">
        <v>0</v>
      </c>
      <c r="D175" s="34">
        <v>2.41</v>
      </c>
      <c r="E175" s="34">
        <v>2.12</v>
      </c>
      <c r="F175" s="34">
        <v>120</v>
      </c>
      <c r="G175" s="34">
        <f t="shared" si="13"/>
        <v>0.29000000000000004</v>
      </c>
      <c r="H175" s="34">
        <v>0</v>
      </c>
      <c r="I175" s="34">
        <f t="shared" si="17"/>
        <v>10.5</v>
      </c>
      <c r="J175" s="34">
        <f t="shared" si="12"/>
        <v>10.21</v>
      </c>
      <c r="K175" s="40"/>
      <c r="L175" s="41"/>
      <c r="M175" s="26"/>
    </row>
    <row r="176" spans="1:13" s="4" customFormat="1" ht="11.25">
      <c r="A176" s="35"/>
      <c r="B176" s="69" t="s">
        <v>62</v>
      </c>
      <c r="C176" s="34" t="s">
        <v>0</v>
      </c>
      <c r="D176" s="34">
        <v>3.45</v>
      </c>
      <c r="E176" s="34">
        <v>0.72</v>
      </c>
      <c r="F176" s="34">
        <v>120</v>
      </c>
      <c r="G176" s="34">
        <f t="shared" si="13"/>
        <v>2.7300000000000004</v>
      </c>
      <c r="H176" s="34">
        <v>0</v>
      </c>
      <c r="I176" s="34">
        <f t="shared" si="17"/>
        <v>10.5</v>
      </c>
      <c r="J176" s="34">
        <f t="shared" si="12"/>
        <v>7.77</v>
      </c>
      <c r="K176" s="40"/>
      <c r="L176" s="41"/>
      <c r="M176" s="26"/>
    </row>
    <row r="177" spans="1:13" s="4" customFormat="1" ht="22.5">
      <c r="A177" s="35"/>
      <c r="B177" s="71" t="s">
        <v>171</v>
      </c>
      <c r="C177" s="34" t="s">
        <v>20</v>
      </c>
      <c r="D177" s="34">
        <v>29.08</v>
      </c>
      <c r="E177" s="34">
        <f>E178+E179</f>
        <v>13.39</v>
      </c>
      <c r="F177" s="34">
        <v>120</v>
      </c>
      <c r="G177" s="34">
        <f t="shared" si="13"/>
        <v>15.689999999999998</v>
      </c>
      <c r="H177" s="34">
        <v>0</v>
      </c>
      <c r="I177" s="34">
        <f>25*1.05</f>
        <v>26.25</v>
      </c>
      <c r="J177" s="34">
        <f t="shared" si="12"/>
        <v>10.560000000000002</v>
      </c>
      <c r="K177" s="40">
        <f>MIN(J177:J179)</f>
        <v>10.560000000000002</v>
      </c>
      <c r="L177" s="41" t="str">
        <f>IF(K177&lt;0,"closed","opened")</f>
        <v>opened</v>
      </c>
      <c r="M177" s="26"/>
    </row>
    <row r="178" spans="1:13" s="4" customFormat="1" ht="11.25">
      <c r="A178" s="35">
        <v>118</v>
      </c>
      <c r="B178" s="69" t="s">
        <v>61</v>
      </c>
      <c r="C178" s="34" t="s">
        <v>20</v>
      </c>
      <c r="D178" s="34">
        <v>13.36</v>
      </c>
      <c r="E178" s="34">
        <v>10.84</v>
      </c>
      <c r="F178" s="34">
        <v>120</v>
      </c>
      <c r="G178" s="34">
        <f t="shared" si="13"/>
        <v>2.5199999999999996</v>
      </c>
      <c r="H178" s="34">
        <v>0</v>
      </c>
      <c r="I178" s="34">
        <f>25*1.05</f>
        <v>26.25</v>
      </c>
      <c r="J178" s="34">
        <f t="shared" si="12"/>
        <v>23.73</v>
      </c>
      <c r="K178" s="40"/>
      <c r="L178" s="41"/>
      <c r="M178" s="26"/>
    </row>
    <row r="179" spans="1:13" s="4" customFormat="1" ht="11.25">
      <c r="A179" s="35"/>
      <c r="B179" s="69" t="s">
        <v>62</v>
      </c>
      <c r="C179" s="34" t="s">
        <v>20</v>
      </c>
      <c r="D179" s="34">
        <v>15.87</v>
      </c>
      <c r="E179" s="34">
        <v>2.55</v>
      </c>
      <c r="F179" s="34">
        <v>120</v>
      </c>
      <c r="G179" s="34">
        <f t="shared" si="13"/>
        <v>13.32</v>
      </c>
      <c r="H179" s="34">
        <v>0</v>
      </c>
      <c r="I179" s="34">
        <f>25*1.05</f>
        <v>26.25</v>
      </c>
      <c r="J179" s="34">
        <f t="shared" si="12"/>
        <v>12.93</v>
      </c>
      <c r="K179" s="40"/>
      <c r="L179" s="41"/>
      <c r="M179" s="26"/>
    </row>
    <row r="180" spans="1:13" s="4" customFormat="1" ht="11.25">
      <c r="A180" s="35"/>
      <c r="B180" s="71" t="s">
        <v>172</v>
      </c>
      <c r="C180" s="34" t="s">
        <v>5</v>
      </c>
      <c r="D180" s="34">
        <v>10.73</v>
      </c>
      <c r="E180" s="34">
        <v>0</v>
      </c>
      <c r="F180" s="34" t="s">
        <v>37</v>
      </c>
      <c r="G180" s="34">
        <f t="shared" si="13"/>
        <v>10.73</v>
      </c>
      <c r="H180" s="34">
        <v>0</v>
      </c>
      <c r="I180" s="34">
        <f>16*1.05</f>
        <v>16.8</v>
      </c>
      <c r="J180" s="34">
        <f t="shared" si="12"/>
        <v>6.07</v>
      </c>
      <c r="K180" s="34">
        <f>J180</f>
        <v>6.07</v>
      </c>
      <c r="L180" s="32" t="str">
        <f>IF(K180&lt;0,"closed","opened")</f>
        <v>opened</v>
      </c>
      <c r="M180" s="26"/>
    </row>
    <row r="181" spans="1:13" s="4" customFormat="1" ht="11.25">
      <c r="A181" s="35">
        <v>119</v>
      </c>
      <c r="B181" s="71" t="s">
        <v>173</v>
      </c>
      <c r="C181" s="34" t="s">
        <v>0</v>
      </c>
      <c r="D181" s="34">
        <v>5.07</v>
      </c>
      <c r="E181" s="34">
        <v>0</v>
      </c>
      <c r="F181" s="34" t="s">
        <v>37</v>
      </c>
      <c r="G181" s="34">
        <f t="shared" si="13"/>
        <v>5.07</v>
      </c>
      <c r="H181" s="34">
        <v>0</v>
      </c>
      <c r="I181" s="34">
        <f t="shared" si="17"/>
        <v>10.5</v>
      </c>
      <c r="J181" s="34">
        <f t="shared" si="12"/>
        <v>5.43</v>
      </c>
      <c r="K181" s="34">
        <f aca="true" t="shared" si="18" ref="K181:K204">J181</f>
        <v>5.43</v>
      </c>
      <c r="L181" s="32" t="str">
        <f>IF(K181&lt;0,"closed","opened")</f>
        <v>opened</v>
      </c>
      <c r="M181" s="26"/>
    </row>
    <row r="182" spans="1:13" s="4" customFormat="1" ht="11.25">
      <c r="A182" s="35">
        <v>120</v>
      </c>
      <c r="B182" s="71" t="s">
        <v>174</v>
      </c>
      <c r="C182" s="34" t="s">
        <v>4</v>
      </c>
      <c r="D182" s="34">
        <v>1.81</v>
      </c>
      <c r="E182" s="34">
        <v>1.85</v>
      </c>
      <c r="F182" s="34">
        <v>120</v>
      </c>
      <c r="G182" s="34">
        <f t="shared" si="13"/>
        <v>-0.040000000000000036</v>
      </c>
      <c r="H182" s="34">
        <v>0</v>
      </c>
      <c r="I182" s="5">
        <f>6.3*1.05</f>
        <v>6.615</v>
      </c>
      <c r="J182" s="5">
        <f t="shared" si="12"/>
        <v>6.655</v>
      </c>
      <c r="K182" s="5">
        <f t="shared" si="18"/>
        <v>6.655</v>
      </c>
      <c r="L182" s="32" t="str">
        <f>IF(K182&lt;0,"closed","opened")</f>
        <v>opened</v>
      </c>
      <c r="M182" s="26"/>
    </row>
    <row r="183" spans="1:13" s="4" customFormat="1" ht="11.25">
      <c r="A183" s="35">
        <v>121</v>
      </c>
      <c r="B183" s="71" t="s">
        <v>175</v>
      </c>
      <c r="C183" s="34" t="s">
        <v>34</v>
      </c>
      <c r="D183" s="34">
        <v>1.69</v>
      </c>
      <c r="E183" s="34">
        <v>0.29</v>
      </c>
      <c r="F183" s="34">
        <v>120</v>
      </c>
      <c r="G183" s="34">
        <f t="shared" si="13"/>
        <v>1.4</v>
      </c>
      <c r="H183" s="34">
        <v>0</v>
      </c>
      <c r="I183" s="34">
        <f>5.6*1.05</f>
        <v>5.88</v>
      </c>
      <c r="J183" s="34">
        <f t="shared" si="12"/>
        <v>4.48</v>
      </c>
      <c r="K183" s="34">
        <f t="shared" si="18"/>
        <v>4.48</v>
      </c>
      <c r="L183" s="32" t="str">
        <f>IF(K183&lt;0,"closed","opened")</f>
        <v>opened</v>
      </c>
      <c r="M183" s="26"/>
    </row>
    <row r="184" spans="1:13" s="4" customFormat="1" ht="11.25">
      <c r="A184" s="35">
        <v>122</v>
      </c>
      <c r="B184" s="71" t="s">
        <v>176</v>
      </c>
      <c r="C184" s="34" t="s">
        <v>3</v>
      </c>
      <c r="D184" s="34">
        <v>0.61</v>
      </c>
      <c r="E184" s="34">
        <v>0.13</v>
      </c>
      <c r="F184" s="34">
        <v>120</v>
      </c>
      <c r="G184" s="34">
        <f t="shared" si="13"/>
        <v>0.48</v>
      </c>
      <c r="H184" s="34">
        <v>0</v>
      </c>
      <c r="I184" s="34">
        <f>1.6*1.05</f>
        <v>1.6800000000000002</v>
      </c>
      <c r="J184" s="34">
        <f t="shared" si="12"/>
        <v>1.2000000000000002</v>
      </c>
      <c r="K184" s="34">
        <f t="shared" si="18"/>
        <v>1.2000000000000002</v>
      </c>
      <c r="L184" s="32" t="str">
        <f>IF(K184&lt;0,"closed","opened")</f>
        <v>opened</v>
      </c>
      <c r="M184" s="26"/>
    </row>
    <row r="185" spans="1:13" s="4" customFormat="1" ht="11.25">
      <c r="A185" s="35">
        <v>123</v>
      </c>
      <c r="B185" s="71" t="s">
        <v>177</v>
      </c>
      <c r="C185" s="34" t="s">
        <v>1</v>
      </c>
      <c r="D185" s="34">
        <v>1.6</v>
      </c>
      <c r="E185" s="34">
        <v>0.65</v>
      </c>
      <c r="F185" s="34">
        <v>120</v>
      </c>
      <c r="G185" s="34">
        <f t="shared" si="13"/>
        <v>0.9500000000000001</v>
      </c>
      <c r="H185" s="34">
        <v>0</v>
      </c>
      <c r="I185" s="5">
        <f>2.5*1.05</f>
        <v>2.625</v>
      </c>
      <c r="J185" s="5">
        <f aca="true" t="shared" si="19" ref="J185:J204">I185-H185-G185</f>
        <v>1.6749999999999998</v>
      </c>
      <c r="K185" s="5">
        <f t="shared" si="18"/>
        <v>1.6749999999999998</v>
      </c>
      <c r="L185" s="32" t="str">
        <f>IF(K185&lt;0,"closed","opened")</f>
        <v>opened</v>
      </c>
      <c r="M185" s="26"/>
    </row>
    <row r="186" spans="1:13" s="4" customFormat="1" ht="11.25">
      <c r="A186" s="35">
        <v>124</v>
      </c>
      <c r="B186" s="71" t="s">
        <v>178</v>
      </c>
      <c r="C186" s="34" t="s">
        <v>11</v>
      </c>
      <c r="D186" s="34">
        <v>0.76</v>
      </c>
      <c r="E186" s="34">
        <v>0.43</v>
      </c>
      <c r="F186" s="34">
        <v>120</v>
      </c>
      <c r="G186" s="34">
        <f t="shared" si="13"/>
        <v>0.33</v>
      </c>
      <c r="H186" s="34">
        <v>0</v>
      </c>
      <c r="I186" s="5">
        <f>2.5*1.05</f>
        <v>2.625</v>
      </c>
      <c r="J186" s="5">
        <f t="shared" si="19"/>
        <v>2.295</v>
      </c>
      <c r="K186" s="5">
        <f t="shared" si="18"/>
        <v>2.295</v>
      </c>
      <c r="L186" s="32" t="str">
        <f>IF(K186&lt;0,"closed","opened")</f>
        <v>opened</v>
      </c>
      <c r="M186" s="26"/>
    </row>
    <row r="187" spans="1:13" s="4" customFormat="1" ht="11.25">
      <c r="A187" s="35">
        <v>125</v>
      </c>
      <c r="B187" s="71" t="s">
        <v>179</v>
      </c>
      <c r="C187" s="34" t="s">
        <v>22</v>
      </c>
      <c r="D187" s="34">
        <v>1.1</v>
      </c>
      <c r="E187" s="34">
        <v>0.56</v>
      </c>
      <c r="F187" s="34">
        <v>120</v>
      </c>
      <c r="G187" s="34">
        <f t="shared" si="13"/>
        <v>0.54</v>
      </c>
      <c r="H187" s="34">
        <v>0</v>
      </c>
      <c r="I187" s="34">
        <f>1.6*1.05</f>
        <v>1.6800000000000002</v>
      </c>
      <c r="J187" s="34">
        <f t="shared" si="19"/>
        <v>1.1400000000000001</v>
      </c>
      <c r="K187" s="34">
        <f t="shared" si="18"/>
        <v>1.1400000000000001</v>
      </c>
      <c r="L187" s="32" t="str">
        <f>IF(K187&lt;0,"closed","opened")</f>
        <v>opened</v>
      </c>
      <c r="M187" s="26"/>
    </row>
    <row r="188" spans="1:13" s="4" customFormat="1" ht="11.25">
      <c r="A188" s="35">
        <v>126</v>
      </c>
      <c r="B188" s="71" t="s">
        <v>180</v>
      </c>
      <c r="C188" s="34" t="s">
        <v>11</v>
      </c>
      <c r="D188" s="34">
        <v>1.34</v>
      </c>
      <c r="E188" s="34">
        <v>0</v>
      </c>
      <c r="F188" s="34" t="s">
        <v>37</v>
      </c>
      <c r="G188" s="34">
        <f t="shared" si="13"/>
        <v>1.34</v>
      </c>
      <c r="H188" s="34">
        <v>0</v>
      </c>
      <c r="I188" s="5">
        <f>2.5*1.05</f>
        <v>2.625</v>
      </c>
      <c r="J188" s="5">
        <f t="shared" si="19"/>
        <v>1.285</v>
      </c>
      <c r="K188" s="5">
        <f t="shared" si="18"/>
        <v>1.285</v>
      </c>
      <c r="L188" s="32" t="str">
        <f>IF(K188&lt;0,"closed","opened")</f>
        <v>opened</v>
      </c>
      <c r="M188" s="26"/>
    </row>
    <row r="189" spans="1:13" s="4" customFormat="1" ht="11.25">
      <c r="A189" s="35">
        <v>127</v>
      </c>
      <c r="B189" s="71" t="s">
        <v>181</v>
      </c>
      <c r="C189" s="34" t="s">
        <v>4</v>
      </c>
      <c r="D189" s="34">
        <v>2.44</v>
      </c>
      <c r="E189" s="34">
        <v>0.39</v>
      </c>
      <c r="F189" s="34">
        <v>120</v>
      </c>
      <c r="G189" s="34">
        <f t="shared" si="13"/>
        <v>2.05</v>
      </c>
      <c r="H189" s="34">
        <v>0</v>
      </c>
      <c r="I189" s="5">
        <f>6.3*1.05</f>
        <v>6.615</v>
      </c>
      <c r="J189" s="5">
        <f t="shared" si="19"/>
        <v>4.565</v>
      </c>
      <c r="K189" s="5">
        <f t="shared" si="18"/>
        <v>4.565</v>
      </c>
      <c r="L189" s="32" t="str">
        <f>IF(K189&lt;0,"closed","opened")</f>
        <v>opened</v>
      </c>
      <c r="M189" s="26"/>
    </row>
    <row r="190" spans="1:13" s="4" customFormat="1" ht="11.25">
      <c r="A190" s="35">
        <v>128</v>
      </c>
      <c r="B190" s="71" t="s">
        <v>182</v>
      </c>
      <c r="C190" s="34" t="s">
        <v>9</v>
      </c>
      <c r="D190" s="34">
        <v>1.59</v>
      </c>
      <c r="E190" s="34">
        <v>0.87</v>
      </c>
      <c r="F190" s="34">
        <v>120</v>
      </c>
      <c r="G190" s="34">
        <f t="shared" si="13"/>
        <v>0.7200000000000001</v>
      </c>
      <c r="H190" s="34">
        <v>0</v>
      </c>
      <c r="I190" s="34">
        <f>1.6*1.05</f>
        <v>1.6800000000000002</v>
      </c>
      <c r="J190" s="34">
        <f t="shared" si="19"/>
        <v>0.9600000000000001</v>
      </c>
      <c r="K190" s="34">
        <f t="shared" si="18"/>
        <v>0.9600000000000001</v>
      </c>
      <c r="L190" s="32" t="str">
        <f>IF(K190&lt;0,"closed","opened")</f>
        <v>opened</v>
      </c>
      <c r="M190" s="26"/>
    </row>
    <row r="191" spans="1:13" s="4" customFormat="1" ht="11.25">
      <c r="A191" s="35">
        <v>129</v>
      </c>
      <c r="B191" s="71" t="s">
        <v>183</v>
      </c>
      <c r="C191" s="34" t="s">
        <v>16</v>
      </c>
      <c r="D191" s="34">
        <v>3.15</v>
      </c>
      <c r="E191" s="34">
        <v>1.11</v>
      </c>
      <c r="F191" s="34">
        <v>80</v>
      </c>
      <c r="G191" s="34">
        <f t="shared" si="13"/>
        <v>2.04</v>
      </c>
      <c r="H191" s="34">
        <v>0</v>
      </c>
      <c r="I191" s="34">
        <f>4*1.05</f>
        <v>4.2</v>
      </c>
      <c r="J191" s="34">
        <f t="shared" si="19"/>
        <v>2.16</v>
      </c>
      <c r="K191" s="34">
        <f t="shared" si="18"/>
        <v>2.16</v>
      </c>
      <c r="L191" s="32" t="str">
        <f>IF(K191&lt;0,"closed","opened")</f>
        <v>opened</v>
      </c>
      <c r="M191" s="26"/>
    </row>
    <row r="192" spans="1:13" s="4" customFormat="1" ht="11.25">
      <c r="A192" s="35">
        <v>130</v>
      </c>
      <c r="B192" s="71" t="s">
        <v>184</v>
      </c>
      <c r="C192" s="34" t="s">
        <v>3</v>
      </c>
      <c r="D192" s="34">
        <v>0.12</v>
      </c>
      <c r="E192" s="34">
        <v>0</v>
      </c>
      <c r="F192" s="34" t="s">
        <v>37</v>
      </c>
      <c r="G192" s="34">
        <f t="shared" si="13"/>
        <v>0.12</v>
      </c>
      <c r="H192" s="34">
        <v>0</v>
      </c>
      <c r="I192" s="34">
        <f>1.6*1.05</f>
        <v>1.6800000000000002</v>
      </c>
      <c r="J192" s="34">
        <f t="shared" si="19"/>
        <v>1.56</v>
      </c>
      <c r="K192" s="34">
        <f t="shared" si="18"/>
        <v>1.56</v>
      </c>
      <c r="L192" s="32" t="str">
        <f>IF(K192&lt;0,"closed","opened")</f>
        <v>opened</v>
      </c>
      <c r="M192" s="26"/>
    </row>
    <row r="193" spans="1:13" s="4" customFormat="1" ht="11.25">
      <c r="A193" s="35">
        <v>131</v>
      </c>
      <c r="B193" s="71" t="s">
        <v>185</v>
      </c>
      <c r="C193" s="34" t="s">
        <v>1</v>
      </c>
      <c r="D193" s="34">
        <v>0.44</v>
      </c>
      <c r="E193" s="34">
        <v>0.39</v>
      </c>
      <c r="F193" s="34" t="s">
        <v>37</v>
      </c>
      <c r="G193" s="34">
        <f t="shared" si="13"/>
        <v>0.04999999999999999</v>
      </c>
      <c r="H193" s="34">
        <v>0</v>
      </c>
      <c r="I193" s="5">
        <f aca="true" t="shared" si="20" ref="I193:I199">2.5*1.05</f>
        <v>2.625</v>
      </c>
      <c r="J193" s="5">
        <f t="shared" si="19"/>
        <v>2.575</v>
      </c>
      <c r="K193" s="5">
        <f t="shared" si="18"/>
        <v>2.575</v>
      </c>
      <c r="L193" s="32" t="str">
        <f>IF(K193&lt;0,"closed","opened")</f>
        <v>opened</v>
      </c>
      <c r="M193" s="26"/>
    </row>
    <row r="194" spans="1:13" s="4" customFormat="1" ht="11.25">
      <c r="A194" s="35">
        <v>132</v>
      </c>
      <c r="B194" s="71" t="s">
        <v>186</v>
      </c>
      <c r="C194" s="34" t="s">
        <v>35</v>
      </c>
      <c r="D194" s="34">
        <v>1.85</v>
      </c>
      <c r="E194" s="34">
        <v>0.54</v>
      </c>
      <c r="F194" s="34">
        <v>80</v>
      </c>
      <c r="G194" s="34">
        <f t="shared" si="13"/>
        <v>1.31</v>
      </c>
      <c r="H194" s="34">
        <v>0</v>
      </c>
      <c r="I194" s="5">
        <f t="shared" si="20"/>
        <v>2.625</v>
      </c>
      <c r="J194" s="5">
        <f t="shared" si="19"/>
        <v>1.315</v>
      </c>
      <c r="K194" s="5">
        <f t="shared" si="18"/>
        <v>1.315</v>
      </c>
      <c r="L194" s="32" t="str">
        <f>IF(K194&lt;0,"closed","opened")</f>
        <v>opened</v>
      </c>
      <c r="M194" s="26"/>
    </row>
    <row r="195" spans="1:13" s="4" customFormat="1" ht="11.25">
      <c r="A195" s="35">
        <v>133</v>
      </c>
      <c r="B195" s="71" t="s">
        <v>187</v>
      </c>
      <c r="C195" s="34" t="s">
        <v>36</v>
      </c>
      <c r="D195" s="34">
        <v>0.47</v>
      </c>
      <c r="E195" s="34">
        <v>1.67</v>
      </c>
      <c r="F195" s="34">
        <v>120</v>
      </c>
      <c r="G195" s="34">
        <f t="shared" si="13"/>
        <v>-1.2</v>
      </c>
      <c r="H195" s="34">
        <v>0</v>
      </c>
      <c r="I195" s="34">
        <f>3.2*1.05</f>
        <v>3.3600000000000003</v>
      </c>
      <c r="J195" s="34">
        <f t="shared" si="19"/>
        <v>4.5600000000000005</v>
      </c>
      <c r="K195" s="34">
        <f t="shared" si="18"/>
        <v>4.5600000000000005</v>
      </c>
      <c r="L195" s="32" t="str">
        <f>IF(K195&lt;0,"closed","opened")</f>
        <v>opened</v>
      </c>
      <c r="M195" s="26"/>
    </row>
    <row r="196" spans="1:13" s="4" customFormat="1" ht="11.25">
      <c r="A196" s="36">
        <v>134</v>
      </c>
      <c r="B196" s="70" t="s">
        <v>188</v>
      </c>
      <c r="C196" s="6" t="s">
        <v>10</v>
      </c>
      <c r="D196" s="6">
        <v>5.27</v>
      </c>
      <c r="E196" s="6">
        <v>0</v>
      </c>
      <c r="F196" s="6"/>
      <c r="G196" s="6">
        <f aca="true" t="shared" si="21" ref="G196:G204">D196-E196</f>
        <v>5.27</v>
      </c>
      <c r="H196" s="6">
        <v>0</v>
      </c>
      <c r="I196" s="6">
        <f>4*1.05</f>
        <v>4.2</v>
      </c>
      <c r="J196" s="6">
        <f t="shared" si="19"/>
        <v>-1.0699999999999994</v>
      </c>
      <c r="K196" s="6">
        <f t="shared" si="18"/>
        <v>-1.0699999999999994</v>
      </c>
      <c r="L196" s="39" t="str">
        <f>IF(K196&lt;0,"closed","opened")</f>
        <v>closed</v>
      </c>
      <c r="M196" s="26"/>
    </row>
    <row r="197" spans="1:13" s="4" customFormat="1" ht="11.25">
      <c r="A197" s="37">
        <v>135</v>
      </c>
      <c r="B197" s="71" t="s">
        <v>189</v>
      </c>
      <c r="C197" s="34" t="s">
        <v>1</v>
      </c>
      <c r="D197" s="34">
        <v>0.68</v>
      </c>
      <c r="E197" s="34">
        <v>0.25</v>
      </c>
      <c r="F197" s="34">
        <v>120</v>
      </c>
      <c r="G197" s="34">
        <f t="shared" si="21"/>
        <v>0.43000000000000005</v>
      </c>
      <c r="H197" s="34">
        <v>0</v>
      </c>
      <c r="I197" s="5">
        <f t="shared" si="20"/>
        <v>2.625</v>
      </c>
      <c r="J197" s="5">
        <f t="shared" si="19"/>
        <v>2.195</v>
      </c>
      <c r="K197" s="5">
        <f t="shared" si="18"/>
        <v>2.195</v>
      </c>
      <c r="L197" s="32" t="str">
        <f>IF(K197&lt;0,"closed","opened")</f>
        <v>opened</v>
      </c>
      <c r="M197" s="26"/>
    </row>
    <row r="198" spans="1:13" s="4" customFormat="1" ht="11.25">
      <c r="A198" s="35">
        <v>136</v>
      </c>
      <c r="B198" s="71" t="s">
        <v>190</v>
      </c>
      <c r="C198" s="34" t="s">
        <v>1</v>
      </c>
      <c r="D198" s="34">
        <v>1.28</v>
      </c>
      <c r="E198" s="34">
        <v>0.7</v>
      </c>
      <c r="F198" s="34">
        <v>80</v>
      </c>
      <c r="G198" s="34">
        <f t="shared" si="21"/>
        <v>0.5800000000000001</v>
      </c>
      <c r="H198" s="34">
        <v>0</v>
      </c>
      <c r="I198" s="5">
        <f t="shared" si="20"/>
        <v>2.625</v>
      </c>
      <c r="J198" s="5">
        <f t="shared" si="19"/>
        <v>2.045</v>
      </c>
      <c r="K198" s="5">
        <f t="shared" si="18"/>
        <v>2.045</v>
      </c>
      <c r="L198" s="32" t="str">
        <f>IF(K198&lt;0,"closed","opened")</f>
        <v>opened</v>
      </c>
      <c r="M198" s="26"/>
    </row>
    <row r="199" spans="1:13" s="4" customFormat="1" ht="11.25">
      <c r="A199" s="35">
        <v>137</v>
      </c>
      <c r="B199" s="71" t="s">
        <v>191</v>
      </c>
      <c r="C199" s="34" t="s">
        <v>11</v>
      </c>
      <c r="D199" s="34">
        <v>1.4</v>
      </c>
      <c r="E199" s="34">
        <v>1.5</v>
      </c>
      <c r="F199" s="34">
        <v>120</v>
      </c>
      <c r="G199" s="34">
        <f t="shared" si="21"/>
        <v>-0.10000000000000009</v>
      </c>
      <c r="H199" s="34">
        <v>0</v>
      </c>
      <c r="I199" s="5">
        <f t="shared" si="20"/>
        <v>2.625</v>
      </c>
      <c r="J199" s="5">
        <f t="shared" si="19"/>
        <v>2.725</v>
      </c>
      <c r="K199" s="5">
        <f t="shared" si="18"/>
        <v>2.725</v>
      </c>
      <c r="L199" s="32" t="str">
        <f>IF(K199&lt;0,"closed","opened")</f>
        <v>opened</v>
      </c>
      <c r="M199" s="26"/>
    </row>
    <row r="200" spans="1:13" s="4" customFormat="1" ht="11.25">
      <c r="A200" s="35">
        <v>138</v>
      </c>
      <c r="B200" s="71" t="s">
        <v>192</v>
      </c>
      <c r="C200" s="34" t="s">
        <v>3</v>
      </c>
      <c r="D200" s="34">
        <v>0.47</v>
      </c>
      <c r="E200" s="34">
        <v>0.33</v>
      </c>
      <c r="F200" s="34">
        <v>120</v>
      </c>
      <c r="G200" s="34">
        <f t="shared" si="21"/>
        <v>0.13999999999999996</v>
      </c>
      <c r="H200" s="34">
        <v>0</v>
      </c>
      <c r="I200" s="34">
        <f>1.6*1.05</f>
        <v>1.6800000000000002</v>
      </c>
      <c r="J200" s="34">
        <f t="shared" si="19"/>
        <v>1.5400000000000003</v>
      </c>
      <c r="K200" s="34">
        <f t="shared" si="18"/>
        <v>1.5400000000000003</v>
      </c>
      <c r="L200" s="32" t="str">
        <f>IF(K200&lt;0,"closed","opened")</f>
        <v>opened</v>
      </c>
      <c r="M200" s="26"/>
    </row>
    <row r="201" spans="1:13" s="4" customFormat="1" ht="11.25">
      <c r="A201" s="35">
        <v>139</v>
      </c>
      <c r="B201" s="71" t="s">
        <v>193</v>
      </c>
      <c r="C201" s="34" t="s">
        <v>9</v>
      </c>
      <c r="D201" s="34">
        <v>0.24</v>
      </c>
      <c r="E201" s="34">
        <v>0</v>
      </c>
      <c r="F201" s="34">
        <v>120</v>
      </c>
      <c r="G201" s="34">
        <f t="shared" si="21"/>
        <v>0.24</v>
      </c>
      <c r="H201" s="34">
        <v>0</v>
      </c>
      <c r="I201" s="34">
        <f>1.6*1.05</f>
        <v>1.6800000000000002</v>
      </c>
      <c r="J201" s="34">
        <f t="shared" si="19"/>
        <v>1.4400000000000002</v>
      </c>
      <c r="K201" s="34">
        <f t="shared" si="18"/>
        <v>1.4400000000000002</v>
      </c>
      <c r="L201" s="32" t="str">
        <f>IF(K201&lt;0,"closed","opened")</f>
        <v>opened</v>
      </c>
      <c r="M201" s="26"/>
    </row>
    <row r="202" spans="1:13" s="4" customFormat="1" ht="11.25">
      <c r="A202" s="35">
        <v>140</v>
      </c>
      <c r="B202" s="18" t="s">
        <v>194</v>
      </c>
      <c r="C202" s="15" t="s">
        <v>32</v>
      </c>
      <c r="D202" s="34">
        <v>0.11</v>
      </c>
      <c r="E202" s="15">
        <v>0</v>
      </c>
      <c r="F202" s="15" t="s">
        <v>38</v>
      </c>
      <c r="G202" s="34">
        <f t="shared" si="21"/>
        <v>0.11</v>
      </c>
      <c r="H202" s="15">
        <v>0</v>
      </c>
      <c r="I202" s="34">
        <f>1*1.05</f>
        <v>1.05</v>
      </c>
      <c r="J202" s="34">
        <f t="shared" si="19"/>
        <v>0.9400000000000001</v>
      </c>
      <c r="K202" s="15">
        <f t="shared" si="18"/>
        <v>0.9400000000000001</v>
      </c>
      <c r="L202" s="33" t="str">
        <f>IF(K202&lt;0,"closed","opened")</f>
        <v>opened</v>
      </c>
      <c r="M202" s="26"/>
    </row>
    <row r="203" spans="1:13" s="4" customFormat="1" ht="11.25">
      <c r="A203" s="35">
        <v>141</v>
      </c>
      <c r="B203" s="71" t="s">
        <v>195</v>
      </c>
      <c r="C203" s="34" t="s">
        <v>3</v>
      </c>
      <c r="D203" s="34">
        <v>1.23</v>
      </c>
      <c r="E203" s="34">
        <v>0.52</v>
      </c>
      <c r="F203" s="34">
        <v>20</v>
      </c>
      <c r="G203" s="34">
        <f t="shared" si="21"/>
        <v>0.71</v>
      </c>
      <c r="H203" s="34">
        <v>0</v>
      </c>
      <c r="I203" s="34">
        <f>1.6*1.05</f>
        <v>1.6800000000000002</v>
      </c>
      <c r="J203" s="34">
        <f t="shared" si="19"/>
        <v>0.9700000000000002</v>
      </c>
      <c r="K203" s="34">
        <f t="shared" si="18"/>
        <v>0.9700000000000002</v>
      </c>
      <c r="L203" s="32" t="str">
        <f>IF(K203&lt;0,"closed","opened")</f>
        <v>opened</v>
      </c>
      <c r="M203" s="26"/>
    </row>
    <row r="204" spans="1:13" s="4" customFormat="1" ht="11.25">
      <c r="A204" s="35">
        <v>142</v>
      </c>
      <c r="B204" s="71" t="s">
        <v>196</v>
      </c>
      <c r="C204" s="34" t="s">
        <v>10</v>
      </c>
      <c r="D204" s="34">
        <v>2.54</v>
      </c>
      <c r="E204" s="34">
        <v>0.31</v>
      </c>
      <c r="F204" s="34">
        <v>80</v>
      </c>
      <c r="G204" s="34">
        <f t="shared" si="21"/>
        <v>2.23</v>
      </c>
      <c r="H204" s="34">
        <v>0</v>
      </c>
      <c r="I204" s="34">
        <f>4*1.05</f>
        <v>4.2</v>
      </c>
      <c r="J204" s="34">
        <f t="shared" si="19"/>
        <v>1.9700000000000002</v>
      </c>
      <c r="K204" s="34">
        <f t="shared" si="18"/>
        <v>1.9700000000000002</v>
      </c>
      <c r="L204" s="32" t="str">
        <f>IF(K204&lt;0,"closed","opened")</f>
        <v>opened</v>
      </c>
      <c r="M204" s="26"/>
    </row>
    <row r="205" spans="1:13" s="4" customFormat="1" ht="17.25" customHeight="1">
      <c r="A205" s="10"/>
      <c r="B205" s="8" t="s">
        <v>197</v>
      </c>
      <c r="C205" s="9"/>
      <c r="D205" s="9"/>
      <c r="E205" s="17"/>
      <c r="F205" s="17"/>
      <c r="G205" s="9"/>
      <c r="H205" s="9"/>
      <c r="I205" s="9"/>
      <c r="J205" s="9"/>
      <c r="K205" s="9"/>
      <c r="L205" s="7"/>
      <c r="M205" s="26"/>
    </row>
    <row r="206" spans="1:13" s="4" customFormat="1" ht="18.75" customHeight="1">
      <c r="A206" s="11"/>
      <c r="B206" s="7" t="s">
        <v>198</v>
      </c>
      <c r="C206" s="9"/>
      <c r="D206" s="9"/>
      <c r="E206" s="9"/>
      <c r="F206" s="9"/>
      <c r="G206" s="9"/>
      <c r="H206" s="9"/>
      <c r="I206" s="9"/>
      <c r="J206" s="9"/>
      <c r="K206" s="22">
        <f>K15+K30+K31+K43+K196</f>
        <v>-2.964999999999999</v>
      </c>
      <c r="L206" s="7"/>
      <c r="M206" s="26"/>
    </row>
    <row r="207" spans="1:13" s="4" customFormat="1" ht="11.25">
      <c r="A207" s="12"/>
      <c r="B207" s="7" t="s">
        <v>199</v>
      </c>
      <c r="C207" s="9"/>
      <c r="D207" s="9"/>
      <c r="E207" s="9"/>
      <c r="F207" s="9"/>
      <c r="G207" s="9"/>
      <c r="H207" s="9"/>
      <c r="I207" s="9"/>
      <c r="J207" s="9"/>
      <c r="K207" s="20">
        <f>SUM(K5:K14)+SUM(K18:K29)+SUM(K32:K42)+SUM(K46:K195)+SUM(K197:K204)</f>
        <v>541.9950000000001</v>
      </c>
      <c r="L207" s="7"/>
      <c r="M207" s="26"/>
    </row>
    <row r="208" spans="1:13" ht="15">
      <c r="A208" s="2"/>
      <c r="B208" s="1"/>
      <c r="C208" s="13"/>
      <c r="D208" s="13"/>
      <c r="E208" s="13"/>
      <c r="F208" s="13"/>
      <c r="G208" s="2"/>
      <c r="H208" s="2"/>
      <c r="I208" s="2"/>
      <c r="J208" s="14"/>
      <c r="K208" s="21"/>
      <c r="L208" s="1"/>
      <c r="M208" s="27"/>
    </row>
    <row r="209" ht="15">
      <c r="M209" s="27"/>
    </row>
    <row r="210" ht="15">
      <c r="M210" s="27"/>
    </row>
    <row r="211" ht="15">
      <c r="M211" s="28"/>
    </row>
  </sheetData>
  <sheetProtection/>
  <mergeCells count="77">
    <mergeCell ref="K162:K164"/>
    <mergeCell ref="L162:L164"/>
    <mergeCell ref="K165:K167"/>
    <mergeCell ref="L165:L167"/>
    <mergeCell ref="L22:L24"/>
    <mergeCell ref="K168:K170"/>
    <mergeCell ref="A46:A48"/>
    <mergeCell ref="K43:K45"/>
    <mergeCell ref="L43:L45"/>
    <mergeCell ref="K46:K48"/>
    <mergeCell ref="L46:L48"/>
    <mergeCell ref="L62:L64"/>
    <mergeCell ref="K69:K71"/>
    <mergeCell ref="L69:L71"/>
    <mergeCell ref="K174:K176"/>
    <mergeCell ref="L174:L176"/>
    <mergeCell ref="J2:J3"/>
    <mergeCell ref="K2:K3"/>
    <mergeCell ref="A40:A42"/>
    <mergeCell ref="L15:L17"/>
    <mergeCell ref="K22:K24"/>
    <mergeCell ref="L1:L3"/>
    <mergeCell ref="K12:K14"/>
    <mergeCell ref="L12:L14"/>
    <mergeCell ref="L123:L125"/>
    <mergeCell ref="L91:L93"/>
    <mergeCell ref="K116:K118"/>
    <mergeCell ref="L116:L118"/>
    <mergeCell ref="K177:K179"/>
    <mergeCell ref="L177:L179"/>
    <mergeCell ref="K159:K161"/>
    <mergeCell ref="L159:L161"/>
    <mergeCell ref="K171:K173"/>
    <mergeCell ref="L171:L173"/>
    <mergeCell ref="L27:L29"/>
    <mergeCell ref="K40:K42"/>
    <mergeCell ref="L40:L42"/>
    <mergeCell ref="K78:K80"/>
    <mergeCell ref="L78:L80"/>
    <mergeCell ref="K81:K83"/>
    <mergeCell ref="L81:L83"/>
    <mergeCell ref="L126:L128"/>
    <mergeCell ref="L168:L170"/>
    <mergeCell ref="K91:K93"/>
    <mergeCell ref="K140:K142"/>
    <mergeCell ref="L140:L142"/>
    <mergeCell ref="K103:K105"/>
    <mergeCell ref="L103:L105"/>
    <mergeCell ref="K113:K115"/>
    <mergeCell ref="L113:L115"/>
    <mergeCell ref="L99:L101"/>
    <mergeCell ref="D2:D3"/>
    <mergeCell ref="E2:F2"/>
    <mergeCell ref="G2:G3"/>
    <mergeCell ref="H2:H3"/>
    <mergeCell ref="I2:I3"/>
    <mergeCell ref="K126:K128"/>
    <mergeCell ref="K27:K29"/>
    <mergeCell ref="K123:K125"/>
    <mergeCell ref="K15:K17"/>
    <mergeCell ref="K99:K101"/>
    <mergeCell ref="A15:A17"/>
    <mergeCell ref="A22:A24"/>
    <mergeCell ref="A27:A29"/>
    <mergeCell ref="K62:K64"/>
    <mergeCell ref="A43:A45"/>
    <mergeCell ref="A1:A3"/>
    <mergeCell ref="B1:B3"/>
    <mergeCell ref="C1:K1"/>
    <mergeCell ref="A12:A14"/>
    <mergeCell ref="C2:C3"/>
    <mergeCell ref="K137:K139"/>
    <mergeCell ref="L137:L139"/>
    <mergeCell ref="K130:K132"/>
    <mergeCell ref="L130:L132"/>
    <mergeCell ref="K134:K136"/>
    <mergeCell ref="L134:L136"/>
  </mergeCells>
  <printOptions/>
  <pageMargins left="0.7086614173228347" right="0.7086614173228347" top="0.7480314960629921" bottom="0.7480314960629921" header="0.31496062992125984" footer="0.31496062992125984"/>
  <pageSetup fitToHeight="80" horizontalDpi="300" verticalDpi="300" orientation="portrait" paperSize="9" scale="65" r:id="rId1"/>
  <ignoredErrors>
    <ignoredError sqref="I191 I187 I95 I97 I145 I133 I149 I152:I153 I104 I1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2010-05-20T07:05:44Z</dcterms:modified>
  <cp:category/>
  <cp:version/>
  <cp:contentType/>
  <cp:contentStatus/>
</cp:coreProperties>
</file>