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65476" windowWidth="17880" windowHeight="11520" tabRatio="448" activeTab="0"/>
  </bookViews>
  <sheets>
    <sheet name="Yaroslavl" sheetId="1" r:id="rId1"/>
    <sheet name="Total current deficit Winter" sheetId="2" r:id="rId2"/>
    <sheet name="Total expected deficit Winter" sheetId="3" r:id="rId3"/>
  </sheets>
  <definedNames>
    <definedName name="_xlnm._FilterDatabase" localSheetId="0" hidden="1">'Yaroslavl'!$A$6:$AJ$221</definedName>
    <definedName name="_xlnm.Print_Titles" localSheetId="0">'Yaroslavl'!$1:$5</definedName>
    <definedName name="_xlnm.Print_Area" localSheetId="0">'Yaroslavl'!$A$1:$AJ$231</definedName>
  </definedNames>
  <calcPr fullCalcOnLoad="1"/>
</workbook>
</file>

<file path=xl/comments1.xml><?xml version="1.0" encoding="utf-8"?>
<comments xmlns="http://schemas.openxmlformats.org/spreadsheetml/2006/main">
  <authors>
    <author>Автор</author>
  </authors>
  <commentList>
    <comment ref="H217" authorId="0">
      <text>
        <r>
          <rPr>
            <sz val="8"/>
            <rFont val="Tahoma"/>
            <family val="2"/>
          </rPr>
          <t xml:space="preserve">Т3
</t>
        </r>
      </text>
    </comment>
    <comment ref="H215" authorId="0">
      <text>
        <r>
          <rPr>
            <sz val="8"/>
            <rFont val="Tahoma"/>
            <family val="2"/>
          </rPr>
          <t>Т3</t>
        </r>
      </text>
    </comment>
    <comment ref="H195" authorId="0">
      <text>
        <r>
          <rPr>
            <sz val="8"/>
            <rFont val="Tahoma"/>
            <family val="2"/>
          </rPr>
          <t xml:space="preserve">Т2
</t>
        </r>
      </text>
    </comment>
    <comment ref="I195" authorId="0">
      <text>
        <r>
          <rPr>
            <sz val="8"/>
            <rFont val="Tahoma"/>
            <family val="2"/>
          </rPr>
          <t>Т3</t>
        </r>
        <r>
          <rPr>
            <sz val="8"/>
            <rFont val="Tahoma"/>
            <family val="2"/>
          </rPr>
          <t xml:space="preserve">
</t>
        </r>
      </text>
    </comment>
    <comment ref="H216" authorId="0">
      <text>
        <r>
          <rPr>
            <sz val="8"/>
            <rFont val="Tahoma"/>
            <family val="2"/>
          </rPr>
          <t>Т1</t>
        </r>
        <r>
          <rPr>
            <sz val="8"/>
            <rFont val="Tahoma"/>
            <family val="2"/>
          </rPr>
          <t xml:space="preserve">
</t>
        </r>
      </text>
    </comment>
    <comment ref="H218" authorId="0">
      <text>
        <r>
          <rPr>
            <b/>
            <sz val="8"/>
            <rFont val="Tahoma"/>
            <family val="2"/>
          </rPr>
          <t>Т3</t>
        </r>
        <r>
          <rPr>
            <sz val="8"/>
            <rFont val="Tahoma"/>
            <family val="2"/>
          </rPr>
          <t xml:space="preserve">
</t>
        </r>
      </text>
    </comment>
  </commentList>
</comments>
</file>

<file path=xl/sharedStrings.xml><?xml version="1.0" encoding="utf-8"?>
<sst xmlns="http://schemas.openxmlformats.org/spreadsheetml/2006/main" count="1600" uniqueCount="442">
  <si>
    <t xml:space="preserve">Ограничивающие факторы,               МВА </t>
  </si>
  <si>
    <t>Допустимая нагрузка расчётная в режиме n-1, МВА</t>
  </si>
  <si>
    <t>МВА</t>
  </si>
  <si>
    <t>Мин.</t>
  </si>
  <si>
    <t>дефицит</t>
  </si>
  <si>
    <t>профицит</t>
  </si>
  <si>
    <t>Итого:</t>
  </si>
  <si>
    <t>10+10</t>
  </si>
  <si>
    <t>2,5+2,5</t>
  </si>
  <si>
    <t>1,6+2,5</t>
  </si>
  <si>
    <t>1,6+1,6</t>
  </si>
  <si>
    <t>6,3+6,3</t>
  </si>
  <si>
    <t>16+16</t>
  </si>
  <si>
    <t>1,8+1,8</t>
  </si>
  <si>
    <t>25+25</t>
  </si>
  <si>
    <t>1+1,6</t>
  </si>
  <si>
    <t>2,5+1,6</t>
  </si>
  <si>
    <t>40+40</t>
  </si>
  <si>
    <t>6,3+10</t>
  </si>
  <si>
    <t>63+63</t>
  </si>
  <si>
    <t>4,0+4,0</t>
  </si>
  <si>
    <t>2,5+4,0</t>
  </si>
  <si>
    <t>Ожидаемая нагрузка ЦП,                 МВА</t>
  </si>
  <si>
    <t xml:space="preserve">Полная перераспределяемая мощность  в перспективе с учетом выполнения мероприятий ТУ или других мероприятий по реконструкции сети инвестпрограмм и др.                         </t>
  </si>
  <si>
    <t>Полная мощность                с учётом перераспределения, МВА</t>
  </si>
  <si>
    <t>7,5+7,5</t>
  </si>
  <si>
    <t>3,2+6,3</t>
  </si>
  <si>
    <t>20+25</t>
  </si>
  <si>
    <t>4,0+2,5</t>
  </si>
  <si>
    <t xml:space="preserve"> Дополнительная мощность по выданным ТУ на ТП, МВА</t>
  </si>
  <si>
    <t xml:space="preserve"> Пропускная способность ЦП, МВА</t>
  </si>
  <si>
    <t>ячейки скрыть</t>
  </si>
  <si>
    <t>Т-1</t>
  </si>
  <si>
    <t>Т-2</t>
  </si>
  <si>
    <t>16+10</t>
  </si>
  <si>
    <t>5,6+6,3</t>
  </si>
  <si>
    <t>1,6</t>
  </si>
  <si>
    <t>3.2+6.3</t>
  </si>
  <si>
    <t>1,8+1,6</t>
  </si>
  <si>
    <t>0+6,3</t>
  </si>
  <si>
    <t>4,0</t>
  </si>
  <si>
    <t>15+16</t>
  </si>
  <si>
    <t>cosφ</t>
  </si>
  <si>
    <t xml:space="preserve"> Дополнительная мощность по выданным ТУ на ТП, МВт</t>
  </si>
  <si>
    <t>Ном.МощностьСН,МВА</t>
  </si>
  <si>
    <t>Ном.мощностьНН,МВА</t>
  </si>
  <si>
    <t>SS35/10Матвеево</t>
  </si>
  <si>
    <t>SS35/10Михайловское</t>
  </si>
  <si>
    <t>SS35/10Ширинье</t>
  </si>
  <si>
    <t>SS110/10Покров</t>
  </si>
  <si>
    <t>SS35/10Обнора</t>
  </si>
  <si>
    <t>SS110/35/10Аббакумцево</t>
  </si>
  <si>
    <t>SS35/10Ананьино</t>
  </si>
  <si>
    <t>SS110/10/10Брагино</t>
  </si>
  <si>
    <t>SS35/10Бурмакино-1</t>
  </si>
  <si>
    <t>SS35/10Ватолино</t>
  </si>
  <si>
    <t>SS35/6Ведерники</t>
  </si>
  <si>
    <t>SS35/10Великовская</t>
  </si>
  <si>
    <t>SS35/10ВеликоеСело</t>
  </si>
  <si>
    <t>SS35/10Возрождение</t>
  </si>
  <si>
    <t>SS35/10Волна</t>
  </si>
  <si>
    <t>SS35/10Вятское</t>
  </si>
  <si>
    <t>SS35/10Горинская</t>
  </si>
  <si>
    <t>SS35/10Григорьевское</t>
  </si>
  <si>
    <t>SS35/10Гузицино</t>
  </si>
  <si>
    <t>SS35/10ГSSЯрославль</t>
  </si>
  <si>
    <t>SS110/6Депо</t>
  </si>
  <si>
    <t>SS35/10Дорожаево</t>
  </si>
  <si>
    <t>SS110/10Дружба</t>
  </si>
  <si>
    <t>SS35/10Дубки</t>
  </si>
  <si>
    <t>SS35/10Дыбино</t>
  </si>
  <si>
    <t>SS35/6Заволжская</t>
  </si>
  <si>
    <t>SS110/6/6Институтская</t>
  </si>
  <si>
    <t>SS35/10Коза</t>
  </si>
  <si>
    <t>SS110/35/6Константиново</t>
  </si>
  <si>
    <t>SS35/10Курба</t>
  </si>
  <si>
    <t>SS35/10ЛесныеПоляны</t>
  </si>
  <si>
    <t>SS35/10Моделово-2</t>
  </si>
  <si>
    <t>SS35/10Некрасово</t>
  </si>
  <si>
    <t>SS35/10Никольское</t>
  </si>
  <si>
    <t>SS110/35/6НПЗ</t>
  </si>
  <si>
    <t>SS110/6/6Орион</t>
  </si>
  <si>
    <t>SS110/35/6Павловская</t>
  </si>
  <si>
    <t>SS110/10Перевал</t>
  </si>
  <si>
    <t>SS110/6/6Перекоп</t>
  </si>
  <si>
    <t>SS110/6/6Полиграф</t>
  </si>
  <si>
    <t>SS110/35/10Пречистое</t>
  </si>
  <si>
    <t>SS35/10Профилакторий</t>
  </si>
  <si>
    <t>SS35/10Рождествено</t>
  </si>
  <si>
    <t>SS110/6/6Северная</t>
  </si>
  <si>
    <t>SS35/10Середа</t>
  </si>
  <si>
    <t>SS110/6Тормозная</t>
  </si>
  <si>
    <t>SS110/6ТРК</t>
  </si>
  <si>
    <t>SS35/10Троица</t>
  </si>
  <si>
    <t>SS35/10Туношна</t>
  </si>
  <si>
    <t>SS35/10Тутаев-35</t>
  </si>
  <si>
    <t>SS110/10Туфаново</t>
  </si>
  <si>
    <t>SS35/10Урожай</t>
  </si>
  <si>
    <t>SS110/35/10Халдеево</t>
  </si>
  <si>
    <t>SS110/10/10Чайка</t>
  </si>
  <si>
    <t>SS35/6Чебаково</t>
  </si>
  <si>
    <t>SS35/10Щедрино</t>
  </si>
  <si>
    <t>SS110/6/6Южная</t>
  </si>
  <si>
    <t>SS110/10/6Ярцево</t>
  </si>
  <si>
    <t>SS110/6/6Которосль</t>
  </si>
  <si>
    <t>SS35/6Келноть</t>
  </si>
  <si>
    <t>SS35/10Керамик</t>
  </si>
  <si>
    <t>SS110/10Алтыново</t>
  </si>
  <si>
    <t>SS110/35/10Борисоглеб</t>
  </si>
  <si>
    <t>SS110/35/10Васильково</t>
  </si>
  <si>
    <t>SS110/10Вахрушево</t>
  </si>
  <si>
    <t>SS110/6ГавриловЯм</t>
  </si>
  <si>
    <t>SS110/35/10Климатино</t>
  </si>
  <si>
    <t>SS110/35/10Нила</t>
  </si>
  <si>
    <t>SS110/35/6Переславль</t>
  </si>
  <si>
    <t>SS110/10Плоски</t>
  </si>
  <si>
    <t>SS110/35/10Ростов</t>
  </si>
  <si>
    <t>SS110/35/10Техникум</t>
  </si>
  <si>
    <t>SS110/35/10Углич</t>
  </si>
  <si>
    <t>SS110/10Устье</t>
  </si>
  <si>
    <t>SS110/10Шурскол</t>
  </si>
  <si>
    <t>SS110/10Юр.Слобода</t>
  </si>
  <si>
    <t>SS35/10Алешкино</t>
  </si>
  <si>
    <t>SS35/6Батьки</t>
  </si>
  <si>
    <t>SS35/10Береговая</t>
  </si>
  <si>
    <t>SS35/10Берендеево</t>
  </si>
  <si>
    <t>SS35/10Воржа</t>
  </si>
  <si>
    <t>SS35/10Вощажниково</t>
  </si>
  <si>
    <t>SS35/10Глебово</t>
  </si>
  <si>
    <t>SS35/10Горки</t>
  </si>
  <si>
    <t>SS35/10Дмитрианово</t>
  </si>
  <si>
    <t>SS35/10Заозерье</t>
  </si>
  <si>
    <t>SS35/10Ильинское</t>
  </si>
  <si>
    <t>SS35/10Кибернетик</t>
  </si>
  <si>
    <t>SS35/10Клементьево</t>
  </si>
  <si>
    <t>SS35/10Красное</t>
  </si>
  <si>
    <t>SS35/10Кулаково</t>
  </si>
  <si>
    <t>SS35/6Купань</t>
  </si>
  <si>
    <t>SS35/10Марково</t>
  </si>
  <si>
    <t>SS35/10Нагорье</t>
  </si>
  <si>
    <t>SS35/10Поречье</t>
  </si>
  <si>
    <t>SS35/10Пружинино</t>
  </si>
  <si>
    <t>SS35/10Раменье</t>
  </si>
  <si>
    <t>SS35/10Рязанцево</t>
  </si>
  <si>
    <t>SS35/10Сараево</t>
  </si>
  <si>
    <t>SS35/10Селифонтово</t>
  </si>
  <si>
    <t>SS35/10Семибратово</t>
  </si>
  <si>
    <t>SS35/10Скоморохово</t>
  </si>
  <si>
    <t>SS35/10Соломидино</t>
  </si>
  <si>
    <t>SS35/10Ставотино</t>
  </si>
  <si>
    <t>SS35/10Урусово</t>
  </si>
  <si>
    <t>SS35/10Филимоново</t>
  </si>
  <si>
    <t>SS35/10Чопорово</t>
  </si>
  <si>
    <t>SS35/10Щурово</t>
  </si>
  <si>
    <t>SS35/10Нексанс</t>
  </si>
  <si>
    <t>SS35/6Прибрежная</t>
  </si>
  <si>
    <t>SS110/10Тишино</t>
  </si>
  <si>
    <t>SS110/10Продуктопровод</t>
  </si>
  <si>
    <t>SS110/10Некоуз</t>
  </si>
  <si>
    <t>SS110/6Южная</t>
  </si>
  <si>
    <t>SS110/10Оптика</t>
  </si>
  <si>
    <t>SS110/6Полиграфмаш</t>
  </si>
  <si>
    <t>SS110/6/6Западная</t>
  </si>
  <si>
    <t>SS110/35/6Волжская</t>
  </si>
  <si>
    <t>SS110/35/6Левобережная</t>
  </si>
  <si>
    <t>SS110/35/10Пищалкино</t>
  </si>
  <si>
    <t>SS110/6Судоверфь</t>
  </si>
  <si>
    <t>SS110/6Селехово</t>
  </si>
  <si>
    <t>SS35/6Каменники</t>
  </si>
  <si>
    <t>SS35/10Шашково</t>
  </si>
  <si>
    <t>SS110/6Веретье</t>
  </si>
  <si>
    <t>SS35/10Николо-Корма</t>
  </si>
  <si>
    <t>SS35/10Арефино</t>
  </si>
  <si>
    <t>SS35/10Князево</t>
  </si>
  <si>
    <t>SS35/10Покров</t>
  </si>
  <si>
    <t>SS35/10Аниково</t>
  </si>
  <si>
    <t>SS35/10Новоесело</t>
  </si>
  <si>
    <t>SS35/10Большоесело</t>
  </si>
  <si>
    <t>SS35/10Брейтово</t>
  </si>
  <si>
    <t>SS35/10Станилово</t>
  </si>
  <si>
    <t>SS35/10Знамово</t>
  </si>
  <si>
    <t>SS35/10Рождественно</t>
  </si>
  <si>
    <t>SS35/10Заполье</t>
  </si>
  <si>
    <t>SS35/10Тихменево</t>
  </si>
  <si>
    <t>SS35/10Лацкое</t>
  </si>
  <si>
    <t>SS35/10Борок</t>
  </si>
  <si>
    <t>SS35/10Мышкин</t>
  </si>
  <si>
    <t>SS110/10Волга</t>
  </si>
  <si>
    <t>SS35/10КраснаяГорка</t>
  </si>
  <si>
    <t>SS110/35/6Восточная</t>
  </si>
  <si>
    <t>SS110/35/10Залесье</t>
  </si>
  <si>
    <t>SS110/10Луговая</t>
  </si>
  <si>
    <t>SS110/35/10Лом</t>
  </si>
  <si>
    <t>SS35/10Варегово</t>
  </si>
  <si>
    <t>SS110/35/10Шестихино</t>
  </si>
  <si>
    <t>SS110/35/10Крюково</t>
  </si>
  <si>
    <t>SS35/10Белое</t>
  </si>
  <si>
    <t>SS110/35/10Глебово</t>
  </si>
  <si>
    <t>SS35/6Песочное</t>
  </si>
  <si>
    <t>SS35/10Демино</t>
  </si>
  <si>
    <t>SS110/6КС-18</t>
  </si>
  <si>
    <t>SS35/6Макеиха</t>
  </si>
  <si>
    <t>SS35/10Ермаково</t>
  </si>
  <si>
    <t>SS35/10Милюшино</t>
  </si>
  <si>
    <t>SS35/10Сутка</t>
  </si>
  <si>
    <t>SS35/10Сить</t>
  </si>
  <si>
    <t>SS35/10Горелово</t>
  </si>
  <si>
    <t>SS35/6Пищалкино</t>
  </si>
  <si>
    <t>SS35/6Варегово</t>
  </si>
  <si>
    <t>SS35/10Левобережная</t>
  </si>
  <si>
    <t>SS110/10Депо</t>
  </si>
  <si>
    <t>1 day and night</t>
  </si>
  <si>
    <t>table 1</t>
  </si>
  <si>
    <t>table 2</t>
  </si>
  <si>
    <t>Calculation of transmission capacity of supply centres of IDGC of Center - Yarenergo following the winter peak load measurements in 2011</t>
  </si>
  <si>
    <t>No.</t>
  </si>
  <si>
    <t>Name of supply center, voltage class</t>
  </si>
  <si>
    <t>Current deficit</t>
  </si>
  <si>
    <t>Note</t>
  </si>
  <si>
    <t>Installed power capacity of transformers Sinst. including their number, pcs/ MVA</t>
  </si>
  <si>
    <t>Summary total capacity of supply centers following the results of measurements of load maximal Sмах</t>
  </si>
  <si>
    <t>Total capacity redistributed according to operating rules, MVA for the time period</t>
  </si>
  <si>
    <t>Total capacity including re-distribution, MVA</t>
  </si>
  <si>
    <t xml:space="preserve">Limiting factors, MVA </t>
  </si>
  <si>
    <t>Permissible load accounted in the n-1 mode, MVA</t>
  </si>
  <si>
    <t>Supply Center deficit/proficit, MVA</t>
  </si>
  <si>
    <t>MVA</t>
  </si>
  <si>
    <t>Min</t>
  </si>
  <si>
    <t>Expected deficit/proficit</t>
  </si>
  <si>
    <t>Installed power capacity of transformers Sinst. including their number provided that technical requirements at connections or other measures performed for reconstruction of the supply center, pcs/ MVA</t>
  </si>
  <si>
    <t xml:space="preserve"> Additional capacity issued for technical specifications for TS, МВА</t>
  </si>
  <si>
    <t>Expected load of Supply Center, MVA</t>
  </si>
  <si>
    <t xml:space="preserve">Total capacity redistributed according to operating rules, MVA for the time period provided that technical requirements at connections or other measures performed for reconstruction of the grid investment programs and etc.                          </t>
  </si>
  <si>
    <t>Limiting factors, MVA</t>
  </si>
  <si>
    <t>Expected deficit/proficit, MVA</t>
  </si>
  <si>
    <t>unavailable</t>
  </si>
  <si>
    <t>available</t>
  </si>
  <si>
    <t>SS 35/10 Matveevo</t>
  </si>
  <si>
    <t>SS 35/10 Mikhailovskoe</t>
  </si>
  <si>
    <t>SS 35/10 Shirinye</t>
  </si>
  <si>
    <t>SS 110/10 Pokrov</t>
  </si>
  <si>
    <t>SS 35/10 Obnora</t>
  </si>
  <si>
    <t>SS 110/35/10 Abbakumtsevo</t>
  </si>
  <si>
    <t xml:space="preserve">Nom. capacity MV, МVА </t>
  </si>
  <si>
    <t>Nom. capacity LV, МVА</t>
  </si>
  <si>
    <t>SS 35/10 Ananyino</t>
  </si>
  <si>
    <t>SS 110/10/10  Bragino</t>
  </si>
  <si>
    <t>SS 35/10 Burmakino-1</t>
  </si>
  <si>
    <t>SS 35/10 Vatolino</t>
  </si>
  <si>
    <t>SS 35/6 Vederniki</t>
  </si>
  <si>
    <t>SS 35/10 Velikovskaya</t>
  </si>
  <si>
    <t>SS 35/10 Velikoe Selo</t>
  </si>
  <si>
    <t>SS 35/10 Vozrozhdenie</t>
  </si>
  <si>
    <t>SS 35/10 Volna</t>
  </si>
  <si>
    <t>SS 35/10 Vyatskoe</t>
  </si>
  <si>
    <t>SS 35/10 Gorinskaya</t>
  </si>
  <si>
    <t>SS 35/10 Grigoryevskoe</t>
  </si>
  <si>
    <t>SS 35/10 Guzitsino</t>
  </si>
  <si>
    <t>SS 35/10 State Fire-Fighting Service Yaroslavl</t>
  </si>
  <si>
    <t>SS 110/6 Depo</t>
  </si>
  <si>
    <t>SS 35/10 Dorozhaevo</t>
  </si>
  <si>
    <t>SS 110/10 Druzhba</t>
  </si>
  <si>
    <t>SS 35/10 Dubki</t>
  </si>
  <si>
    <t>SS 35/10 Dybino</t>
  </si>
  <si>
    <t>SS 35/6 Zavolzhskaya</t>
  </si>
  <si>
    <t>SS 110/6/6 Institutskaya</t>
  </si>
  <si>
    <t>SS 35/10 Koza</t>
  </si>
  <si>
    <t>SS 110/35/6 Konstantinovo</t>
  </si>
  <si>
    <t>SS 35/10 Kurba</t>
  </si>
  <si>
    <t>SS 35/10 Lesnye Polyany</t>
  </si>
  <si>
    <t>SS 35/10 Modelovo-2</t>
  </si>
  <si>
    <t>SS 35/10 Nekrasovo</t>
  </si>
  <si>
    <t>SS 35/10 Nikolskoe</t>
  </si>
  <si>
    <t>SS 110/35/6 Oil refinary plant</t>
  </si>
  <si>
    <t>SS 110/6/6 Orion</t>
  </si>
  <si>
    <t>SS 110/35/6 Pavlovskaya</t>
  </si>
  <si>
    <t>Nom. capaity LV, МVА</t>
  </si>
  <si>
    <t>SS 110/10 Pereval</t>
  </si>
  <si>
    <t>SS 110/6/6 Perekop</t>
  </si>
  <si>
    <t>SS 110/6/6 Poligraf</t>
  </si>
  <si>
    <t>SS 110/35/10 Prechistoe</t>
  </si>
  <si>
    <t>SS 35/10 Preventorium</t>
  </si>
  <si>
    <t>SS 35/10 Rozhdestveno</t>
  </si>
  <si>
    <t>SS 110/6/6 Severnaya</t>
  </si>
  <si>
    <t>SS 35/10 Sereda</t>
  </si>
  <si>
    <t>SS 110/6 Tormoznaya</t>
  </si>
  <si>
    <t>SS 110/6 Petrol station pump</t>
  </si>
  <si>
    <t>SS 35/10 Troitsa</t>
  </si>
  <si>
    <t>SS 35/10 Tunoshna</t>
  </si>
  <si>
    <t>SS 35/10 Tutaev-35</t>
  </si>
  <si>
    <t>SS 110/10 Tufanovo</t>
  </si>
  <si>
    <t>SS 35/10 Urozhay</t>
  </si>
  <si>
    <t>SS 110/35/10 Khaldeevo</t>
  </si>
  <si>
    <t>SS 110/10 Chayka</t>
  </si>
  <si>
    <t>SS 35/6 Chebakovo</t>
  </si>
  <si>
    <t>SS 35/10 Shchedrino</t>
  </si>
  <si>
    <t>SS 110/6 /6 Yuzhnaya</t>
  </si>
  <si>
    <t>SS 110/10/6 Yartsevo</t>
  </si>
  <si>
    <t>ПС 110/6/6 Kotorosl</t>
  </si>
  <si>
    <t>SS 35/6 Kelnot</t>
  </si>
  <si>
    <t>SS 35/10 Ceramic</t>
  </si>
  <si>
    <t>SS 110/10 Altynovo</t>
  </si>
  <si>
    <t>SS 110/35/10 Borisogleb</t>
  </si>
  <si>
    <t>SS 110/35/10 Vasilkovo</t>
  </si>
  <si>
    <t>SS 110/10 Vakhrushevo</t>
  </si>
  <si>
    <t>SS 110/6 Gavrilov Yam</t>
  </si>
  <si>
    <t>SS 110/6 Kinoplyonka</t>
  </si>
  <si>
    <t>SS 110/35/10 Klimatino</t>
  </si>
  <si>
    <t>SS 110/35/10 Nila</t>
  </si>
  <si>
    <t>SS 110/35/6 Pereslavl</t>
  </si>
  <si>
    <t>SS 110/10 Ploski</t>
  </si>
  <si>
    <t>SS 110/35/10 Rostov</t>
  </si>
  <si>
    <t>Nom. Capacity LV, МVА</t>
  </si>
  <si>
    <t>SS 110/35/10 Technical school</t>
  </si>
  <si>
    <t>SS 110/35/10 Uglich</t>
  </si>
  <si>
    <t xml:space="preserve">Nom. capacidty MV, МVА </t>
  </si>
  <si>
    <t>SS 110/10 Ustye</t>
  </si>
  <si>
    <t>SS 110/10 Shurskol</t>
  </si>
  <si>
    <t>SS 110/10 Yur.Sloboda</t>
  </si>
  <si>
    <t>SS 35/10 Aleshkino</t>
  </si>
  <si>
    <t>SS 35/6 Batki</t>
  </si>
  <si>
    <t>SS 35/10 Beregovaya</t>
  </si>
  <si>
    <t>SS 35/10 Berendeevo</t>
  </si>
  <si>
    <t>SS 35/10 Vorzha</t>
  </si>
  <si>
    <t>SS 35/10 Voshchazhnikovo</t>
  </si>
  <si>
    <t>SS 35/10 Glebovo</t>
  </si>
  <si>
    <t>SS 35/10 Gorki</t>
  </si>
  <si>
    <t>SS 35/10 Dmitrianovo</t>
  </si>
  <si>
    <t>SS 35/10 Zaozerye</t>
  </si>
  <si>
    <t>SS 35/10 Ilyinskoe</t>
  </si>
  <si>
    <t>SS 35/10 Kibernetik</t>
  </si>
  <si>
    <t>SS 35/10 Klementyevo</t>
  </si>
  <si>
    <t>SS 35/10 Krasnoe</t>
  </si>
  <si>
    <t>SS 35/10 Kulakovo</t>
  </si>
  <si>
    <t>SS 35/6 Kupan</t>
  </si>
  <si>
    <t>SS 35/10 Markovo</t>
  </si>
  <si>
    <t>SS 35/10 Nagorye</t>
  </si>
  <si>
    <t>SS 35/10 Porechye</t>
  </si>
  <si>
    <t>SS 35/10 Pruzhinino</t>
  </si>
  <si>
    <t>SS 35/10 Ramenye</t>
  </si>
  <si>
    <t>SS 35/10 Ryazantsevo</t>
  </si>
  <si>
    <t>SS 35/10 Saraevo</t>
  </si>
  <si>
    <t>SS 35/10 Selifontovo</t>
  </si>
  <si>
    <t>SS 35/10 Semibratovo</t>
  </si>
  <si>
    <t>SS 35/10 Skomorokhovo</t>
  </si>
  <si>
    <t>SS 35/10 Solomidino</t>
  </si>
  <si>
    <t>SS 35/10 Stavotino</t>
  </si>
  <si>
    <t>SS 35/10 Urusovo</t>
  </si>
  <si>
    <t>SS 35/10 Filimonovo</t>
  </si>
  <si>
    <t>SS 35/10 Choporovo</t>
  </si>
  <si>
    <t>SS 35/10 Shchurovo</t>
  </si>
  <si>
    <t>SS 35/10 Neksans</t>
  </si>
  <si>
    <t>SS 35/6 Pribrezhnaya</t>
  </si>
  <si>
    <t>SS 110/10  Tishino</t>
  </si>
  <si>
    <t>SS 110/10 Product pipeline</t>
  </si>
  <si>
    <t>SS 110/10  Nekouz</t>
  </si>
  <si>
    <t>SS 110/6 Yuzhnaya</t>
  </si>
  <si>
    <t>SS 110/10 Optika</t>
  </si>
  <si>
    <t>SS 110/6 Poligrafmash</t>
  </si>
  <si>
    <t>SS 110/6/6 Zapadnaya</t>
  </si>
  <si>
    <t>SS 110/35/6    Volzhskaya</t>
  </si>
  <si>
    <t>SS 110/35/6      Levoberezhnaya</t>
  </si>
  <si>
    <t>SS 110/35/10      Pishchalkino</t>
  </si>
  <si>
    <t>SS 110/6 Dock yard</t>
  </si>
  <si>
    <t>SS 110/6 Selekhovo</t>
  </si>
  <si>
    <t>SS 35/6 Kamenniki</t>
  </si>
  <si>
    <t>SS 35/10 Shashkovo</t>
  </si>
  <si>
    <t>SS 110/6 Veretye</t>
  </si>
  <si>
    <t>SS 35/10 Nikolo-Korma</t>
  </si>
  <si>
    <t>SS 35/10  Arefino</t>
  </si>
  <si>
    <t>SS 35/10 Knyazevo</t>
  </si>
  <si>
    <t>SS 35/10 Pokrov</t>
  </si>
  <si>
    <t>SS 35/10 Anikovo</t>
  </si>
  <si>
    <t>SS 35/10 Novoe selo</t>
  </si>
  <si>
    <t>SS 35/10 Bolshoe selo</t>
  </si>
  <si>
    <t xml:space="preserve">SS 35/10 Breytovo </t>
  </si>
  <si>
    <t>SS 35/10  Stanilovo</t>
  </si>
  <si>
    <t>SS 35/10 Znamovo</t>
  </si>
  <si>
    <t>SS 35/10 Rozhdestvenno</t>
  </si>
  <si>
    <t>SS 35/10 Zapolye</t>
  </si>
  <si>
    <t>SS 35/10 Tikhmenevo</t>
  </si>
  <si>
    <t>SS 35/10 Latskoe</t>
  </si>
  <si>
    <t>SS 35/10  Borok</t>
  </si>
  <si>
    <t>SS 35/10 Myshkin</t>
  </si>
  <si>
    <t>SS 110/10 Volga</t>
  </si>
  <si>
    <t>SS 35/10 Krasnaya Gorka</t>
  </si>
  <si>
    <t xml:space="preserve">SS 110/35/6 Vostochnaya </t>
  </si>
  <si>
    <t>SS 110/35/10  Zalesye</t>
  </si>
  <si>
    <t>SS 110/10 Lugovaya</t>
  </si>
  <si>
    <t>SS 110/35/10 Lom</t>
  </si>
  <si>
    <t>SS 35/10 Varegovo</t>
  </si>
  <si>
    <t>SS 110/35/10 Shestikhino</t>
  </si>
  <si>
    <t>SS 110/35/10 Kryukovo</t>
  </si>
  <si>
    <t>SS 35/10 Beloe</t>
  </si>
  <si>
    <t>SS 110/35/10 Glebovo</t>
  </si>
  <si>
    <t>SS 35/6 Pesochnoye</t>
  </si>
  <si>
    <t>SS 35/10 Demino</t>
  </si>
  <si>
    <t xml:space="preserve">SS 110/6 KS-18 </t>
  </si>
  <si>
    <t>SS 35/6 Makeikha</t>
  </si>
  <si>
    <t>SS 35/10 Ermakovo</t>
  </si>
  <si>
    <t>SS 35/10 Milyushino</t>
  </si>
  <si>
    <t>SS 35/10 Sutka</t>
  </si>
  <si>
    <t>SS 35/10 Sit</t>
  </si>
  <si>
    <t>SS 35/10 Gorelovo</t>
  </si>
  <si>
    <t>SS 35/6 Pishchalkino</t>
  </si>
  <si>
    <t>SS 35/6 Varegovo</t>
  </si>
  <si>
    <t>SS 35/10 Levoberezhnaya</t>
  </si>
  <si>
    <t>SS 110/10 Depot</t>
  </si>
  <si>
    <t>Total:</t>
  </si>
  <si>
    <t>deficit</t>
  </si>
  <si>
    <t>proficit</t>
  </si>
  <si>
    <t>SS110/6Kinoplenka</t>
  </si>
  <si>
    <t>SS 110/6 Kinoplenka*</t>
  </si>
  <si>
    <t>Deputy Director for Technical</t>
  </si>
  <si>
    <t>Issues - Chief Engineer</t>
  </si>
  <si>
    <t>When referring to the power per the issued Technical Specifications the output power of 8780 kW is not specified, as no average power value (there is no clarity on the power flows).</t>
  </si>
  <si>
    <t>The list of closed supply centers of IDGC of Centre according to winter load measurements in 2011  (current deficit of capacity).</t>
  </si>
  <si>
    <t>Current deficit, MVA</t>
  </si>
  <si>
    <t>Yarenergo</t>
  </si>
  <si>
    <t>SS 35/10 Mikhaylovsky</t>
  </si>
  <si>
    <t>SS 35/10 Wave</t>
  </si>
  <si>
    <t>SS 35/6 Zavolzhsky</t>
  </si>
  <si>
    <t>SS 110/35/6 Pavlovsk</t>
  </si>
  <si>
    <t>SS 110/6 Film</t>
  </si>
  <si>
    <t>SS 110/35/10 Niles</t>
  </si>
  <si>
    <t>SS 35/10 Sarayevo</t>
  </si>
  <si>
    <t>SS 35/6 Coastal</t>
  </si>
  <si>
    <t>SS 35/6 Makeiha</t>
  </si>
  <si>
    <t>SS 35/10 Left-bank</t>
  </si>
  <si>
    <t>Total current deficit (winter)</t>
  </si>
  <si>
    <t xml:space="preserve">Supply Centers, which are not taken into account due to their insignificant load </t>
  </si>
  <si>
    <t>SS 35/10 Mihajlovsky</t>
  </si>
  <si>
    <t>SS 35/10 Shirine</t>
  </si>
  <si>
    <t>SS 35/10 Dispensary</t>
  </si>
  <si>
    <t>SS 35/6 Fathers</t>
  </si>
  <si>
    <t>SS 35/10 Uplands</t>
  </si>
  <si>
    <t>SS 35/10 Sarajevo</t>
  </si>
  <si>
    <t>SS 35/10 Skomorohovo</t>
  </si>
  <si>
    <t>SS 35/10 Miljushino</t>
  </si>
  <si>
    <t>SS 35/10 Krasnoye</t>
  </si>
  <si>
    <t>The list of closed supply centers of IDGC of Centre with expected load taking into account new connections and other development of the electical networks.</t>
  </si>
  <si>
    <t>Current deficit/proficit, MVA</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</si>
</sst>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0.00_ ;\-#,##0.00\ "/>
    <numFmt numFmtId="167" formatCode="#,##0.000_ ;\-#,##0.000\ "/>
    <numFmt numFmtId="168" formatCode="_-* #,##0.000_р_._-;\-* #,##0.000_р_._-;_-* &quot;-&quot;??_р_._-;_-@_-"/>
  </numFmts>
  <fonts count="60">
    <font>
      <sz val="11"/>
      <color theme="1"/>
      <name val="Calibri"/>
      <family val="2"/>
    </font>
    <font>
      <sz val="11"/>
      <color indexed="8"/>
      <name val="Calibri"/>
      <family val="2"/>
    </font>
    <font>
      <sz val="10"/>
      <name val="Arial"/>
      <family val="2"/>
    </font>
    <font>
      <i/>
      <sz val="10"/>
      <name val="Times New Roman"/>
      <family val="1"/>
    </font>
    <font>
      <sz val="11"/>
      <name val="Calibri"/>
      <family val="2"/>
    </font>
    <font>
      <sz val="10"/>
      <name val="Arial Cyr"/>
      <family val="0"/>
    </font>
    <font>
      <i/>
      <sz val="10"/>
      <name val="Calibri"/>
      <family val="2"/>
    </font>
    <font>
      <b/>
      <i/>
      <sz val="11"/>
      <name val="Calibri"/>
      <family val="2"/>
    </font>
    <font>
      <i/>
      <sz val="8"/>
      <name val="Calibri"/>
      <family val="2"/>
    </font>
    <font>
      <i/>
      <sz val="8"/>
      <name val="Times New Roman"/>
      <family val="1"/>
    </font>
    <font>
      <i/>
      <sz val="8"/>
      <color indexed="8"/>
      <name val="Calibri"/>
      <family val="2"/>
    </font>
    <font>
      <b/>
      <i/>
      <sz val="8"/>
      <name val="Calibri"/>
      <family val="2"/>
    </font>
    <font>
      <b/>
      <i/>
      <sz val="12"/>
      <name val="Calibri"/>
      <family val="2"/>
    </font>
    <font>
      <sz val="14"/>
      <name val="Calibri"/>
      <family val="2"/>
    </font>
    <font>
      <sz val="12"/>
      <color indexed="8"/>
      <name val="Calibri"/>
      <family val="2"/>
    </font>
    <font>
      <sz val="14"/>
      <color indexed="8"/>
      <name val="Calibri"/>
      <family val="2"/>
    </font>
    <font>
      <b/>
      <i/>
      <sz val="11"/>
      <color indexed="8"/>
      <name val="Calibri"/>
      <family val="2"/>
    </font>
    <font>
      <sz val="11"/>
      <name val="Times New Roman"/>
      <family val="1"/>
    </font>
    <font>
      <i/>
      <sz val="11"/>
      <color indexed="8"/>
      <name val="Calibri"/>
      <family val="2"/>
    </font>
    <font>
      <b/>
      <i/>
      <sz val="10"/>
      <name val="Calibri"/>
      <family val="2"/>
    </font>
    <font>
      <b/>
      <i/>
      <sz val="10"/>
      <name val="Times New Roman"/>
      <family val="1"/>
    </font>
    <font>
      <i/>
      <sz val="8"/>
      <color indexed="8"/>
      <name val="Times New Roman"/>
      <family val="1"/>
    </font>
    <font>
      <sz val="8"/>
      <name val="Tahoma"/>
      <family val="2"/>
    </font>
    <font>
      <b/>
      <sz val="8"/>
      <name val="Tahoma"/>
      <family val="2"/>
    </font>
    <font>
      <sz val="8"/>
      <name val="Calibri"/>
      <family val="2"/>
    </font>
    <font>
      <i/>
      <sz val="9"/>
      <name val="Times New Roman"/>
      <family val="1"/>
    </font>
    <font>
      <i/>
      <sz val="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top style="thin"/>
      <bottom/>
    </border>
    <border>
      <left/>
      <right/>
      <top/>
      <bottom style="thin"/>
    </border>
    <border>
      <left style="thin"/>
      <right style="thin"/>
      <top style="thin"/>
      <bottom/>
    </border>
    <border>
      <left/>
      <right style="thin"/>
      <top style="thin"/>
      <bottom style="thin"/>
    </border>
    <border>
      <left/>
      <right style="thin"/>
      <top style="thin"/>
      <bottom/>
    </border>
    <border>
      <left style="thin"/>
      <right style="thin"/>
      <top/>
      <bottom/>
    </border>
    <border>
      <left style="thin"/>
      <right/>
      <top style="thin"/>
      <bottom/>
    </border>
    <border>
      <left style="thin"/>
      <right/>
      <top/>
      <bottom/>
    </border>
    <border>
      <left style="thin"/>
      <right/>
      <top style="thin"/>
      <bottom style="thin"/>
    </border>
    <border>
      <left/>
      <right/>
      <top style="thin"/>
      <bottom style="thin"/>
    </border>
    <border>
      <left style="thin"/>
      <right/>
      <top/>
      <bottom style="thin"/>
    </border>
    <border>
      <left/>
      <right style="thin"/>
      <top/>
      <bottom style="thin"/>
    </border>
    <border>
      <left/>
      <right style="thin"/>
      <top/>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2" fillId="0" borderId="0" applyNumberFormat="0" applyFont="0" applyFill="0" applyBorder="0" applyAlignment="0" applyProtection="0"/>
    <xf numFmtId="0" fontId="5"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1" fillId="0" borderId="0" applyFont="0" applyFill="0" applyBorder="0" applyAlignment="0" applyProtection="0"/>
    <xf numFmtId="41" fontId="0" fillId="0" borderId="0" applyFont="0" applyFill="0" applyBorder="0" applyAlignment="0" applyProtection="0"/>
    <xf numFmtId="0" fontId="58" fillId="32" borderId="0" applyNumberFormat="0" applyBorder="0" applyAlignment="0" applyProtection="0"/>
  </cellStyleXfs>
  <cellXfs count="287">
    <xf numFmtId="0" fontId="0" fillId="0" borderId="0" xfId="0" applyFont="1" applyAlignment="1">
      <alignment/>
    </xf>
    <xf numFmtId="0" fontId="4" fillId="0" borderId="0" xfId="0" applyFont="1" applyFill="1" applyAlignment="1">
      <alignment/>
    </xf>
    <xf numFmtId="0" fontId="6" fillId="0" borderId="0" xfId="0" applyFont="1" applyFill="1" applyAlignment="1">
      <alignment/>
    </xf>
    <xf numFmtId="0" fontId="8" fillId="0" borderId="10" xfId="0" applyFont="1" applyFill="1" applyBorder="1" applyAlignment="1">
      <alignment horizontal="center" vertical="center"/>
    </xf>
    <xf numFmtId="0" fontId="10" fillId="0" borderId="0" xfId="0" applyFont="1" applyFill="1" applyAlignment="1">
      <alignment/>
    </xf>
    <xf numFmtId="164" fontId="8" fillId="0" borderId="10" xfId="0" applyNumberFormat="1" applyFont="1" applyFill="1" applyBorder="1" applyAlignment="1">
      <alignment horizontal="center" vertical="center"/>
    </xf>
    <xf numFmtId="2" fontId="8" fillId="0" borderId="10" xfId="0" applyNumberFormat="1" applyFont="1" applyFill="1" applyBorder="1" applyAlignment="1">
      <alignment horizontal="center" vertical="center"/>
    </xf>
    <xf numFmtId="164"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2" fontId="9" fillId="0" borderId="10" xfId="0" applyNumberFormat="1" applyFont="1" applyFill="1" applyBorder="1" applyAlignment="1">
      <alignment horizontal="center" vertical="center" wrapText="1"/>
    </xf>
    <xf numFmtId="0" fontId="8" fillId="0" borderId="0" xfId="0" applyFont="1" applyFill="1" applyAlignment="1">
      <alignment/>
    </xf>
    <xf numFmtId="0" fontId="8" fillId="0" borderId="10" xfId="0" applyFont="1" applyFill="1" applyBorder="1" applyAlignment="1">
      <alignment/>
    </xf>
    <xf numFmtId="2" fontId="9" fillId="0" borderId="11" xfId="0" applyNumberFormat="1" applyFont="1" applyFill="1" applyBorder="1" applyAlignment="1">
      <alignment horizontal="center" vertical="center" wrapText="1"/>
    </xf>
    <xf numFmtId="0" fontId="0" fillId="0" borderId="0" xfId="0" applyFill="1" applyAlignment="1">
      <alignment/>
    </xf>
    <xf numFmtId="0" fontId="11" fillId="0" borderId="0" xfId="0" applyFont="1" applyFill="1" applyAlignment="1">
      <alignment horizontal="center" vertical="center" wrapText="1"/>
    </xf>
    <xf numFmtId="0" fontId="8" fillId="0" borderId="0" xfId="0" applyFont="1" applyFill="1" applyAlignment="1">
      <alignment vertical="center"/>
    </xf>
    <xf numFmtId="0" fontId="14" fillId="0" borderId="0" xfId="0" applyFont="1" applyFill="1" applyAlignment="1">
      <alignment/>
    </xf>
    <xf numFmtId="0" fontId="15" fillId="0" borderId="0" xfId="0" applyFont="1" applyFill="1" applyAlignment="1">
      <alignment/>
    </xf>
    <xf numFmtId="2" fontId="9" fillId="0" borderId="11" xfId="66" applyNumberFormat="1" applyFont="1" applyFill="1" applyBorder="1" applyAlignment="1">
      <alignment horizontal="center" vertical="center"/>
    </xf>
    <xf numFmtId="2" fontId="9" fillId="0" borderId="10" xfId="0" applyNumberFormat="1" applyFont="1" applyFill="1" applyBorder="1" applyAlignment="1">
      <alignment horizontal="center" vertical="center"/>
    </xf>
    <xf numFmtId="164" fontId="0" fillId="0" borderId="0" xfId="0" applyNumberFormat="1" applyFill="1" applyAlignment="1">
      <alignment/>
    </xf>
    <xf numFmtId="0" fontId="17" fillId="0" borderId="12" xfId="0" applyFont="1" applyFill="1" applyBorder="1" applyAlignment="1">
      <alignment vertical="center" wrapText="1"/>
    </xf>
    <xf numFmtId="0" fontId="0" fillId="0" borderId="0" xfId="0" applyBorder="1" applyAlignment="1">
      <alignment/>
    </xf>
    <xf numFmtId="0" fontId="17" fillId="0" borderId="0" xfId="0" applyFont="1" applyFill="1" applyBorder="1" applyAlignment="1">
      <alignment vertical="center" wrapText="1"/>
    </xf>
    <xf numFmtId="0" fontId="17" fillId="0" borderId="13" xfId="0" applyFont="1" applyFill="1" applyBorder="1" applyAlignment="1">
      <alignment vertical="center" wrapText="1"/>
    </xf>
    <xf numFmtId="0" fontId="18" fillId="0" borderId="0" xfId="0" applyFont="1" applyBorder="1" applyAlignment="1">
      <alignment/>
    </xf>
    <xf numFmtId="0" fontId="6"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9" fillId="0" borderId="10" xfId="0"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0" xfId="0" applyFont="1" applyBorder="1" applyAlignment="1">
      <alignment/>
    </xf>
    <xf numFmtId="0" fontId="18" fillId="0" borderId="0" xfId="0" applyFont="1" applyAlignment="1">
      <alignment/>
    </xf>
    <xf numFmtId="0" fontId="10" fillId="0" borderId="0" xfId="0" applyFont="1" applyFill="1" applyBorder="1" applyAlignment="1">
      <alignment/>
    </xf>
    <xf numFmtId="0" fontId="0" fillId="0" borderId="0" xfId="0" applyFill="1" applyBorder="1" applyAlignment="1">
      <alignment/>
    </xf>
    <xf numFmtId="0" fontId="18" fillId="0" borderId="10" xfId="0" applyFont="1" applyBorder="1" applyAlignment="1">
      <alignment horizontal="center"/>
    </xf>
    <xf numFmtId="0" fontId="8" fillId="33" borderId="14"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8" fillId="33" borderId="10" xfId="0" applyFont="1" applyFill="1" applyBorder="1" applyAlignment="1">
      <alignment horizontal="center" vertical="center"/>
    </xf>
    <xf numFmtId="164" fontId="8" fillId="33" borderId="10" xfId="0" applyNumberFormat="1" applyFont="1" applyFill="1" applyBorder="1" applyAlignment="1">
      <alignment horizontal="center" vertical="center"/>
    </xf>
    <xf numFmtId="0" fontId="8" fillId="33" borderId="15" xfId="0" applyFont="1" applyFill="1" applyBorder="1" applyAlignment="1">
      <alignment horizontal="center" vertical="center"/>
    </xf>
    <xf numFmtId="0" fontId="8" fillId="33" borderId="15" xfId="0" applyFont="1" applyFill="1" applyBorder="1" applyAlignment="1">
      <alignment horizontal="center"/>
    </xf>
    <xf numFmtId="0" fontId="11" fillId="34" borderId="0" xfId="0" applyFont="1" applyFill="1" applyAlignment="1">
      <alignment horizontal="center" vertical="center" wrapText="1"/>
    </xf>
    <xf numFmtId="0" fontId="10" fillId="34" borderId="0" xfId="0" applyFont="1" applyFill="1" applyAlignment="1">
      <alignment horizontal="center"/>
    </xf>
    <xf numFmtId="0" fontId="9" fillId="34" borderId="10" xfId="0" applyFont="1" applyFill="1" applyBorder="1" applyAlignment="1">
      <alignment horizontal="center" vertical="center" wrapText="1"/>
    </xf>
    <xf numFmtId="164" fontId="9" fillId="34" borderId="10" xfId="0" applyNumberFormat="1" applyFont="1" applyFill="1" applyBorder="1" applyAlignment="1">
      <alignment horizontal="center" vertical="center"/>
    </xf>
    <xf numFmtId="164" fontId="9" fillId="34" borderId="10" xfId="0" applyNumberFormat="1" applyFont="1" applyFill="1" applyBorder="1" applyAlignment="1">
      <alignment horizontal="center" vertical="center" wrapText="1"/>
    </xf>
    <xf numFmtId="0" fontId="8" fillId="34" borderId="10" xfId="0" applyFont="1" applyFill="1" applyBorder="1" applyAlignment="1">
      <alignment horizontal="center"/>
    </xf>
    <xf numFmtId="0" fontId="0" fillId="34" borderId="0" xfId="0" applyFill="1" applyAlignment="1">
      <alignment horizontal="center"/>
    </xf>
    <xf numFmtId="0" fontId="15" fillId="34" borderId="0" xfId="0" applyFont="1" applyFill="1" applyAlignment="1">
      <alignment horizontal="center"/>
    </xf>
    <xf numFmtId="0" fontId="9" fillId="34" borderId="11" xfId="0" applyFont="1" applyFill="1" applyBorder="1" applyAlignment="1">
      <alignment horizontal="center" vertical="center" wrapText="1"/>
    </xf>
    <xf numFmtId="0" fontId="10" fillId="34" borderId="0" xfId="0" applyFont="1" applyFill="1" applyAlignment="1">
      <alignment/>
    </xf>
    <xf numFmtId="0" fontId="9" fillId="34" borderId="15" xfId="0" applyFont="1" applyFill="1" applyBorder="1" applyAlignment="1">
      <alignment horizontal="center" vertical="center" wrapText="1"/>
    </xf>
    <xf numFmtId="0" fontId="8" fillId="34" borderId="10" xfId="0" applyFont="1" applyFill="1" applyBorder="1" applyAlignment="1">
      <alignment horizontal="center" vertical="center"/>
    </xf>
    <xf numFmtId="0" fontId="0" fillId="34" borderId="0" xfId="0" applyFill="1" applyAlignment="1">
      <alignment/>
    </xf>
    <xf numFmtId="0" fontId="15" fillId="34" borderId="0" xfId="0" applyFont="1" applyFill="1" applyAlignment="1">
      <alignment/>
    </xf>
    <xf numFmtId="0" fontId="10" fillId="34" borderId="0" xfId="0" applyFont="1" applyFill="1" applyAlignment="1">
      <alignment horizontal="center" vertical="center"/>
    </xf>
    <xf numFmtId="0" fontId="0" fillId="34" borderId="0" xfId="0" applyFill="1" applyAlignment="1">
      <alignment horizontal="center" vertical="center"/>
    </xf>
    <xf numFmtId="0" fontId="14" fillId="34" borderId="0" xfId="0" applyFont="1" applyFill="1" applyAlignment="1">
      <alignment horizontal="center" vertical="center"/>
    </xf>
    <xf numFmtId="164" fontId="8" fillId="34" borderId="10" xfId="0" applyNumberFormat="1" applyFont="1" applyFill="1" applyBorder="1" applyAlignment="1">
      <alignment horizontal="center" vertical="center"/>
    </xf>
    <xf numFmtId="167" fontId="8" fillId="34" borderId="10" xfId="0" applyNumberFormat="1" applyFont="1" applyFill="1" applyBorder="1" applyAlignment="1">
      <alignment horizontal="center" vertical="center"/>
    </xf>
    <xf numFmtId="0" fontId="10" fillId="34" borderId="10" xfId="0" applyFont="1" applyFill="1" applyBorder="1" applyAlignment="1">
      <alignment horizontal="center"/>
    </xf>
    <xf numFmtId="0" fontId="6" fillId="34" borderId="10" xfId="0" applyFont="1" applyFill="1" applyBorder="1" applyAlignment="1">
      <alignment horizontal="center" vertical="center" wrapText="1"/>
    </xf>
    <xf numFmtId="164" fontId="9" fillId="34" borderId="10" xfId="0" applyNumberFormat="1" applyFont="1" applyFill="1" applyBorder="1" applyAlignment="1">
      <alignment horizontal="center" vertical="center" wrapText="1"/>
    </xf>
    <xf numFmtId="167" fontId="9" fillId="34" borderId="10" xfId="66" applyNumberFormat="1" applyFont="1" applyFill="1" applyBorder="1" applyAlignment="1">
      <alignment horizontal="center" vertical="center"/>
    </xf>
    <xf numFmtId="43" fontId="8" fillId="34" borderId="10" xfId="66" applyFont="1" applyFill="1" applyBorder="1" applyAlignment="1">
      <alignment horizontal="center"/>
    </xf>
    <xf numFmtId="43" fontId="8" fillId="34" borderId="10" xfId="66" applyFont="1" applyFill="1" applyBorder="1" applyAlignment="1">
      <alignment horizontal="center" vertical="center"/>
    </xf>
    <xf numFmtId="0" fontId="3" fillId="34" borderId="10" xfId="0" applyFont="1" applyFill="1" applyBorder="1" applyAlignment="1">
      <alignment horizontal="center" vertical="center" wrapText="1"/>
    </xf>
    <xf numFmtId="164" fontId="9" fillId="34" borderId="10" xfId="66" applyNumberFormat="1" applyFont="1" applyFill="1" applyBorder="1" applyAlignment="1">
      <alignment horizontal="center" vertical="center"/>
    </xf>
    <xf numFmtId="2" fontId="9" fillId="34" borderId="10" xfId="66" applyNumberFormat="1" applyFont="1" applyFill="1" applyBorder="1" applyAlignment="1">
      <alignment horizontal="center" vertical="center"/>
    </xf>
    <xf numFmtId="0" fontId="8" fillId="34" borderId="10" xfId="0" applyFont="1" applyFill="1" applyBorder="1" applyAlignment="1">
      <alignment horizontal="center" vertical="center" wrapText="1"/>
    </xf>
    <xf numFmtId="0" fontId="8" fillId="34" borderId="10" xfId="0" applyFont="1" applyFill="1" applyBorder="1" applyAlignment="1">
      <alignment/>
    </xf>
    <xf numFmtId="164" fontId="8" fillId="34" borderId="10" xfId="0" applyNumberFormat="1" applyFont="1" applyFill="1" applyBorder="1" applyAlignment="1">
      <alignment horizontal="center"/>
    </xf>
    <xf numFmtId="166" fontId="8" fillId="34" borderId="10" xfId="0" applyNumberFormat="1" applyFont="1" applyFill="1" applyBorder="1" applyAlignment="1">
      <alignment horizontal="center"/>
    </xf>
    <xf numFmtId="0" fontId="0" fillId="34" borderId="0" xfId="0" applyFill="1" applyBorder="1" applyAlignment="1">
      <alignment/>
    </xf>
    <xf numFmtId="0" fontId="10" fillId="33" borderId="0" xfId="0" applyFont="1" applyFill="1" applyAlignment="1">
      <alignment/>
    </xf>
    <xf numFmtId="164" fontId="9" fillId="33" borderId="10" xfId="0" applyNumberFormat="1" applyFont="1" applyFill="1" applyBorder="1" applyAlignment="1">
      <alignment horizontal="center" vertical="center" wrapText="1"/>
    </xf>
    <xf numFmtId="0" fontId="8" fillId="33" borderId="10" xfId="0" applyFont="1" applyFill="1" applyBorder="1" applyAlignment="1">
      <alignment/>
    </xf>
    <xf numFmtId="0" fontId="0" fillId="33" borderId="0" xfId="0" applyFill="1" applyAlignment="1">
      <alignment/>
    </xf>
    <xf numFmtId="0" fontId="15" fillId="33" borderId="0" xfId="0" applyFont="1" applyFill="1" applyAlignment="1">
      <alignment/>
    </xf>
    <xf numFmtId="0" fontId="9" fillId="33" borderId="10" xfId="0" applyFont="1" applyFill="1" applyBorder="1" applyAlignment="1">
      <alignment horizontal="center" vertical="center" wrapText="1"/>
    </xf>
    <xf numFmtId="0" fontId="8" fillId="33" borderId="0" xfId="0" applyFont="1" applyFill="1" applyAlignment="1">
      <alignment/>
    </xf>
    <xf numFmtId="0" fontId="9" fillId="33" borderId="15" xfId="0" applyFont="1" applyFill="1" applyBorder="1" applyAlignment="1">
      <alignment horizontal="center" vertical="center" wrapText="1"/>
    </xf>
    <xf numFmtId="0" fontId="9" fillId="33" borderId="15" xfId="0" applyFont="1" applyFill="1" applyBorder="1" applyAlignment="1">
      <alignment horizontal="center" vertical="top" wrapText="1"/>
    </xf>
    <xf numFmtId="0" fontId="8" fillId="33" borderId="16" xfId="0" applyFont="1" applyFill="1" applyBorder="1" applyAlignment="1">
      <alignment horizontal="center" vertical="center"/>
    </xf>
    <xf numFmtId="0" fontId="8" fillId="33" borderId="10" xfId="0" applyFont="1" applyFill="1" applyBorder="1" applyAlignment="1">
      <alignment horizontal="center"/>
    </xf>
    <xf numFmtId="0" fontId="8" fillId="33" borderId="11" xfId="0" applyFont="1" applyFill="1" applyBorder="1" applyAlignment="1">
      <alignment horizontal="center" vertical="center" wrapText="1"/>
    </xf>
    <xf numFmtId="0" fontId="8" fillId="33" borderId="11" xfId="0" applyFont="1" applyFill="1" applyBorder="1" applyAlignment="1">
      <alignment vertical="center"/>
    </xf>
    <xf numFmtId="165" fontId="8" fillId="33" borderId="10" xfId="0" applyNumberFormat="1" applyFont="1" applyFill="1" applyBorder="1" applyAlignment="1">
      <alignment horizontal="center" vertical="center"/>
    </xf>
    <xf numFmtId="0" fontId="8" fillId="33" borderId="10" xfId="0" applyFont="1" applyFill="1" applyBorder="1" applyAlignment="1">
      <alignment vertical="center"/>
    </xf>
    <xf numFmtId="0" fontId="4" fillId="33" borderId="0" xfId="0" applyFont="1" applyFill="1" applyAlignment="1">
      <alignment/>
    </xf>
    <xf numFmtId="0" fontId="0" fillId="33" borderId="0" xfId="0" applyFont="1" applyFill="1" applyAlignment="1">
      <alignment/>
    </xf>
    <xf numFmtId="0" fontId="8" fillId="33" borderId="0" xfId="0" applyFont="1" applyFill="1" applyBorder="1" applyAlignment="1">
      <alignment vertical="center"/>
    </xf>
    <xf numFmtId="0" fontId="11" fillId="33" borderId="0" xfId="0" applyFont="1" applyFill="1" applyAlignment="1">
      <alignment horizontal="center" vertical="center" wrapText="1"/>
    </xf>
    <xf numFmtId="0" fontId="13" fillId="33" borderId="0" xfId="0" applyFont="1" applyFill="1" applyBorder="1" applyAlignment="1">
      <alignment vertical="center"/>
    </xf>
    <xf numFmtId="0" fontId="6" fillId="33"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14" fillId="33" borderId="0" xfId="0" applyFont="1" applyFill="1" applyAlignment="1">
      <alignment vertical="center" wrapText="1"/>
    </xf>
    <xf numFmtId="0" fontId="8" fillId="33" borderId="0" xfId="0" applyFont="1" applyFill="1" applyAlignment="1">
      <alignment horizontal="center" vertical="center"/>
    </xf>
    <xf numFmtId="0" fontId="24" fillId="33" borderId="0" xfId="0" applyFont="1" applyFill="1" applyAlignment="1">
      <alignment horizontal="center" vertical="center"/>
    </xf>
    <xf numFmtId="2" fontId="9" fillId="33" borderId="10" xfId="0" applyNumberFormat="1" applyFont="1" applyFill="1" applyBorder="1" applyAlignment="1">
      <alignment horizontal="center" vertical="center" wrapText="1"/>
    </xf>
    <xf numFmtId="2" fontId="8" fillId="33" borderId="10" xfId="0" applyNumberFormat="1" applyFont="1" applyFill="1" applyBorder="1" applyAlignment="1">
      <alignment horizontal="center" vertical="center"/>
    </xf>
    <xf numFmtId="0" fontId="9" fillId="33" borderId="11" xfId="0" applyFont="1" applyFill="1" applyBorder="1" applyAlignment="1">
      <alignment horizontal="center" vertical="center" wrapText="1"/>
    </xf>
    <xf numFmtId="43" fontId="8" fillId="33" borderId="11" xfId="66" applyFont="1" applyFill="1" applyBorder="1" applyAlignment="1">
      <alignment horizontal="center" vertical="center"/>
    </xf>
    <xf numFmtId="0" fontId="8" fillId="33" borderId="17" xfId="0" applyFont="1" applyFill="1" applyBorder="1" applyAlignment="1">
      <alignment horizontal="center" vertical="center" wrapText="1"/>
    </xf>
    <xf numFmtId="168" fontId="8" fillId="33" borderId="11" xfId="66" applyNumberFormat="1" applyFont="1" applyFill="1" applyBorder="1" applyAlignment="1">
      <alignment horizontal="center" vertical="center"/>
    </xf>
    <xf numFmtId="2" fontId="9" fillId="33" borderId="11" xfId="0" applyNumberFormat="1" applyFont="1" applyFill="1" applyBorder="1" applyAlignment="1">
      <alignment horizontal="center" vertical="center" wrapText="1"/>
    </xf>
    <xf numFmtId="1" fontId="8" fillId="33" borderId="10" xfId="0" applyNumberFormat="1" applyFont="1" applyFill="1" applyBorder="1" applyAlignment="1">
      <alignment horizontal="center" vertical="center"/>
    </xf>
    <xf numFmtId="0" fontId="8" fillId="33" borderId="18" xfId="0" applyFont="1" applyFill="1" applyBorder="1" applyAlignment="1">
      <alignment horizontal="center" vertical="center" wrapText="1"/>
    </xf>
    <xf numFmtId="165" fontId="9" fillId="33" borderId="10" xfId="0" applyNumberFormat="1" applyFont="1" applyFill="1" applyBorder="1" applyAlignment="1">
      <alignment horizontal="center" vertical="center" wrapText="1"/>
    </xf>
    <xf numFmtId="0" fontId="4" fillId="33" borderId="0" xfId="0" applyFont="1" applyFill="1" applyAlignment="1">
      <alignment horizontal="center" vertical="center"/>
    </xf>
    <xf numFmtId="0" fontId="4" fillId="33" borderId="0" xfId="0" applyFont="1" applyFill="1" applyAlignment="1">
      <alignment/>
    </xf>
    <xf numFmtId="0" fontId="4" fillId="33" borderId="0" xfId="0" applyFont="1" applyFill="1" applyAlignment="1">
      <alignment horizontal="center" vertical="center"/>
    </xf>
    <xf numFmtId="164" fontId="4" fillId="33" borderId="0" xfId="0" applyNumberFormat="1" applyFont="1" applyFill="1" applyAlignment="1">
      <alignment horizontal="center" vertical="center"/>
    </xf>
    <xf numFmtId="2" fontId="0" fillId="33" borderId="0" xfId="0" applyNumberFormat="1" applyFill="1" applyAlignment="1">
      <alignment/>
    </xf>
    <xf numFmtId="164" fontId="0" fillId="33" borderId="0" xfId="0" applyNumberFormat="1" applyFill="1" applyAlignment="1">
      <alignment/>
    </xf>
    <xf numFmtId="2" fontId="8" fillId="34" borderId="10" xfId="0" applyNumberFormat="1" applyFont="1" applyFill="1" applyBorder="1" applyAlignment="1">
      <alignment horizontal="center" vertical="center"/>
    </xf>
    <xf numFmtId="0" fontId="8" fillId="12" borderId="10" xfId="0" applyFont="1" applyFill="1" applyBorder="1" applyAlignment="1">
      <alignment horizontal="center" vertical="center" wrapText="1"/>
    </xf>
    <xf numFmtId="0" fontId="9" fillId="12" borderId="10" xfId="0" applyFont="1" applyFill="1" applyBorder="1" applyAlignment="1">
      <alignment horizontal="center" vertical="center" wrapText="1"/>
    </xf>
    <xf numFmtId="2" fontId="9" fillId="12" borderId="10" xfId="0" applyNumberFormat="1" applyFont="1" applyFill="1" applyBorder="1" applyAlignment="1">
      <alignment horizontal="center" vertical="center" wrapText="1"/>
    </xf>
    <xf numFmtId="0" fontId="8" fillId="12" borderId="10" xfId="0" applyFont="1" applyFill="1" applyBorder="1" applyAlignment="1">
      <alignment horizontal="center" vertical="center"/>
    </xf>
    <xf numFmtId="0" fontId="8" fillId="12" borderId="15" xfId="0" applyFont="1" applyFill="1" applyBorder="1" applyAlignment="1">
      <alignment horizontal="center" vertical="center"/>
    </xf>
    <xf numFmtId="0" fontId="9" fillId="12" borderId="11" xfId="0" applyFont="1" applyFill="1" applyBorder="1" applyAlignment="1">
      <alignment horizontal="center" vertical="center" wrapText="1"/>
    </xf>
    <xf numFmtId="0" fontId="8" fillId="12" borderId="14" xfId="0" applyFont="1" applyFill="1" applyBorder="1" applyAlignment="1">
      <alignment horizontal="center" vertical="center" wrapText="1"/>
    </xf>
    <xf numFmtId="0" fontId="9" fillId="12" borderId="15" xfId="0" applyFont="1" applyFill="1" applyBorder="1" applyAlignment="1">
      <alignment horizontal="center" vertical="center" wrapText="1"/>
    </xf>
    <xf numFmtId="0" fontId="8" fillId="12" borderId="15" xfId="0" applyFont="1" applyFill="1" applyBorder="1" applyAlignment="1">
      <alignment horizontal="center"/>
    </xf>
    <xf numFmtId="43" fontId="8" fillId="12" borderId="11" xfId="66" applyFont="1" applyFill="1" applyBorder="1" applyAlignment="1">
      <alignment horizontal="center" vertical="center"/>
    </xf>
    <xf numFmtId="1" fontId="8" fillId="12" borderId="10" xfId="0" applyNumberFormat="1" applyFont="1" applyFill="1" applyBorder="1" applyAlignment="1">
      <alignment horizontal="center" vertical="center"/>
    </xf>
    <xf numFmtId="0" fontId="8" fillId="12" borderId="16" xfId="0" applyFont="1" applyFill="1" applyBorder="1" applyAlignment="1">
      <alignment horizontal="center" vertical="center"/>
    </xf>
    <xf numFmtId="165" fontId="8" fillId="12" borderId="10" xfId="0" applyNumberFormat="1" applyFont="1" applyFill="1" applyBorder="1" applyAlignment="1">
      <alignment horizontal="center" vertical="center"/>
    </xf>
    <xf numFmtId="164" fontId="8" fillId="12" borderId="10" xfId="0" applyNumberFormat="1" applyFont="1" applyFill="1" applyBorder="1" applyAlignment="1">
      <alignment horizontal="center" vertical="center"/>
    </xf>
    <xf numFmtId="0" fontId="8" fillId="12" borderId="11" xfId="0" applyFont="1" applyFill="1" applyBorder="1" applyAlignment="1">
      <alignment horizontal="center" vertical="center" wrapText="1"/>
    </xf>
    <xf numFmtId="165" fontId="8" fillId="34" borderId="10" xfId="0" applyNumberFormat="1" applyFont="1" applyFill="1" applyBorder="1" applyAlignment="1">
      <alignment horizontal="center" vertical="center"/>
    </xf>
    <xf numFmtId="0" fontId="9" fillId="34" borderId="10" xfId="0" applyFont="1" applyFill="1" applyBorder="1" applyAlignment="1">
      <alignment horizontal="center" vertical="center" wrapText="1"/>
    </xf>
    <xf numFmtId="2" fontId="8" fillId="35" borderId="10" xfId="0" applyNumberFormat="1" applyFont="1" applyFill="1" applyBorder="1" applyAlignment="1">
      <alignment horizontal="center" vertical="center"/>
    </xf>
    <xf numFmtId="0" fontId="8" fillId="35" borderId="10" xfId="0" applyFont="1" applyFill="1" applyBorder="1" applyAlignment="1">
      <alignment horizontal="center" vertical="center"/>
    </xf>
    <xf numFmtId="43" fontId="8" fillId="35" borderId="11" xfId="66" applyFont="1" applyFill="1" applyBorder="1" applyAlignment="1">
      <alignment horizontal="center" vertical="center"/>
    </xf>
    <xf numFmtId="0" fontId="25" fillId="0" borderId="10" xfId="0" applyFont="1" applyFill="1" applyBorder="1" applyAlignment="1">
      <alignment horizontal="center" vertical="center" wrapText="1"/>
    </xf>
    <xf numFmtId="0" fontId="26" fillId="0" borderId="15" xfId="0" applyFont="1" applyFill="1" applyBorder="1" applyAlignment="1">
      <alignment horizontal="center" vertical="center"/>
    </xf>
    <xf numFmtId="0" fontId="25" fillId="0" borderId="15" xfId="0" applyFont="1" applyFill="1" applyBorder="1" applyAlignment="1">
      <alignment horizontal="center" vertical="center" wrapText="1"/>
    </xf>
    <xf numFmtId="0" fontId="26" fillId="0" borderId="16" xfId="0" applyFont="1" applyFill="1" applyBorder="1" applyAlignment="1">
      <alignment horizontal="center" vertical="center"/>
    </xf>
    <xf numFmtId="0" fontId="26" fillId="0" borderId="10" xfId="0" applyFont="1" applyFill="1" applyBorder="1" applyAlignment="1">
      <alignment horizontal="center" vertical="center" wrapText="1"/>
    </xf>
    <xf numFmtId="0" fontId="26" fillId="0" borderId="11" xfId="0" applyFont="1" applyFill="1" applyBorder="1" applyAlignment="1">
      <alignment horizontal="center" vertical="center" wrapText="1"/>
    </xf>
    <xf numFmtId="2" fontId="9" fillId="0" borderId="11" xfId="0" applyNumberFormat="1" applyFont="1" applyFill="1" applyBorder="1" applyAlignment="1">
      <alignment horizontal="center" vertical="center"/>
    </xf>
    <xf numFmtId="2" fontId="9" fillId="0" borderId="10" xfId="66" applyNumberFormat="1" applyFont="1" applyFill="1" applyBorder="1" applyAlignment="1">
      <alignment horizontal="center" vertical="center"/>
    </xf>
    <xf numFmtId="0" fontId="9" fillId="33" borderId="10"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11" fillId="36" borderId="0" xfId="0" applyFont="1" applyFill="1" applyAlignment="1">
      <alignment horizontal="center" vertical="center" wrapText="1"/>
    </xf>
    <xf numFmtId="0" fontId="10" fillId="36" borderId="0" xfId="0" applyFont="1" applyFill="1" applyAlignment="1">
      <alignment/>
    </xf>
    <xf numFmtId="0" fontId="9" fillId="36" borderId="10" xfId="0" applyFont="1" applyFill="1" applyBorder="1" applyAlignment="1">
      <alignment horizontal="center" vertical="center" wrapText="1"/>
    </xf>
    <xf numFmtId="164" fontId="9" fillId="36" borderId="10" xfId="0" applyNumberFormat="1" applyFont="1" applyFill="1" applyBorder="1" applyAlignment="1">
      <alignment horizontal="center" vertical="center"/>
    </xf>
    <xf numFmtId="164" fontId="9" fillId="36" borderId="10" xfId="0" applyNumberFormat="1" applyFont="1" applyFill="1" applyBorder="1" applyAlignment="1">
      <alignment horizontal="center" vertical="center" wrapText="1"/>
    </xf>
    <xf numFmtId="164" fontId="9" fillId="36" borderId="10" xfId="0" applyNumberFormat="1" applyFont="1" applyFill="1" applyBorder="1" applyAlignment="1">
      <alignment horizontal="center"/>
    </xf>
    <xf numFmtId="0" fontId="8" fillId="36" borderId="10" xfId="0" applyFont="1" applyFill="1" applyBorder="1" applyAlignment="1">
      <alignment horizontal="center" vertical="center"/>
    </xf>
    <xf numFmtId="0" fontId="0" fillId="36" borderId="0" xfId="0" applyFill="1" applyAlignment="1">
      <alignment/>
    </xf>
    <xf numFmtId="0" fontId="15" fillId="36" borderId="0" xfId="0" applyFont="1" applyFill="1" applyAlignment="1">
      <alignment/>
    </xf>
    <xf numFmtId="0" fontId="18" fillId="37" borderId="10" xfId="0" applyFont="1" applyFill="1" applyBorder="1" applyAlignment="1">
      <alignment horizontal="center"/>
    </xf>
    <xf numFmtId="0" fontId="26" fillId="37" borderId="10" xfId="0" applyFont="1" applyFill="1" applyBorder="1" applyAlignment="1">
      <alignment horizontal="center" vertical="center" wrapText="1"/>
    </xf>
    <xf numFmtId="0" fontId="25" fillId="37" borderId="15" xfId="0" applyFont="1" applyFill="1" applyBorder="1" applyAlignment="1">
      <alignment horizontal="center" vertical="center" wrapText="1"/>
    </xf>
    <xf numFmtId="0" fontId="6" fillId="37" borderId="10" xfId="0" applyFont="1" applyFill="1" applyBorder="1" applyAlignment="1">
      <alignment horizontal="center" vertical="center" wrapText="1"/>
    </xf>
    <xf numFmtId="0" fontId="3" fillId="37" borderId="10" xfId="0" applyFont="1" applyFill="1" applyBorder="1" applyAlignment="1">
      <alignment horizontal="center" vertical="center" wrapText="1"/>
    </xf>
    <xf numFmtId="0" fontId="18" fillId="37" borderId="0" xfId="0" applyFont="1" applyFill="1" applyBorder="1" applyAlignment="1">
      <alignment/>
    </xf>
    <xf numFmtId="0" fontId="26" fillId="37" borderId="11" xfId="0" applyFont="1" applyFill="1" applyBorder="1" applyAlignment="1">
      <alignment horizontal="center" vertical="center" wrapText="1"/>
    </xf>
    <xf numFmtId="0" fontId="26" fillId="37" borderId="15" xfId="0" applyFont="1" applyFill="1" applyBorder="1" applyAlignment="1">
      <alignment horizontal="center" vertical="center"/>
    </xf>
    <xf numFmtId="0" fontId="25" fillId="37" borderId="10" xfId="0" applyFont="1" applyFill="1" applyBorder="1" applyAlignment="1">
      <alignment horizontal="center" vertical="center" wrapText="1"/>
    </xf>
    <xf numFmtId="0" fontId="0" fillId="37" borderId="0" xfId="0" applyFill="1" applyAlignment="1">
      <alignment/>
    </xf>
    <xf numFmtId="0" fontId="3" fillId="34" borderId="15" xfId="0" applyFont="1" applyFill="1" applyBorder="1" applyAlignment="1">
      <alignment horizontal="center" vertical="top" wrapText="1"/>
    </xf>
    <xf numFmtId="0" fontId="6" fillId="34" borderId="15" xfId="0" applyFont="1" applyFill="1" applyBorder="1" applyAlignment="1">
      <alignment horizontal="center" vertical="center"/>
    </xf>
    <xf numFmtId="0" fontId="3" fillId="34" borderId="15" xfId="0" applyFont="1" applyFill="1" applyBorder="1" applyAlignment="1">
      <alignment horizontal="center" vertical="center" wrapText="1"/>
    </xf>
    <xf numFmtId="0" fontId="6" fillId="34" borderId="16" xfId="0" applyFont="1" applyFill="1" applyBorder="1" applyAlignment="1">
      <alignment horizontal="center" vertical="center"/>
    </xf>
    <xf numFmtId="0" fontId="6" fillId="34" borderId="11" xfId="0" applyFont="1" applyFill="1" applyBorder="1" applyAlignment="1">
      <alignment horizontal="center" vertical="center" wrapText="1"/>
    </xf>
    <xf numFmtId="0" fontId="8" fillId="37" borderId="15" xfId="0" applyFont="1" applyFill="1" applyBorder="1" applyAlignment="1">
      <alignment horizontal="center" vertical="center"/>
    </xf>
    <xf numFmtId="0" fontId="8" fillId="0" borderId="15" xfId="0" applyFont="1" applyFill="1" applyBorder="1" applyAlignment="1">
      <alignment horizontal="center" vertical="center"/>
    </xf>
    <xf numFmtId="0" fontId="8" fillId="33" borderId="11"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9" fillId="33" borderId="18" xfId="0" applyFont="1" applyFill="1" applyBorder="1" applyAlignment="1">
      <alignment horizontal="center" vertical="center" wrapText="1"/>
    </xf>
    <xf numFmtId="43" fontId="8" fillId="33" borderId="11" xfId="66" applyFont="1" applyFill="1" applyBorder="1" applyAlignment="1">
      <alignment horizontal="center" vertical="center"/>
    </xf>
    <xf numFmtId="0" fontId="8" fillId="12" borderId="11" xfId="0" applyFont="1" applyFill="1" applyBorder="1" applyAlignment="1">
      <alignment horizontal="center" vertical="center" wrapText="1"/>
    </xf>
    <xf numFmtId="43" fontId="8" fillId="12" borderId="11" xfId="66" applyFont="1" applyFill="1" applyBorder="1" applyAlignment="1">
      <alignment horizontal="center" vertical="center"/>
    </xf>
    <xf numFmtId="0" fontId="8" fillId="34" borderId="11" xfId="0" applyFont="1" applyFill="1" applyBorder="1" applyAlignment="1">
      <alignment horizontal="center" vertical="center"/>
    </xf>
    <xf numFmtId="0" fontId="9" fillId="33" borderId="19" xfId="0" applyFont="1" applyFill="1" applyBorder="1" applyAlignment="1">
      <alignment horizontal="center" vertical="center" wrapText="1"/>
    </xf>
    <xf numFmtId="0" fontId="21" fillId="34" borderId="10"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11" fillId="33" borderId="13" xfId="0" applyFont="1" applyFill="1" applyBorder="1" applyAlignment="1">
      <alignment horizontal="center"/>
    </xf>
    <xf numFmtId="0" fontId="8" fillId="33" borderId="14"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11" fillId="0" borderId="13" xfId="0" applyFont="1" applyFill="1" applyBorder="1" applyAlignment="1">
      <alignment horizontal="center"/>
    </xf>
    <xf numFmtId="0" fontId="12" fillId="33" borderId="0" xfId="0" applyFont="1" applyFill="1" applyAlignment="1">
      <alignment horizontal="center" vertical="center" wrapText="1"/>
    </xf>
    <xf numFmtId="0" fontId="14" fillId="33" borderId="0" xfId="0" applyFont="1" applyFill="1" applyAlignment="1">
      <alignment vertical="center" wrapText="1"/>
    </xf>
    <xf numFmtId="43" fontId="8" fillId="33" borderId="14" xfId="66" applyFont="1" applyFill="1" applyBorder="1" applyAlignment="1">
      <alignment horizontal="center" vertical="center"/>
    </xf>
    <xf numFmtId="43" fontId="8" fillId="33" borderId="17" xfId="66" applyFont="1" applyFill="1" applyBorder="1" applyAlignment="1">
      <alignment horizontal="center" vertical="center"/>
    </xf>
    <xf numFmtId="43" fontId="8" fillId="33" borderId="11" xfId="66" applyFont="1" applyFill="1" applyBorder="1" applyAlignment="1">
      <alignment horizontal="center" vertical="center"/>
    </xf>
    <xf numFmtId="0" fontId="8" fillId="12" borderId="14" xfId="0" applyFont="1" applyFill="1" applyBorder="1" applyAlignment="1">
      <alignment horizontal="center" vertical="center" wrapText="1"/>
    </xf>
    <xf numFmtId="0" fontId="8" fillId="12" borderId="17" xfId="0" applyFont="1" applyFill="1" applyBorder="1" applyAlignment="1">
      <alignment horizontal="center" vertical="center" wrapText="1"/>
    </xf>
    <xf numFmtId="0" fontId="8" fillId="12" borderId="11" xfId="0" applyFont="1" applyFill="1" applyBorder="1" applyAlignment="1">
      <alignment horizontal="center" vertical="center" wrapText="1"/>
    </xf>
    <xf numFmtId="43" fontId="8" fillId="12" borderId="14" xfId="66" applyFont="1" applyFill="1" applyBorder="1" applyAlignment="1">
      <alignment horizontal="center" vertical="center"/>
    </xf>
    <xf numFmtId="43" fontId="8" fillId="12" borderId="17" xfId="66" applyFont="1" applyFill="1" applyBorder="1" applyAlignment="1">
      <alignment horizontal="center" vertical="center"/>
    </xf>
    <xf numFmtId="43" fontId="8" fillId="12" borderId="11" xfId="66" applyFont="1" applyFill="1" applyBorder="1" applyAlignment="1">
      <alignment horizontal="center" vertical="center"/>
    </xf>
    <xf numFmtId="0" fontId="9" fillId="12" borderId="14" xfId="0" applyFont="1" applyFill="1" applyBorder="1" applyAlignment="1">
      <alignment horizontal="center" vertical="center" wrapText="1"/>
    </xf>
    <xf numFmtId="0" fontId="9" fillId="12" borderId="17" xfId="0" applyFont="1" applyFill="1" applyBorder="1" applyAlignment="1">
      <alignment horizontal="center" vertical="center" wrapText="1"/>
    </xf>
    <xf numFmtId="0" fontId="9" fillId="12" borderId="11"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22" xfId="0" applyFont="1" applyFill="1" applyBorder="1" applyAlignment="1">
      <alignment horizontal="center" vertical="center" wrapText="1"/>
    </xf>
    <xf numFmtId="0" fontId="3" fillId="33" borderId="0" xfId="0" applyFont="1" applyFill="1" applyBorder="1" applyAlignment="1">
      <alignment horizontal="center" vertical="center" wrapText="1"/>
    </xf>
    <xf numFmtId="2" fontId="7" fillId="33" borderId="12" xfId="0" applyNumberFormat="1" applyFont="1" applyFill="1" applyBorder="1" applyAlignment="1">
      <alignment horizontal="center" vertical="center"/>
    </xf>
    <xf numFmtId="0" fontId="7" fillId="33" borderId="12" xfId="0" applyFont="1" applyFill="1" applyBorder="1" applyAlignment="1">
      <alignment horizontal="center" vertical="center"/>
    </xf>
    <xf numFmtId="0" fontId="8" fillId="34" borderId="14" xfId="0" applyFont="1" applyFill="1" applyBorder="1" applyAlignment="1">
      <alignment horizontal="center" vertical="center"/>
    </xf>
    <xf numFmtId="0" fontId="8" fillId="34" borderId="17" xfId="0" applyFont="1" applyFill="1" applyBorder="1" applyAlignment="1">
      <alignment horizontal="center" vertical="center"/>
    </xf>
    <xf numFmtId="0" fontId="8" fillId="34" borderId="11" xfId="0" applyFont="1" applyFill="1" applyBorder="1" applyAlignment="1">
      <alignment horizontal="center" vertical="center"/>
    </xf>
    <xf numFmtId="2" fontId="9" fillId="0" borderId="10" xfId="0" applyNumberFormat="1" applyFont="1" applyFill="1" applyBorder="1" applyAlignment="1">
      <alignment horizontal="center" vertical="center" wrapText="1"/>
    </xf>
    <xf numFmtId="2" fontId="9" fillId="0" borderId="17" xfId="0" applyNumberFormat="1" applyFont="1" applyFill="1" applyBorder="1" applyAlignment="1">
      <alignment horizontal="center" vertical="center" wrapText="1"/>
    </xf>
    <xf numFmtId="2" fontId="9" fillId="0" borderId="11" xfId="0" applyNumberFormat="1" applyFont="1" applyFill="1" applyBorder="1" applyAlignment="1">
      <alignment horizontal="center" vertical="center" wrapText="1"/>
    </xf>
    <xf numFmtId="43" fontId="8" fillId="34" borderId="14" xfId="66" applyFont="1" applyFill="1" applyBorder="1" applyAlignment="1">
      <alignment horizontal="center" vertical="center"/>
    </xf>
    <xf numFmtId="43" fontId="8" fillId="34" borderId="17" xfId="66" applyFont="1" applyFill="1" applyBorder="1" applyAlignment="1">
      <alignment horizontal="center" vertical="center"/>
    </xf>
    <xf numFmtId="43" fontId="8" fillId="34" borderId="11" xfId="66"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9" fillId="36" borderId="14" xfId="0" applyFont="1" applyFill="1" applyBorder="1" applyAlignment="1">
      <alignment horizontal="center" vertical="center" wrapText="1"/>
    </xf>
    <xf numFmtId="0" fontId="9" fillId="36" borderId="11" xfId="0" applyFont="1" applyFill="1" applyBorder="1" applyAlignment="1">
      <alignment horizontal="center" vertical="center" wrapText="1"/>
    </xf>
    <xf numFmtId="0" fontId="8" fillId="33" borderId="14" xfId="0" applyFont="1" applyFill="1" applyBorder="1" applyAlignment="1">
      <alignment horizontal="center" vertical="center"/>
    </xf>
    <xf numFmtId="0" fontId="8" fillId="33" borderId="17" xfId="0" applyFont="1" applyFill="1" applyBorder="1" applyAlignment="1">
      <alignment horizontal="center" vertical="center"/>
    </xf>
    <xf numFmtId="0" fontId="8" fillId="33" borderId="11" xfId="0" applyFont="1" applyFill="1" applyBorder="1" applyAlignment="1">
      <alignment horizontal="center" vertical="center"/>
    </xf>
    <xf numFmtId="0" fontId="8" fillId="34" borderId="14"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8" fillId="34" borderId="11" xfId="0" applyFont="1" applyFill="1" applyBorder="1" applyAlignment="1">
      <alignment horizontal="center" vertical="center" wrapText="1"/>
    </xf>
    <xf numFmtId="2" fontId="9" fillId="0" borderId="14" xfId="0" applyNumberFormat="1"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1" xfId="0" applyFont="1" applyFill="1" applyBorder="1" applyAlignment="1">
      <alignment horizontal="center" vertical="center"/>
    </xf>
    <xf numFmtId="0" fontId="17" fillId="0" borderId="18"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8" fillId="34" borderId="20" xfId="0" applyFont="1" applyFill="1" applyBorder="1" applyAlignment="1">
      <alignment horizontal="center"/>
    </xf>
    <xf numFmtId="0" fontId="18" fillId="34" borderId="21" xfId="0" applyFont="1" applyFill="1" applyBorder="1" applyAlignment="1">
      <alignment horizontal="center"/>
    </xf>
    <xf numFmtId="0" fontId="18" fillId="34" borderId="15" xfId="0" applyFont="1" applyFill="1" applyBorder="1" applyAlignment="1">
      <alignment horizontal="center"/>
    </xf>
    <xf numFmtId="0" fontId="21" fillId="34" borderId="14" xfId="0" applyFont="1" applyFill="1" applyBorder="1" applyAlignment="1">
      <alignment horizontal="center" vertical="center" wrapText="1"/>
    </xf>
    <xf numFmtId="0" fontId="21" fillId="34" borderId="11" xfId="0" applyFont="1" applyFill="1" applyBorder="1" applyAlignment="1">
      <alignment horizontal="center" vertical="center" wrapText="1"/>
    </xf>
    <xf numFmtId="0" fontId="16" fillId="34" borderId="13" xfId="0" applyFont="1" applyFill="1" applyBorder="1" applyAlignment="1">
      <alignment horizontal="center" vertical="center" wrapText="1"/>
    </xf>
    <xf numFmtId="0" fontId="21" fillId="34" borderId="14" xfId="0" applyFont="1" applyFill="1" applyBorder="1" applyAlignment="1">
      <alignment horizontal="center" vertical="center"/>
    </xf>
    <xf numFmtId="0" fontId="21" fillId="34" borderId="17" xfId="0" applyFont="1" applyFill="1" applyBorder="1" applyAlignment="1">
      <alignment horizontal="center" vertical="center"/>
    </xf>
    <xf numFmtId="0" fontId="21" fillId="34" borderId="11" xfId="0" applyFont="1" applyFill="1" applyBorder="1" applyAlignment="1">
      <alignment horizontal="center" vertical="center"/>
    </xf>
    <xf numFmtId="0" fontId="21" fillId="34" borderId="17" xfId="0" applyFont="1" applyFill="1" applyBorder="1" applyAlignment="1">
      <alignment horizontal="center" vertical="center" wrapText="1"/>
    </xf>
    <xf numFmtId="0" fontId="21" fillId="34" borderId="20" xfId="0" applyFont="1" applyFill="1" applyBorder="1" applyAlignment="1">
      <alignment horizontal="center" vertical="center" wrapText="1"/>
    </xf>
    <xf numFmtId="0" fontId="21" fillId="34" borderId="21" xfId="0" applyFont="1" applyFill="1" applyBorder="1" applyAlignment="1">
      <alignment horizontal="center" vertical="center" wrapText="1"/>
    </xf>
    <xf numFmtId="0" fontId="21" fillId="34" borderId="15"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0" fillId="34" borderId="17" xfId="0" applyFont="1" applyFill="1" applyBorder="1" applyAlignment="1">
      <alignment horizontal="center" vertical="center" wrapText="1"/>
    </xf>
    <xf numFmtId="0" fontId="10" fillId="34" borderId="11" xfId="0" applyFont="1" applyFill="1" applyBorder="1" applyAlignment="1">
      <alignment horizontal="center" vertic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0" xfId="52"/>
    <cellStyle name="Обычный 2" xfId="53"/>
    <cellStyle name="Обычный 3" xfId="54"/>
    <cellStyle name="Обычный 4" xfId="55"/>
    <cellStyle name="Обычный 5" xfId="56"/>
    <cellStyle name="Обычный 7" xfId="57"/>
    <cellStyle name="Обычный 8" xfId="58"/>
    <cellStyle name="Обычный 9"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J238"/>
  <sheetViews>
    <sheetView tabSelected="1" zoomScaleSheetLayoutView="160" zoomScalePageLayoutView="0" workbookViewId="0" topLeftCell="J1">
      <pane ySplit="5" topLeftCell="A6" activePane="bottomLeft" state="frozen"/>
      <selection pane="topLeft" activeCell="A1" sqref="A1"/>
      <selection pane="bottomLeft" activeCell="S2" sqref="S2"/>
    </sheetView>
  </sheetViews>
  <sheetFormatPr defaultColWidth="9.140625" defaultRowHeight="15"/>
  <cols>
    <col min="1" max="1" width="3.7109375" style="77" customWidth="1"/>
    <col min="2" max="2" width="20.7109375" style="90" customWidth="1"/>
    <col min="3" max="3" width="9.28125" style="77" customWidth="1"/>
    <col min="4" max="4" width="7.421875" style="77" hidden="1" customWidth="1"/>
    <col min="5" max="5" width="7.57421875" style="77" hidden="1" customWidth="1"/>
    <col min="6" max="6" width="9.28125" style="77" customWidth="1"/>
    <col min="7" max="7" width="9.28125" style="77" hidden="1" customWidth="1"/>
    <col min="8" max="9" width="5.8515625" style="77" hidden="1" customWidth="1"/>
    <col min="10" max="11" width="8.7109375" style="115" customWidth="1"/>
    <col min="12" max="13" width="8.7109375" style="77" customWidth="1"/>
    <col min="14" max="14" width="9.28125" style="77" customWidth="1"/>
    <col min="15" max="16" width="8.7109375" style="77" customWidth="1"/>
    <col min="17" max="17" width="9.28125" style="116" customWidth="1"/>
    <col min="18" max="18" width="7.57421875" style="116" customWidth="1"/>
    <col min="19" max="19" width="7.00390625" style="13" customWidth="1"/>
    <col min="20" max="20" width="3.7109375" style="77" customWidth="1"/>
    <col min="21" max="21" width="20.7109375" style="77" customWidth="1"/>
    <col min="22" max="22" width="20.7109375" style="77" hidden="1" customWidth="1"/>
    <col min="23" max="23" width="17.8515625" style="53" customWidth="1"/>
    <col min="24" max="24" width="10.00390625" style="158" hidden="1" customWidth="1"/>
    <col min="25" max="25" width="10.57421875" style="47" customWidth="1"/>
    <col min="26" max="26" width="10.00390625" style="77" customWidth="1"/>
    <col min="27" max="27" width="5.28125" style="13" hidden="1" customWidth="1"/>
    <col min="28" max="28" width="4.8515625" style="13" hidden="1" customWidth="1"/>
    <col min="29" max="29" width="9.140625" style="77" customWidth="1"/>
    <col min="30" max="30" width="10.57421875" style="77" customWidth="1"/>
    <col min="31" max="31" width="9.140625" style="13" customWidth="1"/>
    <col min="32" max="32" width="8.8515625" style="13" customWidth="1"/>
    <col min="33" max="33" width="9.00390625" style="53" customWidth="1"/>
    <col min="34" max="34" width="8.7109375" style="13" customWidth="1"/>
    <col min="35" max="35" width="9.140625" style="13" customWidth="1"/>
    <col min="36" max="36" width="9.140625" style="56" customWidth="1"/>
    <col min="37" max="16384" width="9.140625" style="13" customWidth="1"/>
  </cols>
  <sheetData>
    <row r="1" spans="1:36" s="4" customFormat="1" ht="31.5" customHeight="1">
      <c r="A1" s="203" t="s">
        <v>214</v>
      </c>
      <c r="B1" s="204"/>
      <c r="C1" s="204"/>
      <c r="D1" s="204"/>
      <c r="E1" s="204"/>
      <c r="F1" s="204"/>
      <c r="G1" s="204"/>
      <c r="H1" s="204"/>
      <c r="I1" s="204"/>
      <c r="J1" s="204"/>
      <c r="K1" s="204"/>
      <c r="L1" s="204"/>
      <c r="M1" s="204"/>
      <c r="N1" s="204"/>
      <c r="O1" s="204"/>
      <c r="P1" s="204"/>
      <c r="Q1" s="204"/>
      <c r="R1" s="101"/>
      <c r="S1" s="14"/>
      <c r="T1" s="92"/>
      <c r="U1" s="92"/>
      <c r="V1" s="92"/>
      <c r="W1" s="41"/>
      <c r="X1" s="151"/>
      <c r="Y1" s="41"/>
      <c r="Z1" s="74"/>
      <c r="AC1" s="74"/>
      <c r="AD1" s="74"/>
      <c r="AG1" s="50"/>
      <c r="AJ1" s="55"/>
    </row>
    <row r="2" spans="1:36" s="4" customFormat="1" ht="8.25" customHeight="1">
      <c r="A2" s="80"/>
      <c r="B2" s="80"/>
      <c r="C2" s="80"/>
      <c r="D2" s="80"/>
      <c r="E2" s="80"/>
      <c r="F2" s="80"/>
      <c r="G2" s="80"/>
      <c r="H2" s="80"/>
      <c r="I2" s="80"/>
      <c r="J2" s="80"/>
      <c r="K2" s="80"/>
      <c r="L2" s="80"/>
      <c r="M2" s="80"/>
      <c r="N2" s="80"/>
      <c r="O2" s="190" t="s">
        <v>212</v>
      </c>
      <c r="P2" s="190"/>
      <c r="Q2" s="102"/>
      <c r="R2" s="103"/>
      <c r="S2" s="10"/>
      <c r="T2" s="74"/>
      <c r="U2" s="74"/>
      <c r="V2" s="74"/>
      <c r="W2" s="50"/>
      <c r="X2" s="152"/>
      <c r="Y2" s="42"/>
      <c r="Z2" s="74"/>
      <c r="AC2" s="74"/>
      <c r="AD2" s="74"/>
      <c r="AG2" s="50"/>
      <c r="AI2" s="202" t="s">
        <v>213</v>
      </c>
      <c r="AJ2" s="202"/>
    </row>
    <row r="3" spans="1:36" s="4" customFormat="1" ht="11.25" customHeight="1">
      <c r="A3" s="191" t="s">
        <v>215</v>
      </c>
      <c r="B3" s="188" t="s">
        <v>216</v>
      </c>
      <c r="C3" s="195" t="s">
        <v>217</v>
      </c>
      <c r="D3" s="196"/>
      <c r="E3" s="196"/>
      <c r="F3" s="196"/>
      <c r="G3" s="196"/>
      <c r="H3" s="196"/>
      <c r="I3" s="196"/>
      <c r="J3" s="196"/>
      <c r="K3" s="196"/>
      <c r="L3" s="196"/>
      <c r="M3" s="196"/>
      <c r="N3" s="196"/>
      <c r="O3" s="196"/>
      <c r="P3" s="197"/>
      <c r="Q3" s="191" t="s">
        <v>218</v>
      </c>
      <c r="R3" s="191" t="s">
        <v>42</v>
      </c>
      <c r="S3" s="10"/>
      <c r="T3" s="241" t="s">
        <v>215</v>
      </c>
      <c r="U3" s="188" t="s">
        <v>216</v>
      </c>
      <c r="V3" s="188"/>
      <c r="W3" s="232" t="s">
        <v>228</v>
      </c>
      <c r="X3" s="233"/>
      <c r="Y3" s="233"/>
      <c r="Z3" s="233"/>
      <c r="AA3" s="233"/>
      <c r="AB3" s="233"/>
      <c r="AC3" s="233"/>
      <c r="AD3" s="233"/>
      <c r="AE3" s="233"/>
      <c r="AF3" s="233"/>
      <c r="AG3" s="233"/>
      <c r="AH3" s="233"/>
      <c r="AI3" s="234"/>
      <c r="AJ3" s="244" t="s">
        <v>218</v>
      </c>
    </row>
    <row r="4" spans="1:36" s="4" customFormat="1" ht="97.5" customHeight="1">
      <c r="A4" s="192"/>
      <c r="B4" s="194"/>
      <c r="C4" s="188" t="s">
        <v>219</v>
      </c>
      <c r="D4" s="188" t="s">
        <v>220</v>
      </c>
      <c r="E4" s="188" t="s">
        <v>219</v>
      </c>
      <c r="F4" s="188" t="s">
        <v>220</v>
      </c>
      <c r="G4" s="181"/>
      <c r="H4" s="198" t="s">
        <v>31</v>
      </c>
      <c r="I4" s="199"/>
      <c r="J4" s="195" t="s">
        <v>221</v>
      </c>
      <c r="K4" s="197"/>
      <c r="L4" s="188" t="s">
        <v>222</v>
      </c>
      <c r="M4" s="188" t="s">
        <v>223</v>
      </c>
      <c r="N4" s="188" t="s">
        <v>224</v>
      </c>
      <c r="O4" s="198" t="s">
        <v>225</v>
      </c>
      <c r="P4" s="199"/>
      <c r="Q4" s="192"/>
      <c r="R4" s="192"/>
      <c r="S4" s="10"/>
      <c r="T4" s="242"/>
      <c r="U4" s="194"/>
      <c r="V4" s="194"/>
      <c r="W4" s="237" t="s">
        <v>229</v>
      </c>
      <c r="X4" s="239" t="s">
        <v>43</v>
      </c>
      <c r="Y4" s="237" t="s">
        <v>230</v>
      </c>
      <c r="Z4" s="188" t="s">
        <v>231</v>
      </c>
      <c r="AA4" s="8"/>
      <c r="AB4" s="8"/>
      <c r="AC4" s="195" t="s">
        <v>232</v>
      </c>
      <c r="AD4" s="197"/>
      <c r="AE4" s="235" t="s">
        <v>222</v>
      </c>
      <c r="AF4" s="235" t="s">
        <v>233</v>
      </c>
      <c r="AG4" s="237" t="s">
        <v>224</v>
      </c>
      <c r="AH4" s="248" t="s">
        <v>234</v>
      </c>
      <c r="AI4" s="249"/>
      <c r="AJ4" s="245"/>
    </row>
    <row r="5" spans="1:36" s="4" customFormat="1" ht="15.75" customHeight="1">
      <c r="A5" s="193"/>
      <c r="B5" s="189"/>
      <c r="C5" s="189"/>
      <c r="D5" s="189" t="s">
        <v>226</v>
      </c>
      <c r="E5" s="189"/>
      <c r="F5" s="189" t="s">
        <v>226</v>
      </c>
      <c r="G5" s="186"/>
      <c r="H5" s="200"/>
      <c r="I5" s="201"/>
      <c r="J5" s="178" t="s">
        <v>226</v>
      </c>
      <c r="K5" s="178" t="s">
        <v>227</v>
      </c>
      <c r="L5" s="189"/>
      <c r="M5" s="189"/>
      <c r="N5" s="189"/>
      <c r="O5" s="200"/>
      <c r="P5" s="201"/>
      <c r="Q5" s="193"/>
      <c r="R5" s="193"/>
      <c r="S5" s="10"/>
      <c r="T5" s="243"/>
      <c r="U5" s="189"/>
      <c r="V5" s="189"/>
      <c r="W5" s="238"/>
      <c r="X5" s="240"/>
      <c r="Y5" s="238"/>
      <c r="Z5" s="189"/>
      <c r="AA5" s="8"/>
      <c r="AB5" s="8"/>
      <c r="AC5" s="178" t="s">
        <v>226</v>
      </c>
      <c r="AD5" s="178" t="s">
        <v>227</v>
      </c>
      <c r="AE5" s="236"/>
      <c r="AF5" s="236"/>
      <c r="AG5" s="238"/>
      <c r="AH5" s="250"/>
      <c r="AI5" s="251"/>
      <c r="AJ5" s="246"/>
    </row>
    <row r="6" spans="1:36" s="4" customFormat="1" ht="11.25">
      <c r="A6" s="97">
        <v>1</v>
      </c>
      <c r="B6" s="97">
        <v>2</v>
      </c>
      <c r="C6" s="97">
        <v>3</v>
      </c>
      <c r="D6" s="97"/>
      <c r="E6" s="97"/>
      <c r="F6" s="97">
        <v>4</v>
      </c>
      <c r="G6" s="97"/>
      <c r="H6" s="97" t="s">
        <v>32</v>
      </c>
      <c r="I6" s="97" t="s">
        <v>33</v>
      </c>
      <c r="J6" s="97">
        <v>5</v>
      </c>
      <c r="K6" s="97">
        <v>6</v>
      </c>
      <c r="L6" s="97">
        <v>7</v>
      </c>
      <c r="M6" s="97">
        <v>8</v>
      </c>
      <c r="N6" s="97">
        <v>9</v>
      </c>
      <c r="O6" s="97">
        <v>10</v>
      </c>
      <c r="P6" s="97">
        <v>11</v>
      </c>
      <c r="Q6" s="37">
        <v>12</v>
      </c>
      <c r="R6" s="37">
        <v>13</v>
      </c>
      <c r="S6" s="10"/>
      <c r="T6" s="97">
        <v>1</v>
      </c>
      <c r="U6" s="97">
        <v>2</v>
      </c>
      <c r="V6" s="149">
        <v>2</v>
      </c>
      <c r="W6" s="43">
        <v>3</v>
      </c>
      <c r="X6" s="153"/>
      <c r="Y6" s="43">
        <v>4</v>
      </c>
      <c r="Z6" s="36">
        <v>5</v>
      </c>
      <c r="AA6" s="8"/>
      <c r="AB6" s="8"/>
      <c r="AC6" s="79">
        <v>6</v>
      </c>
      <c r="AD6" s="79">
        <v>7</v>
      </c>
      <c r="AE6" s="8">
        <v>8</v>
      </c>
      <c r="AF6" s="8">
        <v>9</v>
      </c>
      <c r="AG6" s="98">
        <v>10</v>
      </c>
      <c r="AH6" s="8">
        <v>11</v>
      </c>
      <c r="AI6" s="8">
        <v>12</v>
      </c>
      <c r="AJ6" s="52">
        <v>13</v>
      </c>
    </row>
    <row r="7" spans="1:36" s="4" customFormat="1" ht="11.25" customHeight="1">
      <c r="A7" s="99">
        <v>1</v>
      </c>
      <c r="B7" s="178" t="s">
        <v>237</v>
      </c>
      <c r="C7" s="97">
        <v>1.6</v>
      </c>
      <c r="D7" s="97">
        <v>1.6</v>
      </c>
      <c r="E7" s="97"/>
      <c r="F7" s="97">
        <f>H7+I7</f>
        <v>0.28</v>
      </c>
      <c r="G7" s="104"/>
      <c r="H7" s="97">
        <v>0.28</v>
      </c>
      <c r="I7" s="97"/>
      <c r="J7" s="97">
        <v>0.883</v>
      </c>
      <c r="K7" s="178" t="s">
        <v>211</v>
      </c>
      <c r="L7" s="97">
        <f>F7</f>
        <v>0.28</v>
      </c>
      <c r="M7" s="97">
        <v>0</v>
      </c>
      <c r="N7" s="97">
        <f>J7</f>
        <v>0.883</v>
      </c>
      <c r="O7" s="97">
        <f aca="true" t="shared" si="0" ref="O7:O12">N7-L7-M7</f>
        <v>0.603</v>
      </c>
      <c r="P7" s="97">
        <f>O7</f>
        <v>0.603</v>
      </c>
      <c r="Q7" s="37" t="s">
        <v>236</v>
      </c>
      <c r="R7" s="37">
        <v>0.99</v>
      </c>
      <c r="S7" s="10"/>
      <c r="T7" s="99">
        <v>1</v>
      </c>
      <c r="U7" s="178" t="s">
        <v>237</v>
      </c>
      <c r="V7" s="178" t="s">
        <v>46</v>
      </c>
      <c r="W7" s="100">
        <v>1.6</v>
      </c>
      <c r="X7" s="154">
        <v>0.4660000000000003</v>
      </c>
      <c r="Y7" s="44">
        <f>X7/R7</f>
        <v>0.470707070707071</v>
      </c>
      <c r="Z7" s="75">
        <f>F7+Y7</f>
        <v>0.7507070707070711</v>
      </c>
      <c r="AA7" s="7"/>
      <c r="AB7" s="7"/>
      <c r="AC7" s="8">
        <v>0.883</v>
      </c>
      <c r="AD7" s="8" t="s">
        <v>211</v>
      </c>
      <c r="AE7" s="7">
        <f>Z7</f>
        <v>0.7507070707070711</v>
      </c>
      <c r="AF7" s="8">
        <v>0</v>
      </c>
      <c r="AG7" s="98">
        <f>AC7</f>
        <v>0.883</v>
      </c>
      <c r="AH7" s="9">
        <f aca="true" t="shared" si="1" ref="AH7:AH12">AG7-AE7-AF7</f>
        <v>0.1322929292929289</v>
      </c>
      <c r="AI7" s="19">
        <f>AH7</f>
        <v>0.1322929292929289</v>
      </c>
      <c r="AJ7" s="52" t="s">
        <v>236</v>
      </c>
    </row>
    <row r="8" spans="1:36" s="4" customFormat="1" ht="11.25" customHeight="1">
      <c r="A8" s="121">
        <v>2</v>
      </c>
      <c r="B8" s="122" t="s">
        <v>238</v>
      </c>
      <c r="C8" s="122">
        <v>6.3</v>
      </c>
      <c r="D8" s="122">
        <v>6.3</v>
      </c>
      <c r="E8" s="122"/>
      <c r="F8" s="122">
        <f>H8+I8</f>
        <v>1.24</v>
      </c>
      <c r="G8" s="123"/>
      <c r="H8" s="122">
        <v>1.24</v>
      </c>
      <c r="I8" s="122"/>
      <c r="J8" s="122">
        <v>0</v>
      </c>
      <c r="K8" s="122" t="s">
        <v>211</v>
      </c>
      <c r="L8" s="122">
        <f>F8</f>
        <v>1.24</v>
      </c>
      <c r="M8" s="122">
        <v>0</v>
      </c>
      <c r="N8" s="122">
        <f>J8</f>
        <v>0</v>
      </c>
      <c r="O8" s="122">
        <f t="shared" si="0"/>
        <v>-1.24</v>
      </c>
      <c r="P8" s="122">
        <f>O8</f>
        <v>-1.24</v>
      </c>
      <c r="Q8" s="124" t="s">
        <v>235</v>
      </c>
      <c r="R8" s="124">
        <v>0.97</v>
      </c>
      <c r="S8" s="10"/>
      <c r="T8" s="99">
        <v>2</v>
      </c>
      <c r="U8" s="178" t="s">
        <v>238</v>
      </c>
      <c r="V8" s="178" t="s">
        <v>47</v>
      </c>
      <c r="W8" s="100">
        <v>6.3</v>
      </c>
      <c r="X8" s="155">
        <v>0.003</v>
      </c>
      <c r="Y8" s="44">
        <f aca="true" t="shared" si="2" ref="Y8:Y69">X8/R8</f>
        <v>0.0030927835051546395</v>
      </c>
      <c r="Z8" s="75">
        <f>Y8+F8</f>
        <v>1.2430927835051546</v>
      </c>
      <c r="AA8" s="7"/>
      <c r="AB8" s="7"/>
      <c r="AC8" s="8">
        <v>0</v>
      </c>
      <c r="AD8" s="8" t="s">
        <v>211</v>
      </c>
      <c r="AE8" s="7">
        <f>Z8</f>
        <v>1.2430927835051546</v>
      </c>
      <c r="AF8" s="8">
        <v>0</v>
      </c>
      <c r="AG8" s="98">
        <f>AC8</f>
        <v>0</v>
      </c>
      <c r="AH8" s="9">
        <f>AG8-AE8-AF8</f>
        <v>-1.2430927835051546</v>
      </c>
      <c r="AI8" s="19">
        <f>AH8</f>
        <v>-1.2430927835051546</v>
      </c>
      <c r="AJ8" s="52" t="s">
        <v>235</v>
      </c>
    </row>
    <row r="9" spans="1:36" s="4" customFormat="1" ht="11.25" customHeight="1">
      <c r="A9" s="99">
        <v>3</v>
      </c>
      <c r="B9" s="178" t="s">
        <v>239</v>
      </c>
      <c r="C9" s="97">
        <v>4</v>
      </c>
      <c r="D9" s="97">
        <v>4</v>
      </c>
      <c r="E9" s="97"/>
      <c r="F9" s="97">
        <f>H9+I9</f>
        <v>1.85</v>
      </c>
      <c r="G9" s="104"/>
      <c r="H9" s="97"/>
      <c r="I9" s="97">
        <v>1.85</v>
      </c>
      <c r="J9" s="97">
        <v>2.095</v>
      </c>
      <c r="K9" s="178" t="s">
        <v>211</v>
      </c>
      <c r="L9" s="97">
        <f>F9</f>
        <v>1.85</v>
      </c>
      <c r="M9" s="97">
        <v>0</v>
      </c>
      <c r="N9" s="97">
        <f>J9</f>
        <v>2.095</v>
      </c>
      <c r="O9" s="97">
        <f t="shared" si="0"/>
        <v>0.2450000000000001</v>
      </c>
      <c r="P9" s="97">
        <f>O9</f>
        <v>0.2450000000000001</v>
      </c>
      <c r="Q9" s="37" t="s">
        <v>236</v>
      </c>
      <c r="R9" s="37">
        <v>0.95</v>
      </c>
      <c r="S9" s="10"/>
      <c r="T9" s="99">
        <v>3</v>
      </c>
      <c r="U9" s="178" t="s">
        <v>239</v>
      </c>
      <c r="V9" s="178" t="s">
        <v>48</v>
      </c>
      <c r="W9" s="100">
        <v>4</v>
      </c>
      <c r="X9" s="155">
        <v>0.4350000000000003</v>
      </c>
      <c r="Y9" s="44">
        <f t="shared" si="2"/>
        <v>0.4578947368421056</v>
      </c>
      <c r="Z9" s="75">
        <f>Y9+F9</f>
        <v>2.3078947368421057</v>
      </c>
      <c r="AA9" s="7"/>
      <c r="AB9" s="7"/>
      <c r="AC9" s="8">
        <v>2.095</v>
      </c>
      <c r="AD9" s="8" t="s">
        <v>211</v>
      </c>
      <c r="AE9" s="8">
        <f>Z9</f>
        <v>2.3078947368421057</v>
      </c>
      <c r="AF9" s="8">
        <v>0</v>
      </c>
      <c r="AG9" s="98">
        <f>AC9</f>
        <v>2.095</v>
      </c>
      <c r="AH9" s="9">
        <f t="shared" si="1"/>
        <v>-0.21289473684210547</v>
      </c>
      <c r="AI9" s="19">
        <f>AH9</f>
        <v>-0.21289473684210547</v>
      </c>
      <c r="AJ9" s="52" t="s">
        <v>235</v>
      </c>
    </row>
    <row r="10" spans="1:36" s="4" customFormat="1" ht="11.25" customHeight="1">
      <c r="A10" s="35">
        <v>4</v>
      </c>
      <c r="B10" s="178" t="s">
        <v>240</v>
      </c>
      <c r="C10" s="97">
        <v>2.5</v>
      </c>
      <c r="D10" s="97">
        <v>2.5</v>
      </c>
      <c r="E10" s="97"/>
      <c r="F10" s="97">
        <f>H10+I10</f>
        <v>0.3</v>
      </c>
      <c r="G10" s="104"/>
      <c r="H10" s="97">
        <v>0.3</v>
      </c>
      <c r="I10" s="97"/>
      <c r="J10" s="97">
        <v>1.273</v>
      </c>
      <c r="K10" s="178" t="s">
        <v>211</v>
      </c>
      <c r="L10" s="97">
        <f>F10</f>
        <v>0.3</v>
      </c>
      <c r="M10" s="97">
        <v>0</v>
      </c>
      <c r="N10" s="97">
        <f>J10</f>
        <v>1.273</v>
      </c>
      <c r="O10" s="97">
        <f t="shared" si="0"/>
        <v>0.9729999999999999</v>
      </c>
      <c r="P10" s="97">
        <f>O10</f>
        <v>0.9729999999999999</v>
      </c>
      <c r="Q10" s="37" t="s">
        <v>236</v>
      </c>
      <c r="R10" s="37">
        <v>0.8</v>
      </c>
      <c r="S10" s="10"/>
      <c r="T10" s="35">
        <v>4</v>
      </c>
      <c r="U10" s="178" t="s">
        <v>240</v>
      </c>
      <c r="V10" s="178" t="s">
        <v>49</v>
      </c>
      <c r="W10" s="100">
        <v>2.5</v>
      </c>
      <c r="X10" s="155">
        <v>0.052000000000000005</v>
      </c>
      <c r="Y10" s="44">
        <f t="shared" si="2"/>
        <v>0.065</v>
      </c>
      <c r="Z10" s="75">
        <f>Y10+F10</f>
        <v>0.365</v>
      </c>
      <c r="AA10" s="7"/>
      <c r="AB10" s="7"/>
      <c r="AC10" s="8">
        <v>1.273</v>
      </c>
      <c r="AD10" s="8" t="s">
        <v>211</v>
      </c>
      <c r="AE10" s="8">
        <f>Z10</f>
        <v>0.365</v>
      </c>
      <c r="AF10" s="8">
        <v>0</v>
      </c>
      <c r="AG10" s="98">
        <f>AC10</f>
        <v>1.273</v>
      </c>
      <c r="AH10" s="9">
        <f t="shared" si="1"/>
        <v>0.9079999999999999</v>
      </c>
      <c r="AI10" s="147">
        <f>AH10</f>
        <v>0.9079999999999999</v>
      </c>
      <c r="AJ10" s="52" t="s">
        <v>236</v>
      </c>
    </row>
    <row r="11" spans="1:36" s="4" customFormat="1" ht="11.25" customHeight="1">
      <c r="A11" s="35">
        <v>5</v>
      </c>
      <c r="B11" s="179" t="s">
        <v>241</v>
      </c>
      <c r="C11" s="97">
        <v>1.6</v>
      </c>
      <c r="D11" s="97">
        <v>1.6</v>
      </c>
      <c r="E11" s="97"/>
      <c r="F11" s="97">
        <f>H11+I11</f>
        <v>0.2</v>
      </c>
      <c r="G11" s="104"/>
      <c r="H11" s="97">
        <v>0.2</v>
      </c>
      <c r="I11" s="97"/>
      <c r="J11" s="97">
        <v>1.212</v>
      </c>
      <c r="K11" s="178" t="s">
        <v>211</v>
      </c>
      <c r="L11" s="97">
        <f>F11</f>
        <v>0.2</v>
      </c>
      <c r="M11" s="97">
        <v>0</v>
      </c>
      <c r="N11" s="97">
        <f>J11</f>
        <v>1.212</v>
      </c>
      <c r="O11" s="97">
        <f t="shared" si="0"/>
        <v>1.012</v>
      </c>
      <c r="P11" s="97">
        <f>O11</f>
        <v>1.012</v>
      </c>
      <c r="Q11" s="37" t="s">
        <v>236</v>
      </c>
      <c r="R11" s="37">
        <v>0.91</v>
      </c>
      <c r="S11" s="10"/>
      <c r="T11" s="35">
        <v>5</v>
      </c>
      <c r="U11" s="179" t="s">
        <v>241</v>
      </c>
      <c r="V11" s="179" t="s">
        <v>50</v>
      </c>
      <c r="W11" s="100">
        <v>1.6</v>
      </c>
      <c r="X11" s="155">
        <v>0.043500000000000004</v>
      </c>
      <c r="Y11" s="44">
        <f t="shared" si="2"/>
        <v>0.047802197802197806</v>
      </c>
      <c r="Z11" s="75">
        <f>Y11+F11</f>
        <v>0.2478021978021978</v>
      </c>
      <c r="AA11" s="7"/>
      <c r="AB11" s="7"/>
      <c r="AC11" s="8">
        <v>1.212</v>
      </c>
      <c r="AD11" s="8" t="s">
        <v>211</v>
      </c>
      <c r="AE11" s="7">
        <f>Z11</f>
        <v>0.2478021978021978</v>
      </c>
      <c r="AF11" s="8">
        <v>0</v>
      </c>
      <c r="AG11" s="98">
        <f>AC11</f>
        <v>1.212</v>
      </c>
      <c r="AH11" s="9">
        <f t="shared" si="1"/>
        <v>0.9641978021978022</v>
      </c>
      <c r="AI11" s="19">
        <f>AH11</f>
        <v>0.9641978021978022</v>
      </c>
      <c r="AJ11" s="52" t="s">
        <v>236</v>
      </c>
    </row>
    <row r="12" spans="1:36" s="4" customFormat="1" ht="23.25" customHeight="1">
      <c r="A12" s="191">
        <v>6</v>
      </c>
      <c r="B12" s="82" t="s">
        <v>242</v>
      </c>
      <c r="C12" s="97" t="s">
        <v>7</v>
      </c>
      <c r="D12" s="97">
        <v>10</v>
      </c>
      <c r="E12" s="97">
        <v>10</v>
      </c>
      <c r="F12" s="104">
        <f>F13+F14</f>
        <v>8.3</v>
      </c>
      <c r="G12" s="104"/>
      <c r="H12" s="104"/>
      <c r="I12" s="104"/>
      <c r="J12" s="97"/>
      <c r="K12" s="97"/>
      <c r="L12" s="105">
        <f>F12-J12</f>
        <v>8.3</v>
      </c>
      <c r="M12" s="97">
        <v>0</v>
      </c>
      <c r="N12" s="97">
        <v>10.5</v>
      </c>
      <c r="O12" s="97">
        <f t="shared" si="0"/>
        <v>2.1999999999999993</v>
      </c>
      <c r="P12" s="188">
        <f>MIN(O12:O14)</f>
        <v>2.1999999999999993</v>
      </c>
      <c r="Q12" s="205" t="s">
        <v>236</v>
      </c>
      <c r="R12" s="205">
        <v>0.97</v>
      </c>
      <c r="S12" s="10"/>
      <c r="T12" s="191">
        <v>6</v>
      </c>
      <c r="U12" s="82" t="s">
        <v>242</v>
      </c>
      <c r="V12" s="82" t="s">
        <v>51</v>
      </c>
      <c r="W12" s="100" t="s">
        <v>7</v>
      </c>
      <c r="X12" s="155">
        <v>0</v>
      </c>
      <c r="Y12" s="44">
        <f t="shared" si="2"/>
        <v>0</v>
      </c>
      <c r="Z12" s="75">
        <f>Z13+Z14</f>
        <v>21.798601019390095</v>
      </c>
      <c r="AA12" s="7"/>
      <c r="AB12" s="7"/>
      <c r="AC12" s="8"/>
      <c r="AD12" s="8"/>
      <c r="AE12" s="7">
        <f>Z12-AC12</f>
        <v>21.798601019390095</v>
      </c>
      <c r="AF12" s="8">
        <v>0</v>
      </c>
      <c r="AG12" s="98">
        <v>10.5</v>
      </c>
      <c r="AH12" s="9">
        <f t="shared" si="1"/>
        <v>-11.298601019390095</v>
      </c>
      <c r="AI12" s="226">
        <f>MIN(AH12:AH14)</f>
        <v>-11.298601019390095</v>
      </c>
      <c r="AJ12" s="229" t="s">
        <v>235</v>
      </c>
    </row>
    <row r="13" spans="1:36" s="4" customFormat="1" ht="11.25">
      <c r="A13" s="192"/>
      <c r="B13" s="40" t="s">
        <v>243</v>
      </c>
      <c r="C13" s="97" t="s">
        <v>7</v>
      </c>
      <c r="D13" s="97"/>
      <c r="E13" s="97"/>
      <c r="F13" s="37">
        <f>H13+I13</f>
        <v>7.1000000000000005</v>
      </c>
      <c r="G13" s="104"/>
      <c r="H13" s="37">
        <v>1.82</v>
      </c>
      <c r="I13" s="37">
        <v>5.28</v>
      </c>
      <c r="J13" s="37"/>
      <c r="K13" s="37"/>
      <c r="L13" s="37">
        <f aca="true" t="shared" si="3" ref="L13:L58">F13-J13</f>
        <v>7.1000000000000005</v>
      </c>
      <c r="M13" s="97">
        <v>0</v>
      </c>
      <c r="N13" s="37">
        <v>10.5</v>
      </c>
      <c r="O13" s="97">
        <f>N13-F13</f>
        <v>3.3999999999999995</v>
      </c>
      <c r="P13" s="194"/>
      <c r="Q13" s="206"/>
      <c r="R13" s="206"/>
      <c r="S13" s="10"/>
      <c r="T13" s="192"/>
      <c r="U13" s="40" t="s">
        <v>243</v>
      </c>
      <c r="V13" s="40" t="s">
        <v>44</v>
      </c>
      <c r="W13" s="100" t="s">
        <v>7</v>
      </c>
      <c r="X13" s="154">
        <v>0</v>
      </c>
      <c r="Y13" s="44"/>
      <c r="Z13" s="38">
        <f>F13+Y42+Y24/2+Y27/2</f>
        <v>16.65014741114266</v>
      </c>
      <c r="AA13" s="5"/>
      <c r="AB13" s="5"/>
      <c r="AC13" s="3"/>
      <c r="AD13" s="3"/>
      <c r="AE13" s="7">
        <f aca="true" t="shared" si="4" ref="AE13:AE68">Z13-AC13</f>
        <v>16.65014741114266</v>
      </c>
      <c r="AF13" s="8">
        <v>0</v>
      </c>
      <c r="AG13" s="52">
        <v>10.5</v>
      </c>
      <c r="AH13" s="9">
        <f>AG13-Z13</f>
        <v>-6.150147411142662</v>
      </c>
      <c r="AI13" s="227"/>
      <c r="AJ13" s="230"/>
    </row>
    <row r="14" spans="1:36" s="4" customFormat="1" ht="11.25">
      <c r="A14" s="193"/>
      <c r="B14" s="40" t="s">
        <v>244</v>
      </c>
      <c r="C14" s="97" t="s">
        <v>7</v>
      </c>
      <c r="D14" s="97"/>
      <c r="E14" s="97"/>
      <c r="F14" s="37">
        <f>H14+I14</f>
        <v>1.2</v>
      </c>
      <c r="G14" s="104"/>
      <c r="H14" s="37">
        <v>0.58</v>
      </c>
      <c r="I14" s="37">
        <v>0.62</v>
      </c>
      <c r="J14" s="37"/>
      <c r="K14" s="37"/>
      <c r="L14" s="37">
        <f t="shared" si="3"/>
        <v>1.2</v>
      </c>
      <c r="M14" s="97">
        <v>0</v>
      </c>
      <c r="N14" s="37">
        <v>10.5</v>
      </c>
      <c r="O14" s="97">
        <f>N14-L14-M14</f>
        <v>9.3</v>
      </c>
      <c r="P14" s="189"/>
      <c r="Q14" s="207"/>
      <c r="R14" s="207"/>
      <c r="S14" s="10"/>
      <c r="T14" s="193"/>
      <c r="U14" s="40" t="s">
        <v>244</v>
      </c>
      <c r="V14" s="40" t="s">
        <v>45</v>
      </c>
      <c r="W14" s="100" t="s">
        <v>7</v>
      </c>
      <c r="X14" s="155">
        <v>3.8300000000000103</v>
      </c>
      <c r="Y14" s="44">
        <f>X14/R12</f>
        <v>3.9484536082474335</v>
      </c>
      <c r="Z14" s="38">
        <f aca="true" t="shared" si="5" ref="Z14:Z36">Y14+F14</f>
        <v>5.148453608247434</v>
      </c>
      <c r="AA14" s="5"/>
      <c r="AB14" s="5"/>
      <c r="AC14" s="3"/>
      <c r="AD14" s="3"/>
      <c r="AE14" s="7">
        <f>Z14-AC14</f>
        <v>5.148453608247434</v>
      </c>
      <c r="AF14" s="8">
        <v>0</v>
      </c>
      <c r="AG14" s="52">
        <v>10.5</v>
      </c>
      <c r="AH14" s="9">
        <f>AG14-AE14-AF14</f>
        <v>5.351546391752566</v>
      </c>
      <c r="AI14" s="228"/>
      <c r="AJ14" s="231"/>
    </row>
    <row r="15" spans="1:36" s="4" customFormat="1" ht="11.25">
      <c r="A15" s="99">
        <v>7</v>
      </c>
      <c r="B15" s="39" t="s">
        <v>245</v>
      </c>
      <c r="C15" s="97" t="s">
        <v>8</v>
      </c>
      <c r="D15" s="97">
        <v>2.5</v>
      </c>
      <c r="E15" s="97">
        <v>2.5</v>
      </c>
      <c r="F15" s="37">
        <f aca="true" t="shared" si="6" ref="F15:F78">H15+I15</f>
        <v>1.15</v>
      </c>
      <c r="G15" s="104"/>
      <c r="H15" s="37">
        <v>0.86</v>
      </c>
      <c r="I15" s="37">
        <v>0.29</v>
      </c>
      <c r="J15" s="37"/>
      <c r="K15" s="97"/>
      <c r="L15" s="97">
        <f>F15-J15</f>
        <v>1.15</v>
      </c>
      <c r="M15" s="97">
        <v>0</v>
      </c>
      <c r="N15" s="97">
        <v>2.63</v>
      </c>
      <c r="O15" s="97">
        <f>N15-M15-L15</f>
        <v>1.48</v>
      </c>
      <c r="P15" s="106">
        <f aca="true" t="shared" si="7" ref="P15:P36">O15</f>
        <v>1.48</v>
      </c>
      <c r="Q15" s="182" t="s">
        <v>236</v>
      </c>
      <c r="R15" s="107">
        <v>0.97</v>
      </c>
      <c r="S15" s="10"/>
      <c r="T15" s="99">
        <v>7</v>
      </c>
      <c r="U15" s="39" t="s">
        <v>245</v>
      </c>
      <c r="V15" s="39" t="s">
        <v>52</v>
      </c>
      <c r="W15" s="100" t="s">
        <v>8</v>
      </c>
      <c r="X15" s="154">
        <v>1.312999999999998</v>
      </c>
      <c r="Y15" s="44">
        <f t="shared" si="2"/>
        <v>1.3536082474226783</v>
      </c>
      <c r="Z15" s="75">
        <f t="shared" si="5"/>
        <v>2.503608247422678</v>
      </c>
      <c r="AA15" s="7"/>
      <c r="AB15" s="7"/>
      <c r="AC15" s="3"/>
      <c r="AD15" s="8"/>
      <c r="AE15" s="7">
        <f>Z15-AC15</f>
        <v>2.503608247422678</v>
      </c>
      <c r="AF15" s="8">
        <v>0</v>
      </c>
      <c r="AG15" s="98">
        <v>2.63</v>
      </c>
      <c r="AH15" s="12">
        <f>AG15-AF15-AE15</f>
        <v>0.12639175257732171</v>
      </c>
      <c r="AI15" s="148">
        <f aca="true" t="shared" si="8" ref="AI15:AI36">AH15</f>
        <v>0.12639175257732171</v>
      </c>
      <c r="AJ15" s="52" t="s">
        <v>236</v>
      </c>
    </row>
    <row r="16" spans="1:36" s="4" customFormat="1" ht="11.25">
      <c r="A16" s="99">
        <v>8</v>
      </c>
      <c r="B16" s="39" t="s">
        <v>246</v>
      </c>
      <c r="C16" s="97" t="s">
        <v>17</v>
      </c>
      <c r="D16" s="97">
        <v>40</v>
      </c>
      <c r="E16" s="97">
        <v>40</v>
      </c>
      <c r="F16" s="37">
        <f t="shared" si="6"/>
        <v>26.79</v>
      </c>
      <c r="G16" s="104"/>
      <c r="H16" s="105">
        <v>12.53</v>
      </c>
      <c r="I16" s="105">
        <v>14.26</v>
      </c>
      <c r="J16" s="37">
        <v>2.252</v>
      </c>
      <c r="K16" s="97">
        <v>120</v>
      </c>
      <c r="L16" s="97">
        <f>F16-J16</f>
        <v>24.538</v>
      </c>
      <c r="M16" s="97">
        <v>0</v>
      </c>
      <c r="N16" s="97">
        <v>42</v>
      </c>
      <c r="O16" s="97">
        <f>N16-M16-L16</f>
        <v>17.462</v>
      </c>
      <c r="P16" s="106">
        <f t="shared" si="7"/>
        <v>17.462</v>
      </c>
      <c r="Q16" s="182" t="s">
        <v>236</v>
      </c>
      <c r="R16" s="107">
        <v>0.97</v>
      </c>
      <c r="S16" s="10"/>
      <c r="T16" s="99">
        <v>8</v>
      </c>
      <c r="U16" s="39" t="s">
        <v>246</v>
      </c>
      <c r="V16" s="39" t="s">
        <v>53</v>
      </c>
      <c r="W16" s="100" t="s">
        <v>17</v>
      </c>
      <c r="X16" s="154">
        <v>3.4183869999999987</v>
      </c>
      <c r="Y16" s="44">
        <f t="shared" si="2"/>
        <v>3.5241103092783495</v>
      </c>
      <c r="Z16" s="75">
        <f t="shared" si="5"/>
        <v>30.314110309278348</v>
      </c>
      <c r="AA16" s="7"/>
      <c r="AB16" s="7"/>
      <c r="AC16" s="3">
        <v>2.252</v>
      </c>
      <c r="AD16" s="8">
        <v>120</v>
      </c>
      <c r="AE16" s="7">
        <f>Z16-AC16</f>
        <v>28.06211030927835</v>
      </c>
      <c r="AF16" s="8">
        <v>0</v>
      </c>
      <c r="AG16" s="98">
        <v>42</v>
      </c>
      <c r="AH16" s="12">
        <f>AG16-AF16-AE16</f>
        <v>13.93788969072165</v>
      </c>
      <c r="AI16" s="148">
        <f t="shared" si="8"/>
        <v>13.93788969072165</v>
      </c>
      <c r="AJ16" s="52" t="s">
        <v>236</v>
      </c>
    </row>
    <row r="17" spans="1:36" s="4" customFormat="1" ht="11.25">
      <c r="A17" s="99">
        <v>9</v>
      </c>
      <c r="B17" s="39" t="s">
        <v>247</v>
      </c>
      <c r="C17" s="97" t="s">
        <v>20</v>
      </c>
      <c r="D17" s="97">
        <v>4</v>
      </c>
      <c r="E17" s="97">
        <v>4</v>
      </c>
      <c r="F17" s="37">
        <f t="shared" si="6"/>
        <v>1.73</v>
      </c>
      <c r="G17" s="104"/>
      <c r="H17" s="105">
        <v>0.68</v>
      </c>
      <c r="I17" s="105">
        <v>1.05</v>
      </c>
      <c r="J17" s="37">
        <v>0.52</v>
      </c>
      <c r="K17" s="97">
        <v>120</v>
      </c>
      <c r="L17" s="97">
        <f t="shared" si="3"/>
        <v>1.21</v>
      </c>
      <c r="M17" s="97">
        <v>0</v>
      </c>
      <c r="N17" s="37">
        <v>4.2</v>
      </c>
      <c r="O17" s="97">
        <f>N17-M17-L17</f>
        <v>2.99</v>
      </c>
      <c r="P17" s="106">
        <f t="shared" si="7"/>
        <v>2.99</v>
      </c>
      <c r="Q17" s="182" t="s">
        <v>236</v>
      </c>
      <c r="R17" s="107">
        <v>0.97</v>
      </c>
      <c r="S17" s="10"/>
      <c r="T17" s="99">
        <v>9</v>
      </c>
      <c r="U17" s="39" t="s">
        <v>247</v>
      </c>
      <c r="V17" s="39" t="s">
        <v>54</v>
      </c>
      <c r="W17" s="100" t="s">
        <v>20</v>
      </c>
      <c r="X17" s="154">
        <v>0.8495</v>
      </c>
      <c r="Y17" s="44">
        <f>X17/R17</f>
        <v>0.8757731958762888</v>
      </c>
      <c r="Z17" s="75">
        <f t="shared" si="5"/>
        <v>2.6057731958762886</v>
      </c>
      <c r="AA17" s="7"/>
      <c r="AB17" s="7"/>
      <c r="AC17" s="3">
        <v>0.52</v>
      </c>
      <c r="AD17" s="8">
        <v>120</v>
      </c>
      <c r="AE17" s="7">
        <f t="shared" si="4"/>
        <v>2.0857731958762886</v>
      </c>
      <c r="AF17" s="8">
        <v>0</v>
      </c>
      <c r="AG17" s="52">
        <v>4.2</v>
      </c>
      <c r="AH17" s="12">
        <f>AG17-AF17-AE17</f>
        <v>2.1142268041237116</v>
      </c>
      <c r="AI17" s="18">
        <f t="shared" si="8"/>
        <v>2.1142268041237116</v>
      </c>
      <c r="AJ17" s="52" t="s">
        <v>236</v>
      </c>
    </row>
    <row r="18" spans="1:36" s="4" customFormat="1" ht="11.25">
      <c r="A18" s="99">
        <v>10</v>
      </c>
      <c r="B18" s="39" t="s">
        <v>248</v>
      </c>
      <c r="C18" s="97" t="s">
        <v>20</v>
      </c>
      <c r="D18" s="97">
        <v>4</v>
      </c>
      <c r="E18" s="97">
        <v>4</v>
      </c>
      <c r="F18" s="37">
        <f t="shared" si="6"/>
        <v>3.1399999999999997</v>
      </c>
      <c r="G18" s="104"/>
      <c r="H18" s="37">
        <v>1.7</v>
      </c>
      <c r="I18" s="37">
        <v>1.44</v>
      </c>
      <c r="J18" s="37"/>
      <c r="K18" s="97"/>
      <c r="L18" s="97">
        <f t="shared" si="3"/>
        <v>3.1399999999999997</v>
      </c>
      <c r="M18" s="97">
        <v>0</v>
      </c>
      <c r="N18" s="37">
        <v>4.2</v>
      </c>
      <c r="O18" s="97">
        <f>N18-M18-L18</f>
        <v>1.0600000000000005</v>
      </c>
      <c r="P18" s="106">
        <f t="shared" si="7"/>
        <v>1.0600000000000005</v>
      </c>
      <c r="Q18" s="182" t="s">
        <v>236</v>
      </c>
      <c r="R18" s="107">
        <v>0.96</v>
      </c>
      <c r="S18" s="15"/>
      <c r="T18" s="99">
        <v>10</v>
      </c>
      <c r="U18" s="39" t="s">
        <v>248</v>
      </c>
      <c r="V18" s="39" t="s">
        <v>55</v>
      </c>
      <c r="W18" s="100" t="s">
        <v>20</v>
      </c>
      <c r="X18" s="154">
        <v>5.562999999999973</v>
      </c>
      <c r="Y18" s="44">
        <f t="shared" si="2"/>
        <v>5.794791666666639</v>
      </c>
      <c r="Z18" s="75">
        <f t="shared" si="5"/>
        <v>8.934791666666639</v>
      </c>
      <c r="AA18" s="7"/>
      <c r="AB18" s="7"/>
      <c r="AC18" s="3"/>
      <c r="AD18" s="8"/>
      <c r="AE18" s="8">
        <f t="shared" si="4"/>
        <v>8.934791666666639</v>
      </c>
      <c r="AF18" s="8">
        <v>0</v>
      </c>
      <c r="AG18" s="52">
        <v>4.2</v>
      </c>
      <c r="AH18" s="12">
        <f>AG18-AF18-AE18</f>
        <v>-4.734791666666639</v>
      </c>
      <c r="AI18" s="148">
        <f t="shared" si="8"/>
        <v>-4.734791666666639</v>
      </c>
      <c r="AJ18" s="52" t="s">
        <v>235</v>
      </c>
    </row>
    <row r="19" spans="1:36" s="4" customFormat="1" ht="11.25">
      <c r="A19" s="108">
        <v>11</v>
      </c>
      <c r="B19" s="39" t="s">
        <v>249</v>
      </c>
      <c r="C19" s="97" t="s">
        <v>11</v>
      </c>
      <c r="D19" s="97">
        <v>6.3</v>
      </c>
      <c r="E19" s="97">
        <v>6.3</v>
      </c>
      <c r="F19" s="37">
        <f t="shared" si="6"/>
        <v>4.55</v>
      </c>
      <c r="G19" s="104"/>
      <c r="H19" s="37">
        <v>1.55</v>
      </c>
      <c r="I19" s="37">
        <v>3</v>
      </c>
      <c r="J19" s="37"/>
      <c r="K19" s="97"/>
      <c r="L19" s="97">
        <f t="shared" si="3"/>
        <v>4.55</v>
      </c>
      <c r="M19" s="97">
        <v>0</v>
      </c>
      <c r="N19" s="37">
        <v>6.62</v>
      </c>
      <c r="O19" s="97">
        <f aca="true" t="shared" si="9" ref="O19:O36">N19-M19-L19</f>
        <v>2.0700000000000003</v>
      </c>
      <c r="P19" s="106">
        <f t="shared" si="7"/>
        <v>2.0700000000000003</v>
      </c>
      <c r="Q19" s="182" t="s">
        <v>236</v>
      </c>
      <c r="R19" s="107">
        <v>0.92</v>
      </c>
      <c r="S19" s="15"/>
      <c r="T19" s="108">
        <v>11</v>
      </c>
      <c r="U19" s="39" t="s">
        <v>249</v>
      </c>
      <c r="V19" s="39" t="s">
        <v>56</v>
      </c>
      <c r="W19" s="100" t="s">
        <v>11</v>
      </c>
      <c r="X19" s="154">
        <v>0.0392</v>
      </c>
      <c r="Y19" s="44">
        <f t="shared" si="2"/>
        <v>0.04260869565217391</v>
      </c>
      <c r="Z19" s="75">
        <f t="shared" si="5"/>
        <v>4.5926086956521734</v>
      </c>
      <c r="AA19" s="7"/>
      <c r="AB19" s="7"/>
      <c r="AC19" s="3"/>
      <c r="AD19" s="8"/>
      <c r="AE19" s="7">
        <f t="shared" si="4"/>
        <v>4.5926086956521734</v>
      </c>
      <c r="AF19" s="8">
        <v>0</v>
      </c>
      <c r="AG19" s="52">
        <v>6.62</v>
      </c>
      <c r="AH19" s="12">
        <f aca="true" t="shared" si="10" ref="AH19:AH36">AG19-AF19-AE19</f>
        <v>2.0273913043478267</v>
      </c>
      <c r="AI19" s="18">
        <f t="shared" si="8"/>
        <v>2.0273913043478267</v>
      </c>
      <c r="AJ19" s="52" t="s">
        <v>236</v>
      </c>
    </row>
    <row r="20" spans="1:36" s="4" customFormat="1" ht="11.25">
      <c r="A20" s="99">
        <v>12</v>
      </c>
      <c r="B20" s="39" t="s">
        <v>250</v>
      </c>
      <c r="C20" s="97" t="s">
        <v>20</v>
      </c>
      <c r="D20" s="97">
        <v>4</v>
      </c>
      <c r="E20" s="97">
        <v>4</v>
      </c>
      <c r="F20" s="37">
        <f t="shared" si="6"/>
        <v>1.78</v>
      </c>
      <c r="G20" s="104"/>
      <c r="H20" s="105">
        <v>1.27</v>
      </c>
      <c r="I20" s="105">
        <v>0.51</v>
      </c>
      <c r="J20" s="37"/>
      <c r="K20" s="97"/>
      <c r="L20" s="97">
        <f t="shared" si="3"/>
        <v>1.78</v>
      </c>
      <c r="M20" s="97">
        <v>0</v>
      </c>
      <c r="N20" s="37">
        <v>4.2</v>
      </c>
      <c r="O20" s="97">
        <f t="shared" si="9"/>
        <v>2.42</v>
      </c>
      <c r="P20" s="106">
        <f t="shared" si="7"/>
        <v>2.42</v>
      </c>
      <c r="Q20" s="182" t="s">
        <v>236</v>
      </c>
      <c r="R20" s="107">
        <v>0.82</v>
      </c>
      <c r="S20" s="15"/>
      <c r="T20" s="99">
        <v>12</v>
      </c>
      <c r="U20" s="39" t="s">
        <v>250</v>
      </c>
      <c r="V20" s="39" t="s">
        <v>57</v>
      </c>
      <c r="W20" s="100" t="s">
        <v>20</v>
      </c>
      <c r="X20" s="154">
        <v>0.11199999999999999</v>
      </c>
      <c r="Y20" s="44">
        <f t="shared" si="2"/>
        <v>0.13658536585365852</v>
      </c>
      <c r="Z20" s="75">
        <f t="shared" si="5"/>
        <v>1.9165853658536585</v>
      </c>
      <c r="AA20" s="7"/>
      <c r="AB20" s="7"/>
      <c r="AC20" s="3"/>
      <c r="AD20" s="8"/>
      <c r="AE20" s="7">
        <f t="shared" si="4"/>
        <v>1.9165853658536585</v>
      </c>
      <c r="AF20" s="8">
        <v>0</v>
      </c>
      <c r="AG20" s="52">
        <v>4.2</v>
      </c>
      <c r="AH20" s="12">
        <f t="shared" si="10"/>
        <v>2.2834146341463417</v>
      </c>
      <c r="AI20" s="18">
        <f t="shared" si="8"/>
        <v>2.2834146341463417</v>
      </c>
      <c r="AJ20" s="52" t="s">
        <v>236</v>
      </c>
    </row>
    <row r="21" spans="1:36" s="4" customFormat="1" ht="11.25">
      <c r="A21" s="99">
        <v>13</v>
      </c>
      <c r="B21" s="39" t="s">
        <v>251</v>
      </c>
      <c r="C21" s="97" t="s">
        <v>10</v>
      </c>
      <c r="D21" s="97">
        <v>1.6</v>
      </c>
      <c r="E21" s="97">
        <v>1.6</v>
      </c>
      <c r="F21" s="37">
        <f t="shared" si="6"/>
        <v>0.62</v>
      </c>
      <c r="G21" s="104"/>
      <c r="H21" s="37">
        <v>0.52</v>
      </c>
      <c r="I21" s="37">
        <v>0.1</v>
      </c>
      <c r="J21" s="37"/>
      <c r="K21" s="97"/>
      <c r="L21" s="97">
        <f t="shared" si="3"/>
        <v>0.62</v>
      </c>
      <c r="M21" s="97">
        <v>0</v>
      </c>
      <c r="N21" s="97">
        <v>1.68</v>
      </c>
      <c r="O21" s="97">
        <f t="shared" si="9"/>
        <v>1.06</v>
      </c>
      <c r="P21" s="106">
        <f t="shared" si="7"/>
        <v>1.06</v>
      </c>
      <c r="Q21" s="182" t="s">
        <v>236</v>
      </c>
      <c r="R21" s="107">
        <v>0.93</v>
      </c>
      <c r="S21" s="15"/>
      <c r="T21" s="99">
        <v>13</v>
      </c>
      <c r="U21" s="39" t="s">
        <v>251</v>
      </c>
      <c r="V21" s="39" t="s">
        <v>58</v>
      </c>
      <c r="W21" s="100" t="s">
        <v>10</v>
      </c>
      <c r="X21" s="154">
        <v>0.06199999999999999</v>
      </c>
      <c r="Y21" s="44">
        <f t="shared" si="2"/>
        <v>0.06666666666666665</v>
      </c>
      <c r="Z21" s="75">
        <f t="shared" si="5"/>
        <v>0.6866666666666666</v>
      </c>
      <c r="AA21" s="7"/>
      <c r="AB21" s="7"/>
      <c r="AC21" s="3"/>
      <c r="AD21" s="8"/>
      <c r="AE21" s="8">
        <f t="shared" si="4"/>
        <v>0.6866666666666666</v>
      </c>
      <c r="AF21" s="8">
        <v>0</v>
      </c>
      <c r="AG21" s="98">
        <v>1.68</v>
      </c>
      <c r="AH21" s="12">
        <f t="shared" si="10"/>
        <v>0.9933333333333333</v>
      </c>
      <c r="AI21" s="18">
        <f t="shared" si="8"/>
        <v>0.9933333333333333</v>
      </c>
      <c r="AJ21" s="52" t="s">
        <v>236</v>
      </c>
    </row>
    <row r="22" spans="1:36" s="4" customFormat="1" ht="11.25">
      <c r="A22" s="99">
        <v>14</v>
      </c>
      <c r="B22" s="39" t="s">
        <v>252</v>
      </c>
      <c r="C22" s="97" t="s">
        <v>20</v>
      </c>
      <c r="D22" s="97">
        <v>4</v>
      </c>
      <c r="E22" s="97">
        <v>4</v>
      </c>
      <c r="F22" s="37">
        <f t="shared" si="6"/>
        <v>1.23</v>
      </c>
      <c r="G22" s="104"/>
      <c r="H22" s="37">
        <v>0.36</v>
      </c>
      <c r="I22" s="37">
        <v>0.87</v>
      </c>
      <c r="J22" s="37"/>
      <c r="K22" s="97"/>
      <c r="L22" s="97">
        <f t="shared" si="3"/>
        <v>1.23</v>
      </c>
      <c r="M22" s="97">
        <v>0</v>
      </c>
      <c r="N22" s="37">
        <v>4.2</v>
      </c>
      <c r="O22" s="97">
        <f t="shared" si="9"/>
        <v>2.97</v>
      </c>
      <c r="P22" s="106">
        <f t="shared" si="7"/>
        <v>2.97</v>
      </c>
      <c r="Q22" s="182" t="s">
        <v>236</v>
      </c>
      <c r="R22" s="107">
        <v>0.96</v>
      </c>
      <c r="S22" s="15"/>
      <c r="T22" s="99">
        <v>14</v>
      </c>
      <c r="U22" s="39" t="s">
        <v>252</v>
      </c>
      <c r="V22" s="39" t="s">
        <v>59</v>
      </c>
      <c r="W22" s="100" t="s">
        <v>20</v>
      </c>
      <c r="X22" s="154">
        <v>0.7604000000000005</v>
      </c>
      <c r="Y22" s="44">
        <f t="shared" si="2"/>
        <v>0.7920833333333339</v>
      </c>
      <c r="Z22" s="75">
        <f t="shared" si="5"/>
        <v>2.0220833333333337</v>
      </c>
      <c r="AA22" s="7"/>
      <c r="AB22" s="7"/>
      <c r="AC22" s="3"/>
      <c r="AD22" s="8"/>
      <c r="AE22" s="7">
        <f t="shared" si="4"/>
        <v>2.0220833333333337</v>
      </c>
      <c r="AF22" s="8">
        <v>0</v>
      </c>
      <c r="AG22" s="52">
        <v>4.2</v>
      </c>
      <c r="AH22" s="12">
        <f t="shared" si="10"/>
        <v>2.1779166666666665</v>
      </c>
      <c r="AI22" s="148">
        <f t="shared" si="8"/>
        <v>2.1779166666666665</v>
      </c>
      <c r="AJ22" s="52" t="s">
        <v>236</v>
      </c>
    </row>
    <row r="23" spans="1:36" s="4" customFormat="1" ht="11.25">
      <c r="A23" s="121">
        <v>15</v>
      </c>
      <c r="B23" s="125" t="s">
        <v>253</v>
      </c>
      <c r="C23" s="122" t="s">
        <v>28</v>
      </c>
      <c r="D23" s="122">
        <v>4</v>
      </c>
      <c r="E23" s="122">
        <v>2.5</v>
      </c>
      <c r="F23" s="124">
        <f t="shared" si="6"/>
        <v>2.6399999999999997</v>
      </c>
      <c r="G23" s="123"/>
      <c r="H23" s="124">
        <v>1.51</v>
      </c>
      <c r="I23" s="124">
        <v>1.13</v>
      </c>
      <c r="J23" s="124"/>
      <c r="K23" s="122"/>
      <c r="L23" s="122">
        <f t="shared" si="3"/>
        <v>2.6399999999999997</v>
      </c>
      <c r="M23" s="122">
        <v>0</v>
      </c>
      <c r="N23" s="124">
        <v>2.63</v>
      </c>
      <c r="O23" s="122">
        <f t="shared" si="9"/>
        <v>-0.009999999999999787</v>
      </c>
      <c r="P23" s="126">
        <f t="shared" si="7"/>
        <v>-0.009999999999999787</v>
      </c>
      <c r="Q23" s="124" t="s">
        <v>235</v>
      </c>
      <c r="R23" s="124">
        <v>0.88</v>
      </c>
      <c r="S23" s="15"/>
      <c r="T23" s="99">
        <v>15</v>
      </c>
      <c r="U23" s="39" t="s">
        <v>253</v>
      </c>
      <c r="V23" s="39" t="s">
        <v>60</v>
      </c>
      <c r="W23" s="100" t="s">
        <v>28</v>
      </c>
      <c r="X23" s="154">
        <v>0</v>
      </c>
      <c r="Y23" s="44">
        <f t="shared" si="2"/>
        <v>0</v>
      </c>
      <c r="Z23" s="75">
        <f t="shared" si="5"/>
        <v>2.6399999999999997</v>
      </c>
      <c r="AA23" s="7"/>
      <c r="AB23" s="7"/>
      <c r="AC23" s="3"/>
      <c r="AD23" s="8"/>
      <c r="AE23" s="8">
        <f t="shared" si="4"/>
        <v>2.6399999999999997</v>
      </c>
      <c r="AF23" s="8">
        <v>0</v>
      </c>
      <c r="AG23" s="52">
        <v>2.63</v>
      </c>
      <c r="AH23" s="12">
        <f t="shared" si="10"/>
        <v>-0.009999999999999787</v>
      </c>
      <c r="AI23" s="148">
        <f t="shared" si="8"/>
        <v>-0.009999999999999787</v>
      </c>
      <c r="AJ23" s="52" t="s">
        <v>235</v>
      </c>
    </row>
    <row r="24" spans="1:36" s="4" customFormat="1" ht="11.25">
      <c r="A24" s="99">
        <v>16</v>
      </c>
      <c r="B24" s="39" t="s">
        <v>254</v>
      </c>
      <c r="C24" s="97" t="s">
        <v>8</v>
      </c>
      <c r="D24" s="97">
        <v>2.5</v>
      </c>
      <c r="E24" s="97">
        <v>2.5</v>
      </c>
      <c r="F24" s="37">
        <f t="shared" si="6"/>
        <v>1.75</v>
      </c>
      <c r="G24" s="104"/>
      <c r="H24" s="37">
        <v>0.89</v>
      </c>
      <c r="I24" s="37">
        <v>0.86</v>
      </c>
      <c r="J24" s="37">
        <v>0.139</v>
      </c>
      <c r="K24" s="97">
        <v>120</v>
      </c>
      <c r="L24" s="97">
        <f t="shared" si="3"/>
        <v>1.611</v>
      </c>
      <c r="M24" s="97">
        <v>0</v>
      </c>
      <c r="N24" s="37">
        <v>2.63</v>
      </c>
      <c r="O24" s="97">
        <f t="shared" si="9"/>
        <v>1.019</v>
      </c>
      <c r="P24" s="106">
        <f t="shared" si="7"/>
        <v>1.019</v>
      </c>
      <c r="Q24" s="182" t="s">
        <v>236</v>
      </c>
      <c r="R24" s="107">
        <v>0.93</v>
      </c>
      <c r="S24" s="15"/>
      <c r="T24" s="99">
        <v>16</v>
      </c>
      <c r="U24" s="39" t="s">
        <v>254</v>
      </c>
      <c r="V24" s="39" t="s">
        <v>61</v>
      </c>
      <c r="W24" s="100" t="s">
        <v>8</v>
      </c>
      <c r="X24" s="154">
        <v>0.3870000000000002</v>
      </c>
      <c r="Y24" s="44">
        <f t="shared" si="2"/>
        <v>0.4161290322580647</v>
      </c>
      <c r="Z24" s="75">
        <f t="shared" si="5"/>
        <v>2.166129032258065</v>
      </c>
      <c r="AA24" s="7"/>
      <c r="AB24" s="7"/>
      <c r="AC24" s="3">
        <v>0.139</v>
      </c>
      <c r="AD24" s="8">
        <v>120</v>
      </c>
      <c r="AE24" s="7">
        <f>Z24-AC24</f>
        <v>2.027129032258065</v>
      </c>
      <c r="AF24" s="8">
        <v>0</v>
      </c>
      <c r="AG24" s="52">
        <v>2.63</v>
      </c>
      <c r="AH24" s="12">
        <f t="shared" si="10"/>
        <v>0.6028709677419348</v>
      </c>
      <c r="AI24" s="18">
        <f t="shared" si="8"/>
        <v>0.6028709677419348</v>
      </c>
      <c r="AJ24" s="52" t="s">
        <v>236</v>
      </c>
    </row>
    <row r="25" spans="1:36" s="4" customFormat="1" ht="11.25">
      <c r="A25" s="99">
        <v>17</v>
      </c>
      <c r="B25" s="39" t="s">
        <v>255</v>
      </c>
      <c r="C25" s="97" t="s">
        <v>8</v>
      </c>
      <c r="D25" s="97">
        <v>2.5</v>
      </c>
      <c r="E25" s="97">
        <v>2.5</v>
      </c>
      <c r="F25" s="37">
        <f t="shared" si="6"/>
        <v>0.64</v>
      </c>
      <c r="G25" s="104"/>
      <c r="H25" s="37">
        <v>0.32</v>
      </c>
      <c r="I25" s="37">
        <v>0.32</v>
      </c>
      <c r="J25" s="37">
        <v>0.277</v>
      </c>
      <c r="K25" s="97">
        <v>120</v>
      </c>
      <c r="L25" s="97">
        <f t="shared" si="3"/>
        <v>0.363</v>
      </c>
      <c r="M25" s="97">
        <v>0</v>
      </c>
      <c r="N25" s="37">
        <v>2.63</v>
      </c>
      <c r="O25" s="97">
        <f t="shared" si="9"/>
        <v>2.267</v>
      </c>
      <c r="P25" s="106">
        <f t="shared" si="7"/>
        <v>2.267</v>
      </c>
      <c r="Q25" s="182" t="s">
        <v>236</v>
      </c>
      <c r="R25" s="107">
        <v>0.93</v>
      </c>
      <c r="S25" s="15"/>
      <c r="T25" s="99">
        <v>17</v>
      </c>
      <c r="U25" s="39" t="s">
        <v>255</v>
      </c>
      <c r="V25" s="39" t="s">
        <v>62</v>
      </c>
      <c r="W25" s="100" t="s">
        <v>8</v>
      </c>
      <c r="X25" s="154">
        <v>0.16100000000000003</v>
      </c>
      <c r="Y25" s="44">
        <f t="shared" si="2"/>
        <v>0.1731182795698925</v>
      </c>
      <c r="Z25" s="75">
        <f t="shared" si="5"/>
        <v>0.8131182795698926</v>
      </c>
      <c r="AA25" s="7"/>
      <c r="AB25" s="7"/>
      <c r="AC25" s="3">
        <v>0.277</v>
      </c>
      <c r="AD25" s="8">
        <v>120</v>
      </c>
      <c r="AE25" s="8">
        <f t="shared" si="4"/>
        <v>0.5361182795698926</v>
      </c>
      <c r="AF25" s="8">
        <v>0</v>
      </c>
      <c r="AG25" s="52">
        <v>2.63</v>
      </c>
      <c r="AH25" s="12">
        <f t="shared" si="10"/>
        <v>2.0938817204301072</v>
      </c>
      <c r="AI25" s="18">
        <f t="shared" si="8"/>
        <v>2.0938817204301072</v>
      </c>
      <c r="AJ25" s="52" t="s">
        <v>236</v>
      </c>
    </row>
    <row r="26" spans="1:36" s="4" customFormat="1" ht="11.25">
      <c r="A26" s="99">
        <v>18</v>
      </c>
      <c r="B26" s="39" t="s">
        <v>256</v>
      </c>
      <c r="C26" s="97" t="s">
        <v>20</v>
      </c>
      <c r="D26" s="97">
        <v>4</v>
      </c>
      <c r="E26" s="97">
        <v>4</v>
      </c>
      <c r="F26" s="37">
        <f t="shared" si="6"/>
        <v>2.18</v>
      </c>
      <c r="G26" s="104"/>
      <c r="H26" s="37">
        <v>1.76</v>
      </c>
      <c r="I26" s="37">
        <v>0.42</v>
      </c>
      <c r="J26" s="37">
        <v>0.294</v>
      </c>
      <c r="K26" s="97">
        <v>120</v>
      </c>
      <c r="L26" s="97">
        <f>F26-J26</f>
        <v>1.8860000000000001</v>
      </c>
      <c r="M26" s="97">
        <v>0</v>
      </c>
      <c r="N26" s="37">
        <v>4.2</v>
      </c>
      <c r="O26" s="97">
        <f t="shared" si="9"/>
        <v>2.314</v>
      </c>
      <c r="P26" s="106">
        <f t="shared" si="7"/>
        <v>2.314</v>
      </c>
      <c r="Q26" s="182" t="s">
        <v>236</v>
      </c>
      <c r="R26" s="107">
        <v>0.96</v>
      </c>
      <c r="S26" s="15"/>
      <c r="T26" s="99">
        <v>18</v>
      </c>
      <c r="U26" s="39" t="s">
        <v>256</v>
      </c>
      <c r="V26" s="39" t="s">
        <v>63</v>
      </c>
      <c r="W26" s="100" t="s">
        <v>20</v>
      </c>
      <c r="X26" s="154">
        <v>0.7995000000000004</v>
      </c>
      <c r="Y26" s="44">
        <f t="shared" si="2"/>
        <v>0.8328125000000005</v>
      </c>
      <c r="Z26" s="75">
        <f t="shared" si="5"/>
        <v>3.012812500000001</v>
      </c>
      <c r="AA26" s="7"/>
      <c r="AB26" s="7"/>
      <c r="AC26" s="3">
        <v>0.294</v>
      </c>
      <c r="AD26" s="8">
        <v>120</v>
      </c>
      <c r="AE26" s="8">
        <f t="shared" si="4"/>
        <v>2.7188125000000007</v>
      </c>
      <c r="AF26" s="8">
        <v>0</v>
      </c>
      <c r="AG26" s="52">
        <v>4.2</v>
      </c>
      <c r="AH26" s="12">
        <f t="shared" si="10"/>
        <v>1.4811874999999994</v>
      </c>
      <c r="AI26" s="18">
        <f t="shared" si="8"/>
        <v>1.4811874999999994</v>
      </c>
      <c r="AJ26" s="52" t="s">
        <v>236</v>
      </c>
    </row>
    <row r="27" spans="1:36" s="4" customFormat="1" ht="11.25">
      <c r="A27" s="99">
        <v>19</v>
      </c>
      <c r="B27" s="39" t="s">
        <v>257</v>
      </c>
      <c r="C27" s="97" t="s">
        <v>20</v>
      </c>
      <c r="D27" s="97">
        <v>4</v>
      </c>
      <c r="E27" s="97">
        <v>4</v>
      </c>
      <c r="F27" s="37">
        <f t="shared" si="6"/>
        <v>3.41</v>
      </c>
      <c r="G27" s="104"/>
      <c r="H27" s="37">
        <v>1.27</v>
      </c>
      <c r="I27" s="37">
        <v>2.14</v>
      </c>
      <c r="J27" s="37">
        <v>1.316</v>
      </c>
      <c r="K27" s="97">
        <v>120</v>
      </c>
      <c r="L27" s="97">
        <f t="shared" si="3"/>
        <v>2.0940000000000003</v>
      </c>
      <c r="M27" s="97">
        <v>0</v>
      </c>
      <c r="N27" s="37">
        <v>4.2</v>
      </c>
      <c r="O27" s="97">
        <f t="shared" si="9"/>
        <v>2.106</v>
      </c>
      <c r="P27" s="106">
        <f t="shared" si="7"/>
        <v>2.106</v>
      </c>
      <c r="Q27" s="182" t="s">
        <v>236</v>
      </c>
      <c r="R27" s="107">
        <v>0.97</v>
      </c>
      <c r="S27" s="15"/>
      <c r="T27" s="99">
        <v>19</v>
      </c>
      <c r="U27" s="39" t="s">
        <v>257</v>
      </c>
      <c r="V27" s="39" t="s">
        <v>64</v>
      </c>
      <c r="W27" s="100" t="s">
        <v>20</v>
      </c>
      <c r="X27" s="154">
        <v>5.022900000000002</v>
      </c>
      <c r="Y27" s="44">
        <f t="shared" si="2"/>
        <v>5.178247422680414</v>
      </c>
      <c r="Z27" s="75">
        <f t="shared" si="5"/>
        <v>8.588247422680414</v>
      </c>
      <c r="AA27" s="7"/>
      <c r="AB27" s="7"/>
      <c r="AC27" s="3">
        <v>1.316</v>
      </c>
      <c r="AD27" s="8">
        <v>120</v>
      </c>
      <c r="AE27" s="7">
        <f t="shared" si="4"/>
        <v>7.272247422680414</v>
      </c>
      <c r="AF27" s="8">
        <v>0</v>
      </c>
      <c r="AG27" s="52">
        <v>4.2</v>
      </c>
      <c r="AH27" s="12">
        <f t="shared" si="10"/>
        <v>-3.072247422680414</v>
      </c>
      <c r="AI27" s="148">
        <f t="shared" si="8"/>
        <v>-3.072247422680414</v>
      </c>
      <c r="AJ27" s="52" t="s">
        <v>235</v>
      </c>
    </row>
    <row r="28" spans="1:36" s="4" customFormat="1" ht="11.25">
      <c r="A28" s="99">
        <v>20</v>
      </c>
      <c r="B28" s="39" t="s">
        <v>258</v>
      </c>
      <c r="C28" s="97" t="s">
        <v>11</v>
      </c>
      <c r="D28" s="97">
        <v>6.3</v>
      </c>
      <c r="E28" s="97">
        <v>6.3</v>
      </c>
      <c r="F28" s="37">
        <f t="shared" si="6"/>
        <v>2.04</v>
      </c>
      <c r="G28" s="104"/>
      <c r="H28" s="37">
        <v>1.74</v>
      </c>
      <c r="I28" s="37">
        <v>0.3</v>
      </c>
      <c r="J28" s="37"/>
      <c r="K28" s="97"/>
      <c r="L28" s="97">
        <f t="shared" si="3"/>
        <v>2.04</v>
      </c>
      <c r="M28" s="97">
        <v>0</v>
      </c>
      <c r="N28" s="37">
        <v>6.62</v>
      </c>
      <c r="O28" s="97">
        <f t="shared" si="9"/>
        <v>4.58</v>
      </c>
      <c r="P28" s="106">
        <f t="shared" si="7"/>
        <v>4.58</v>
      </c>
      <c r="Q28" s="182" t="s">
        <v>236</v>
      </c>
      <c r="R28" s="107">
        <v>0.99</v>
      </c>
      <c r="S28" s="15"/>
      <c r="T28" s="99">
        <v>20</v>
      </c>
      <c r="U28" s="39" t="s">
        <v>258</v>
      </c>
      <c r="V28" s="39" t="s">
        <v>65</v>
      </c>
      <c r="W28" s="100" t="s">
        <v>11</v>
      </c>
      <c r="X28" s="154">
        <v>0.011</v>
      </c>
      <c r="Y28" s="44">
        <f t="shared" si="2"/>
        <v>0.01111111111111111</v>
      </c>
      <c r="Z28" s="75">
        <f t="shared" si="5"/>
        <v>2.051111111111111</v>
      </c>
      <c r="AA28" s="7"/>
      <c r="AB28" s="7"/>
      <c r="AC28" s="3"/>
      <c r="AD28" s="8"/>
      <c r="AE28" s="8">
        <f t="shared" si="4"/>
        <v>2.051111111111111</v>
      </c>
      <c r="AF28" s="8">
        <v>0</v>
      </c>
      <c r="AG28" s="52">
        <v>6.62</v>
      </c>
      <c r="AH28" s="12">
        <f t="shared" si="10"/>
        <v>4.568888888888889</v>
      </c>
      <c r="AI28" s="18">
        <f t="shared" si="8"/>
        <v>4.568888888888889</v>
      </c>
      <c r="AJ28" s="52" t="s">
        <v>236</v>
      </c>
    </row>
    <row r="29" spans="1:36" s="4" customFormat="1" ht="11.25">
      <c r="A29" s="99">
        <v>21</v>
      </c>
      <c r="B29" s="39" t="s">
        <v>259</v>
      </c>
      <c r="C29" s="97" t="s">
        <v>12</v>
      </c>
      <c r="D29" s="97">
        <v>16</v>
      </c>
      <c r="E29" s="97">
        <v>16</v>
      </c>
      <c r="F29" s="37">
        <f t="shared" si="6"/>
        <v>8.56</v>
      </c>
      <c r="G29" s="104"/>
      <c r="H29" s="37">
        <v>5.24</v>
      </c>
      <c r="I29" s="37">
        <v>3.32</v>
      </c>
      <c r="J29" s="37"/>
      <c r="K29" s="97"/>
      <c r="L29" s="97">
        <f t="shared" si="3"/>
        <v>8.56</v>
      </c>
      <c r="M29" s="97">
        <v>0</v>
      </c>
      <c r="N29" s="37">
        <v>16.8</v>
      </c>
      <c r="O29" s="97">
        <f t="shared" si="9"/>
        <v>8.24</v>
      </c>
      <c r="P29" s="106">
        <f t="shared" si="7"/>
        <v>8.24</v>
      </c>
      <c r="Q29" s="182" t="s">
        <v>236</v>
      </c>
      <c r="R29" s="107">
        <v>0.97</v>
      </c>
      <c r="S29" s="15"/>
      <c r="T29" s="99">
        <v>21</v>
      </c>
      <c r="U29" s="39" t="s">
        <v>259</v>
      </c>
      <c r="V29" s="39" t="s">
        <v>66</v>
      </c>
      <c r="W29" s="100" t="s">
        <v>12</v>
      </c>
      <c r="X29" s="154">
        <v>1.9458696</v>
      </c>
      <c r="Y29" s="44">
        <f t="shared" si="2"/>
        <v>2.0060511340206184</v>
      </c>
      <c r="Z29" s="75">
        <f t="shared" si="5"/>
        <v>10.566051134020618</v>
      </c>
      <c r="AA29" s="7"/>
      <c r="AB29" s="7"/>
      <c r="AC29" s="3"/>
      <c r="AD29" s="8"/>
      <c r="AE29" s="7">
        <f t="shared" si="4"/>
        <v>10.566051134020618</v>
      </c>
      <c r="AF29" s="8">
        <v>0</v>
      </c>
      <c r="AG29" s="52">
        <v>16.8</v>
      </c>
      <c r="AH29" s="12">
        <f t="shared" si="10"/>
        <v>6.233948865979382</v>
      </c>
      <c r="AI29" s="148">
        <f t="shared" si="8"/>
        <v>6.233948865979382</v>
      </c>
      <c r="AJ29" s="52" t="s">
        <v>236</v>
      </c>
    </row>
    <row r="30" spans="1:36" s="4" customFormat="1" ht="11.25">
      <c r="A30" s="99">
        <v>22</v>
      </c>
      <c r="B30" s="39" t="s">
        <v>260</v>
      </c>
      <c r="C30" s="97" t="s">
        <v>10</v>
      </c>
      <c r="D30" s="97">
        <v>1.6</v>
      </c>
      <c r="E30" s="97">
        <v>1.6</v>
      </c>
      <c r="F30" s="37">
        <f t="shared" si="6"/>
        <v>1.31</v>
      </c>
      <c r="G30" s="104"/>
      <c r="H30" s="37">
        <v>0.61</v>
      </c>
      <c r="I30" s="37">
        <v>0.7</v>
      </c>
      <c r="J30" s="37">
        <v>0.675</v>
      </c>
      <c r="K30" s="97">
        <v>120</v>
      </c>
      <c r="L30" s="97">
        <f t="shared" si="3"/>
        <v>0.635</v>
      </c>
      <c r="M30" s="97">
        <v>0</v>
      </c>
      <c r="N30" s="97">
        <v>1.68</v>
      </c>
      <c r="O30" s="97">
        <f t="shared" si="9"/>
        <v>1.045</v>
      </c>
      <c r="P30" s="106">
        <f t="shared" si="7"/>
        <v>1.045</v>
      </c>
      <c r="Q30" s="182" t="s">
        <v>236</v>
      </c>
      <c r="R30" s="107">
        <v>0.96</v>
      </c>
      <c r="S30" s="15"/>
      <c r="T30" s="99">
        <v>22</v>
      </c>
      <c r="U30" s="39" t="s">
        <v>260</v>
      </c>
      <c r="V30" s="39" t="s">
        <v>67</v>
      </c>
      <c r="W30" s="100" t="s">
        <v>10</v>
      </c>
      <c r="X30" s="154">
        <v>2.156999999999995</v>
      </c>
      <c r="Y30" s="44">
        <f t="shared" si="2"/>
        <v>2.246874999999995</v>
      </c>
      <c r="Z30" s="75">
        <f t="shared" si="5"/>
        <v>3.556874999999995</v>
      </c>
      <c r="AA30" s="7"/>
      <c r="AB30" s="7"/>
      <c r="AC30" s="3">
        <v>0.675</v>
      </c>
      <c r="AD30" s="8">
        <v>120</v>
      </c>
      <c r="AE30" s="8">
        <f t="shared" si="4"/>
        <v>2.8818749999999946</v>
      </c>
      <c r="AF30" s="8">
        <v>0</v>
      </c>
      <c r="AG30" s="98">
        <v>1.68</v>
      </c>
      <c r="AH30" s="12">
        <f t="shared" si="10"/>
        <v>-1.2018749999999947</v>
      </c>
      <c r="AI30" s="148">
        <f t="shared" si="8"/>
        <v>-1.2018749999999947</v>
      </c>
      <c r="AJ30" s="52" t="s">
        <v>235</v>
      </c>
    </row>
    <row r="31" spans="1:36" s="4" customFormat="1" ht="11.25">
      <c r="A31" s="35">
        <v>23</v>
      </c>
      <c r="B31" s="39" t="s">
        <v>261</v>
      </c>
      <c r="C31" s="97" t="s">
        <v>12</v>
      </c>
      <c r="D31" s="97">
        <v>16</v>
      </c>
      <c r="E31" s="97">
        <v>16</v>
      </c>
      <c r="F31" s="37">
        <f t="shared" si="6"/>
        <v>5.17</v>
      </c>
      <c r="G31" s="104"/>
      <c r="H31" s="37">
        <v>1.63</v>
      </c>
      <c r="I31" s="37">
        <v>3.54</v>
      </c>
      <c r="J31" s="37">
        <v>1.706</v>
      </c>
      <c r="K31" s="97">
        <v>120</v>
      </c>
      <c r="L31" s="97">
        <f t="shared" si="3"/>
        <v>3.464</v>
      </c>
      <c r="M31" s="97">
        <v>0</v>
      </c>
      <c r="N31" s="37">
        <v>16.8</v>
      </c>
      <c r="O31" s="97">
        <f t="shared" si="9"/>
        <v>13.336</v>
      </c>
      <c r="P31" s="106">
        <f t="shared" si="7"/>
        <v>13.336</v>
      </c>
      <c r="Q31" s="182" t="s">
        <v>236</v>
      </c>
      <c r="R31" s="107">
        <v>0.91</v>
      </c>
      <c r="S31" s="15"/>
      <c r="T31" s="35">
        <v>23</v>
      </c>
      <c r="U31" s="39" t="s">
        <v>261</v>
      </c>
      <c r="V31" s="39" t="s">
        <v>68</v>
      </c>
      <c r="W31" s="100" t="s">
        <v>12</v>
      </c>
      <c r="X31" s="154">
        <v>0.9702300000000004</v>
      </c>
      <c r="Y31" s="44">
        <f t="shared" si="2"/>
        <v>1.0661868131868135</v>
      </c>
      <c r="Z31" s="75">
        <f t="shared" si="5"/>
        <v>6.236186813186814</v>
      </c>
      <c r="AA31" s="7"/>
      <c r="AB31" s="7"/>
      <c r="AC31" s="3">
        <v>1.706</v>
      </c>
      <c r="AD31" s="8">
        <v>120</v>
      </c>
      <c r="AE31" s="8">
        <f t="shared" si="4"/>
        <v>4.530186813186814</v>
      </c>
      <c r="AF31" s="8">
        <v>0</v>
      </c>
      <c r="AG31" s="52">
        <v>16.8</v>
      </c>
      <c r="AH31" s="12">
        <f t="shared" si="10"/>
        <v>12.269813186813186</v>
      </c>
      <c r="AI31" s="18">
        <f t="shared" si="8"/>
        <v>12.269813186813186</v>
      </c>
      <c r="AJ31" s="52" t="s">
        <v>236</v>
      </c>
    </row>
    <row r="32" spans="1:36" s="4" customFormat="1" ht="11.25">
      <c r="A32" s="35">
        <v>24</v>
      </c>
      <c r="B32" s="39" t="s">
        <v>262</v>
      </c>
      <c r="C32" s="97" t="s">
        <v>11</v>
      </c>
      <c r="D32" s="97">
        <v>6.3</v>
      </c>
      <c r="E32" s="97">
        <v>6.3</v>
      </c>
      <c r="F32" s="37">
        <f t="shared" si="6"/>
        <v>3.8</v>
      </c>
      <c r="G32" s="104"/>
      <c r="H32" s="37">
        <v>2.58</v>
      </c>
      <c r="I32" s="37">
        <v>1.22</v>
      </c>
      <c r="J32" s="37">
        <v>1.083</v>
      </c>
      <c r="K32" s="97">
        <v>120</v>
      </c>
      <c r="L32" s="97">
        <f>F32-J32</f>
        <v>2.7169999999999996</v>
      </c>
      <c r="M32" s="97">
        <v>0</v>
      </c>
      <c r="N32" s="37">
        <v>6.62</v>
      </c>
      <c r="O32" s="97">
        <f t="shared" si="9"/>
        <v>3.9030000000000005</v>
      </c>
      <c r="P32" s="106">
        <f t="shared" si="7"/>
        <v>3.9030000000000005</v>
      </c>
      <c r="Q32" s="182" t="s">
        <v>236</v>
      </c>
      <c r="R32" s="107">
        <v>0.91</v>
      </c>
      <c r="S32" s="15"/>
      <c r="T32" s="35">
        <v>24</v>
      </c>
      <c r="U32" s="39" t="s">
        <v>262</v>
      </c>
      <c r="V32" s="39" t="s">
        <v>69</v>
      </c>
      <c r="W32" s="100" t="s">
        <v>11</v>
      </c>
      <c r="X32" s="154">
        <v>1.4504999999999963</v>
      </c>
      <c r="Y32" s="44">
        <f t="shared" si="2"/>
        <v>1.5939560439560398</v>
      </c>
      <c r="Z32" s="75">
        <f t="shared" si="5"/>
        <v>5.39395604395604</v>
      </c>
      <c r="AA32" s="7"/>
      <c r="AB32" s="7"/>
      <c r="AC32" s="3">
        <v>1.083</v>
      </c>
      <c r="AD32" s="8">
        <v>120</v>
      </c>
      <c r="AE32" s="7">
        <f>Z32-AC32</f>
        <v>4.31095604395604</v>
      </c>
      <c r="AF32" s="8">
        <v>0</v>
      </c>
      <c r="AG32" s="52">
        <v>6.62</v>
      </c>
      <c r="AH32" s="12">
        <f t="shared" si="10"/>
        <v>2.3090439560439604</v>
      </c>
      <c r="AI32" s="18">
        <f t="shared" si="8"/>
        <v>2.3090439560439604</v>
      </c>
      <c r="AJ32" s="52" t="s">
        <v>236</v>
      </c>
    </row>
    <row r="33" spans="1:36" s="4" customFormat="1" ht="11.25">
      <c r="A33" s="35">
        <v>25</v>
      </c>
      <c r="B33" s="39" t="s">
        <v>263</v>
      </c>
      <c r="C33" s="97" t="s">
        <v>8</v>
      </c>
      <c r="D33" s="97">
        <v>2.5</v>
      </c>
      <c r="E33" s="97">
        <v>2.5</v>
      </c>
      <c r="F33" s="37">
        <f t="shared" si="6"/>
        <v>0.96</v>
      </c>
      <c r="G33" s="104"/>
      <c r="H33" s="37">
        <v>0.5</v>
      </c>
      <c r="I33" s="37">
        <v>0.46</v>
      </c>
      <c r="J33" s="37"/>
      <c r="K33" s="97"/>
      <c r="L33" s="97">
        <f>F33-J33</f>
        <v>0.96</v>
      </c>
      <c r="M33" s="97">
        <v>0</v>
      </c>
      <c r="N33" s="37">
        <v>2.63</v>
      </c>
      <c r="O33" s="97">
        <f t="shared" si="9"/>
        <v>1.67</v>
      </c>
      <c r="P33" s="106">
        <f t="shared" si="7"/>
        <v>1.67</v>
      </c>
      <c r="Q33" s="182" t="s">
        <v>236</v>
      </c>
      <c r="R33" s="107">
        <v>0.91</v>
      </c>
      <c r="S33" s="15"/>
      <c r="T33" s="35">
        <v>25</v>
      </c>
      <c r="U33" s="39" t="s">
        <v>263</v>
      </c>
      <c r="V33" s="39" t="s">
        <v>70</v>
      </c>
      <c r="W33" s="100" t="s">
        <v>8</v>
      </c>
      <c r="X33" s="154">
        <v>0.49900000000000017</v>
      </c>
      <c r="Y33" s="44">
        <f t="shared" si="2"/>
        <v>0.5483516483516485</v>
      </c>
      <c r="Z33" s="75">
        <f t="shared" si="5"/>
        <v>1.5083516483516486</v>
      </c>
      <c r="AA33" s="7"/>
      <c r="AB33" s="7"/>
      <c r="AC33" s="3"/>
      <c r="AD33" s="8"/>
      <c r="AE33" s="8">
        <f>Z33-AC33</f>
        <v>1.5083516483516486</v>
      </c>
      <c r="AF33" s="8">
        <v>0</v>
      </c>
      <c r="AG33" s="52">
        <v>2.63</v>
      </c>
      <c r="AH33" s="12">
        <f t="shared" si="10"/>
        <v>1.1216483516483513</v>
      </c>
      <c r="AI33" s="18">
        <f t="shared" si="8"/>
        <v>1.1216483516483513</v>
      </c>
      <c r="AJ33" s="52" t="s">
        <v>236</v>
      </c>
    </row>
    <row r="34" spans="1:36" s="4" customFormat="1" ht="11.25">
      <c r="A34" s="127">
        <v>26</v>
      </c>
      <c r="B34" s="125" t="s">
        <v>264</v>
      </c>
      <c r="C34" s="122" t="s">
        <v>7</v>
      </c>
      <c r="D34" s="122">
        <v>10</v>
      </c>
      <c r="E34" s="122">
        <v>10</v>
      </c>
      <c r="F34" s="124">
        <f t="shared" si="6"/>
        <v>11.04</v>
      </c>
      <c r="G34" s="123"/>
      <c r="H34" s="124">
        <v>2.92</v>
      </c>
      <c r="I34" s="124">
        <v>8.12</v>
      </c>
      <c r="J34" s="124"/>
      <c r="K34" s="122"/>
      <c r="L34" s="122">
        <f t="shared" si="3"/>
        <v>11.04</v>
      </c>
      <c r="M34" s="122">
        <v>0</v>
      </c>
      <c r="N34" s="124">
        <v>10.5</v>
      </c>
      <c r="O34" s="122">
        <f t="shared" si="9"/>
        <v>-0.5399999999999991</v>
      </c>
      <c r="P34" s="126">
        <f t="shared" si="7"/>
        <v>-0.5399999999999991</v>
      </c>
      <c r="Q34" s="124" t="s">
        <v>235</v>
      </c>
      <c r="R34" s="124">
        <v>0.97</v>
      </c>
      <c r="S34" s="15"/>
      <c r="T34" s="35">
        <v>26</v>
      </c>
      <c r="U34" s="39" t="s">
        <v>264</v>
      </c>
      <c r="V34" s="39" t="s">
        <v>71</v>
      </c>
      <c r="W34" s="100" t="s">
        <v>7</v>
      </c>
      <c r="X34" s="154">
        <v>0.20973</v>
      </c>
      <c r="Y34" s="44">
        <f t="shared" si="2"/>
        <v>0.21621649484536082</v>
      </c>
      <c r="Z34" s="75">
        <f t="shared" si="5"/>
        <v>11.25621649484536</v>
      </c>
      <c r="AA34" s="7"/>
      <c r="AB34" s="7"/>
      <c r="AC34" s="3"/>
      <c r="AD34" s="8"/>
      <c r="AE34" s="7">
        <f t="shared" si="4"/>
        <v>11.25621649484536</v>
      </c>
      <c r="AF34" s="8">
        <v>0</v>
      </c>
      <c r="AG34" s="52">
        <v>10.5</v>
      </c>
      <c r="AH34" s="12">
        <f t="shared" si="10"/>
        <v>-0.7562164948453596</v>
      </c>
      <c r="AI34" s="148">
        <f t="shared" si="8"/>
        <v>-0.7562164948453596</v>
      </c>
      <c r="AJ34" s="52" t="s">
        <v>235</v>
      </c>
    </row>
    <row r="35" spans="1:36" s="4" customFormat="1" ht="11.25">
      <c r="A35" s="35">
        <v>27</v>
      </c>
      <c r="B35" s="39" t="s">
        <v>265</v>
      </c>
      <c r="C35" s="97" t="s">
        <v>17</v>
      </c>
      <c r="D35" s="97">
        <v>40</v>
      </c>
      <c r="E35" s="97">
        <v>40</v>
      </c>
      <c r="F35" s="37">
        <f t="shared" si="6"/>
        <v>34.349999999999994</v>
      </c>
      <c r="G35" s="104"/>
      <c r="H35" s="105">
        <v>18.11</v>
      </c>
      <c r="I35" s="37">
        <v>16.24</v>
      </c>
      <c r="J35" s="37"/>
      <c r="K35" s="97"/>
      <c r="L35" s="97">
        <f t="shared" si="3"/>
        <v>34.349999999999994</v>
      </c>
      <c r="M35" s="97">
        <v>0</v>
      </c>
      <c r="N35" s="97">
        <v>42</v>
      </c>
      <c r="O35" s="97">
        <f t="shared" si="9"/>
        <v>7.650000000000006</v>
      </c>
      <c r="P35" s="106">
        <f t="shared" si="7"/>
        <v>7.650000000000006</v>
      </c>
      <c r="Q35" s="182" t="s">
        <v>236</v>
      </c>
      <c r="R35" s="107">
        <v>0.95</v>
      </c>
      <c r="S35" s="15"/>
      <c r="T35" s="35">
        <v>27</v>
      </c>
      <c r="U35" s="39" t="s">
        <v>265</v>
      </c>
      <c r="V35" s="39" t="s">
        <v>72</v>
      </c>
      <c r="W35" s="100" t="s">
        <v>17</v>
      </c>
      <c r="X35" s="154">
        <v>1.27183</v>
      </c>
      <c r="Y35" s="44">
        <f t="shared" si="2"/>
        <v>1.3387684210526316</v>
      </c>
      <c r="Z35" s="75">
        <f t="shared" si="5"/>
        <v>35.68876842105263</v>
      </c>
      <c r="AA35" s="7"/>
      <c r="AB35" s="7"/>
      <c r="AC35" s="3"/>
      <c r="AD35" s="8"/>
      <c r="AE35" s="7">
        <f t="shared" si="4"/>
        <v>35.68876842105263</v>
      </c>
      <c r="AF35" s="8">
        <v>0</v>
      </c>
      <c r="AG35" s="98">
        <v>42</v>
      </c>
      <c r="AH35" s="12">
        <f t="shared" si="10"/>
        <v>6.311231578947371</v>
      </c>
      <c r="AI35" s="148">
        <f t="shared" si="8"/>
        <v>6.311231578947371</v>
      </c>
      <c r="AJ35" s="52" t="s">
        <v>236</v>
      </c>
    </row>
    <row r="36" spans="1:36" s="4" customFormat="1" ht="11.25">
      <c r="A36" s="35">
        <v>28</v>
      </c>
      <c r="B36" s="39" t="s">
        <v>266</v>
      </c>
      <c r="C36" s="97" t="s">
        <v>10</v>
      </c>
      <c r="D36" s="97">
        <v>1.6</v>
      </c>
      <c r="E36" s="97">
        <v>1.6</v>
      </c>
      <c r="F36" s="37">
        <f t="shared" si="6"/>
        <v>0.33</v>
      </c>
      <c r="G36" s="104"/>
      <c r="H36" s="37">
        <v>0.1</v>
      </c>
      <c r="I36" s="37">
        <v>0.23</v>
      </c>
      <c r="J36" s="37">
        <v>0.07</v>
      </c>
      <c r="K36" s="37">
        <v>120</v>
      </c>
      <c r="L36" s="97">
        <f t="shared" si="3"/>
        <v>0.26</v>
      </c>
      <c r="M36" s="97">
        <v>0</v>
      </c>
      <c r="N36" s="97">
        <v>1.68</v>
      </c>
      <c r="O36" s="97">
        <f t="shared" si="9"/>
        <v>1.42</v>
      </c>
      <c r="P36" s="106">
        <f t="shared" si="7"/>
        <v>1.42</v>
      </c>
      <c r="Q36" s="182" t="s">
        <v>236</v>
      </c>
      <c r="R36" s="107">
        <v>0.98</v>
      </c>
      <c r="S36" s="15"/>
      <c r="T36" s="35">
        <v>28</v>
      </c>
      <c r="U36" s="39" t="s">
        <v>266</v>
      </c>
      <c r="V36" s="39" t="s">
        <v>73</v>
      </c>
      <c r="W36" s="100" t="s">
        <v>10</v>
      </c>
      <c r="X36" s="154">
        <v>0.01</v>
      </c>
      <c r="Y36" s="44">
        <f t="shared" si="2"/>
        <v>0.010204081632653062</v>
      </c>
      <c r="Z36" s="75">
        <f t="shared" si="5"/>
        <v>0.3402040816326531</v>
      </c>
      <c r="AA36" s="7"/>
      <c r="AB36" s="7"/>
      <c r="AC36" s="3">
        <v>0.07</v>
      </c>
      <c r="AD36" s="3">
        <v>120</v>
      </c>
      <c r="AE36" s="8">
        <f t="shared" si="4"/>
        <v>0.2702040816326531</v>
      </c>
      <c r="AF36" s="8">
        <v>0</v>
      </c>
      <c r="AG36" s="98">
        <v>1.68</v>
      </c>
      <c r="AH36" s="12">
        <f t="shared" si="10"/>
        <v>1.409795918367347</v>
      </c>
      <c r="AI36" s="18">
        <f t="shared" si="8"/>
        <v>1.409795918367347</v>
      </c>
      <c r="AJ36" s="52" t="s">
        <v>236</v>
      </c>
    </row>
    <row r="37" spans="1:36" s="4" customFormat="1" ht="22.5">
      <c r="A37" s="191">
        <v>29</v>
      </c>
      <c r="B37" s="82" t="s">
        <v>267</v>
      </c>
      <c r="C37" s="97" t="s">
        <v>41</v>
      </c>
      <c r="D37" s="97">
        <v>15</v>
      </c>
      <c r="E37" s="97">
        <v>16</v>
      </c>
      <c r="F37" s="37">
        <f>F38+F39</f>
        <v>8.83</v>
      </c>
      <c r="G37" s="104"/>
      <c r="H37" s="97"/>
      <c r="I37" s="97"/>
      <c r="J37" s="97">
        <f>SUM(J38:J39)</f>
        <v>0.021</v>
      </c>
      <c r="K37" s="97">
        <v>120</v>
      </c>
      <c r="L37" s="37">
        <f t="shared" si="3"/>
        <v>8.809</v>
      </c>
      <c r="M37" s="97">
        <v>0</v>
      </c>
      <c r="N37" s="97">
        <v>15.75</v>
      </c>
      <c r="O37" s="97">
        <f>N37-L37-M37</f>
        <v>6.941000000000001</v>
      </c>
      <c r="P37" s="188">
        <f>MIN(O37:O39)</f>
        <v>6.941000000000001</v>
      </c>
      <c r="Q37" s="205" t="s">
        <v>236</v>
      </c>
      <c r="R37" s="205">
        <v>0.91</v>
      </c>
      <c r="S37" s="15"/>
      <c r="T37" s="191">
        <v>29</v>
      </c>
      <c r="U37" s="82" t="s">
        <v>267</v>
      </c>
      <c r="V37" s="82" t="s">
        <v>74</v>
      </c>
      <c r="W37" s="100" t="s">
        <v>41</v>
      </c>
      <c r="X37" s="155">
        <v>0</v>
      </c>
      <c r="Y37" s="44">
        <f t="shared" si="2"/>
        <v>0</v>
      </c>
      <c r="Z37" s="75">
        <f>Z38+Z39</f>
        <v>12.555835530397019</v>
      </c>
      <c r="AA37" s="7"/>
      <c r="AB37" s="7"/>
      <c r="AC37" s="8">
        <f>SUM(AC38:AC39)</f>
        <v>0.021</v>
      </c>
      <c r="AD37" s="8">
        <v>120</v>
      </c>
      <c r="AE37" s="7">
        <f>Z37-AC37</f>
        <v>12.534835530397018</v>
      </c>
      <c r="AF37" s="8">
        <v>0</v>
      </c>
      <c r="AG37" s="98">
        <v>15.75</v>
      </c>
      <c r="AH37" s="9">
        <f>AG37-AE37-AF37</f>
        <v>3.215164469602982</v>
      </c>
      <c r="AI37" s="247">
        <f>MIN(AH37:AH39)</f>
        <v>3.215164469602982</v>
      </c>
      <c r="AJ37" s="223" t="s">
        <v>236</v>
      </c>
    </row>
    <row r="38" spans="1:36" s="4" customFormat="1" ht="11.25">
      <c r="A38" s="192"/>
      <c r="B38" s="40" t="s">
        <v>243</v>
      </c>
      <c r="C38" s="97" t="s">
        <v>41</v>
      </c>
      <c r="D38" s="97"/>
      <c r="E38" s="97"/>
      <c r="F38" s="37">
        <f t="shared" si="6"/>
        <v>6.13</v>
      </c>
      <c r="G38" s="104"/>
      <c r="H38" s="37">
        <v>4.14</v>
      </c>
      <c r="I38" s="37">
        <v>1.99</v>
      </c>
      <c r="J38" s="37"/>
      <c r="K38" s="37"/>
      <c r="L38" s="37">
        <f t="shared" si="3"/>
        <v>6.13</v>
      </c>
      <c r="M38" s="97">
        <v>0</v>
      </c>
      <c r="N38" s="37">
        <v>15.75</v>
      </c>
      <c r="O38" s="97">
        <f>N38-F38</f>
        <v>9.620000000000001</v>
      </c>
      <c r="P38" s="194"/>
      <c r="Q38" s="206"/>
      <c r="R38" s="206"/>
      <c r="S38" s="15"/>
      <c r="T38" s="192"/>
      <c r="U38" s="40" t="s">
        <v>243</v>
      </c>
      <c r="V38" s="40" t="s">
        <v>44</v>
      </c>
      <c r="W38" s="100" t="s">
        <v>41</v>
      </c>
      <c r="X38" s="154">
        <v>0</v>
      </c>
      <c r="Y38" s="44"/>
      <c r="Z38" s="38">
        <f>F38+Y23+Y73+Y26/2</f>
        <v>8.51737399193548</v>
      </c>
      <c r="AA38" s="5"/>
      <c r="AB38" s="5"/>
      <c r="AC38" s="3"/>
      <c r="AD38" s="3"/>
      <c r="AE38" s="7">
        <f t="shared" si="4"/>
        <v>8.51737399193548</v>
      </c>
      <c r="AF38" s="8">
        <v>0</v>
      </c>
      <c r="AG38" s="52">
        <v>15.75</v>
      </c>
      <c r="AH38" s="9">
        <f>AG38-Z38</f>
        <v>7.2326260080645195</v>
      </c>
      <c r="AI38" s="227"/>
      <c r="AJ38" s="224"/>
    </row>
    <row r="39" spans="1:36" s="4" customFormat="1" ht="11.25">
      <c r="A39" s="193"/>
      <c r="B39" s="40" t="s">
        <v>244</v>
      </c>
      <c r="C39" s="97" t="s">
        <v>41</v>
      </c>
      <c r="D39" s="97"/>
      <c r="E39" s="97"/>
      <c r="F39" s="37">
        <f t="shared" si="6"/>
        <v>2.7</v>
      </c>
      <c r="G39" s="104"/>
      <c r="H39" s="37">
        <v>1.94</v>
      </c>
      <c r="I39" s="37">
        <v>0.76</v>
      </c>
      <c r="J39" s="37">
        <v>0.021</v>
      </c>
      <c r="K39" s="37">
        <v>120</v>
      </c>
      <c r="L39" s="37">
        <f t="shared" si="3"/>
        <v>2.6790000000000003</v>
      </c>
      <c r="M39" s="97">
        <v>0</v>
      </c>
      <c r="N39" s="37">
        <v>15.75</v>
      </c>
      <c r="O39" s="97">
        <f>N39-L39-M39</f>
        <v>13.071</v>
      </c>
      <c r="P39" s="189"/>
      <c r="Q39" s="207"/>
      <c r="R39" s="207"/>
      <c r="S39" s="15"/>
      <c r="T39" s="193"/>
      <c r="U39" s="40" t="s">
        <v>244</v>
      </c>
      <c r="V39" s="40" t="s">
        <v>45</v>
      </c>
      <c r="W39" s="100" t="s">
        <v>41</v>
      </c>
      <c r="X39" s="155">
        <v>1.2179999999999995</v>
      </c>
      <c r="Y39" s="44">
        <f>X39/R37</f>
        <v>1.338461538461538</v>
      </c>
      <c r="Z39" s="38">
        <f aca="true" t="shared" si="11" ref="Z39:Z44">Y39+F39</f>
        <v>4.038461538461538</v>
      </c>
      <c r="AA39" s="5"/>
      <c r="AB39" s="5"/>
      <c r="AC39" s="3">
        <v>0.021</v>
      </c>
      <c r="AD39" s="3">
        <v>120</v>
      </c>
      <c r="AE39" s="8">
        <f t="shared" si="4"/>
        <v>4.017461538461538</v>
      </c>
      <c r="AF39" s="8">
        <v>0</v>
      </c>
      <c r="AG39" s="52">
        <v>15.75</v>
      </c>
      <c r="AH39" s="9">
        <f>AG39-AE39-AF39</f>
        <v>11.73253846153846</v>
      </c>
      <c r="AI39" s="228"/>
      <c r="AJ39" s="225"/>
    </row>
    <row r="40" spans="1:36" s="4" customFormat="1" ht="11.25">
      <c r="A40" s="99">
        <v>30</v>
      </c>
      <c r="B40" s="39" t="s">
        <v>268</v>
      </c>
      <c r="C40" s="97" t="s">
        <v>8</v>
      </c>
      <c r="D40" s="97">
        <v>2.5</v>
      </c>
      <c r="E40" s="97">
        <v>2.5</v>
      </c>
      <c r="F40" s="37">
        <f t="shared" si="6"/>
        <v>2.3499999999999996</v>
      </c>
      <c r="G40" s="104"/>
      <c r="H40" s="37">
        <v>0.47</v>
      </c>
      <c r="I40" s="37">
        <v>1.88</v>
      </c>
      <c r="J40" s="37">
        <v>0.277</v>
      </c>
      <c r="K40" s="97">
        <v>120</v>
      </c>
      <c r="L40" s="97">
        <f t="shared" si="3"/>
        <v>2.0729999999999995</v>
      </c>
      <c r="M40" s="97">
        <v>0</v>
      </c>
      <c r="N40" s="37">
        <v>2.63</v>
      </c>
      <c r="O40" s="97">
        <f>N40-M40-L40</f>
        <v>0.5570000000000004</v>
      </c>
      <c r="P40" s="106">
        <f>O40</f>
        <v>0.5570000000000004</v>
      </c>
      <c r="Q40" s="182" t="s">
        <v>236</v>
      </c>
      <c r="R40" s="107">
        <v>0.96</v>
      </c>
      <c r="S40" s="15"/>
      <c r="T40" s="99">
        <v>30</v>
      </c>
      <c r="U40" s="39" t="s">
        <v>268</v>
      </c>
      <c r="V40" s="39" t="s">
        <v>75</v>
      </c>
      <c r="W40" s="100" t="s">
        <v>8</v>
      </c>
      <c r="X40" s="154">
        <v>0.6320000000000002</v>
      </c>
      <c r="Y40" s="44">
        <f t="shared" si="2"/>
        <v>0.6583333333333335</v>
      </c>
      <c r="Z40" s="75">
        <f t="shared" si="11"/>
        <v>3.0083333333333333</v>
      </c>
      <c r="AA40" s="7"/>
      <c r="AB40" s="7"/>
      <c r="AC40" s="3">
        <v>0.277</v>
      </c>
      <c r="AD40" s="8">
        <v>120</v>
      </c>
      <c r="AE40" s="8">
        <f t="shared" si="4"/>
        <v>2.731333333333333</v>
      </c>
      <c r="AF40" s="8">
        <v>0</v>
      </c>
      <c r="AG40" s="52">
        <v>2.63</v>
      </c>
      <c r="AH40" s="12">
        <f>AG40-AF40-AE40</f>
        <v>-0.10133333333333328</v>
      </c>
      <c r="AI40" s="148">
        <f>AH40</f>
        <v>-0.10133333333333328</v>
      </c>
      <c r="AJ40" s="52" t="s">
        <v>235</v>
      </c>
    </row>
    <row r="41" spans="1:36" s="4" customFormat="1" ht="11.25">
      <c r="A41" s="99">
        <f>A40+1</f>
        <v>31</v>
      </c>
      <c r="B41" s="39" t="s">
        <v>269</v>
      </c>
      <c r="C41" s="97" t="s">
        <v>7</v>
      </c>
      <c r="D41" s="97">
        <v>10</v>
      </c>
      <c r="E41" s="97">
        <v>10</v>
      </c>
      <c r="F41" s="37">
        <f t="shared" si="6"/>
        <v>6.52</v>
      </c>
      <c r="G41" s="104"/>
      <c r="H41" s="37">
        <v>3.43</v>
      </c>
      <c r="I41" s="37">
        <v>3.09</v>
      </c>
      <c r="J41" s="37">
        <v>1.212</v>
      </c>
      <c r="K41" s="97">
        <v>120</v>
      </c>
      <c r="L41" s="97">
        <f t="shared" si="3"/>
        <v>5.308</v>
      </c>
      <c r="M41" s="97">
        <v>0</v>
      </c>
      <c r="N41" s="37">
        <v>10.5</v>
      </c>
      <c r="O41" s="97">
        <f>N41-M41-L41</f>
        <v>5.192</v>
      </c>
      <c r="P41" s="106">
        <f>O41</f>
        <v>5.192</v>
      </c>
      <c r="Q41" s="182" t="s">
        <v>236</v>
      </c>
      <c r="R41" s="107">
        <v>0.91</v>
      </c>
      <c r="S41" s="15"/>
      <c r="T41" s="99">
        <f>T40+1</f>
        <v>31</v>
      </c>
      <c r="U41" s="39" t="s">
        <v>269</v>
      </c>
      <c r="V41" s="39" t="s">
        <v>76</v>
      </c>
      <c r="W41" s="100" t="s">
        <v>7</v>
      </c>
      <c r="X41" s="154">
        <v>3.230000000000002</v>
      </c>
      <c r="Y41" s="44">
        <f t="shared" si="2"/>
        <v>3.549450549450552</v>
      </c>
      <c r="Z41" s="75">
        <f t="shared" si="11"/>
        <v>10.06945054945055</v>
      </c>
      <c r="AA41" s="7"/>
      <c r="AB41" s="7"/>
      <c r="AC41" s="3">
        <v>1.212</v>
      </c>
      <c r="AD41" s="8">
        <v>120</v>
      </c>
      <c r="AE41" s="7">
        <f t="shared" si="4"/>
        <v>8.85745054945055</v>
      </c>
      <c r="AF41" s="8">
        <v>0</v>
      </c>
      <c r="AG41" s="52">
        <v>10.5</v>
      </c>
      <c r="AH41" s="12">
        <f>AG41-AF41-AE41</f>
        <v>1.6425494505494491</v>
      </c>
      <c r="AI41" s="18">
        <f>AH41</f>
        <v>1.6425494505494491</v>
      </c>
      <c r="AJ41" s="52" t="s">
        <v>236</v>
      </c>
    </row>
    <row r="42" spans="1:36" s="4" customFormat="1" ht="11.25">
      <c r="A42" s="99">
        <f>A41+1</f>
        <v>32</v>
      </c>
      <c r="B42" s="39" t="s">
        <v>270</v>
      </c>
      <c r="C42" s="97" t="s">
        <v>11</v>
      </c>
      <c r="D42" s="97">
        <v>6.3</v>
      </c>
      <c r="E42" s="97">
        <v>6.3</v>
      </c>
      <c r="F42" s="37">
        <f t="shared" si="6"/>
        <v>5.43</v>
      </c>
      <c r="G42" s="104"/>
      <c r="H42" s="37">
        <v>1.52</v>
      </c>
      <c r="I42" s="37">
        <v>3.91</v>
      </c>
      <c r="J42" s="37">
        <v>1.905</v>
      </c>
      <c r="K42" s="37">
        <v>120</v>
      </c>
      <c r="L42" s="97">
        <f t="shared" si="3"/>
        <v>3.5249999999999995</v>
      </c>
      <c r="M42" s="97">
        <v>0</v>
      </c>
      <c r="N42" s="37">
        <v>6.62</v>
      </c>
      <c r="O42" s="97">
        <f>N42-M42-L42</f>
        <v>3.0950000000000006</v>
      </c>
      <c r="P42" s="106">
        <f>O42</f>
        <v>3.0950000000000006</v>
      </c>
      <c r="Q42" s="182" t="s">
        <v>236</v>
      </c>
      <c r="R42" s="107">
        <v>0.98</v>
      </c>
      <c r="S42" s="15"/>
      <c r="T42" s="99">
        <f>T41+1</f>
        <v>32</v>
      </c>
      <c r="U42" s="39" t="s">
        <v>270</v>
      </c>
      <c r="V42" s="39" t="s">
        <v>77</v>
      </c>
      <c r="W42" s="100" t="s">
        <v>11</v>
      </c>
      <c r="X42" s="154">
        <v>6.617899999999952</v>
      </c>
      <c r="Y42" s="44">
        <f t="shared" si="2"/>
        <v>6.75295918367342</v>
      </c>
      <c r="Z42" s="75">
        <f t="shared" si="11"/>
        <v>12.18295918367342</v>
      </c>
      <c r="AA42" s="7"/>
      <c r="AB42" s="7"/>
      <c r="AC42" s="3">
        <v>1.905</v>
      </c>
      <c r="AD42" s="3">
        <v>120</v>
      </c>
      <c r="AE42" s="7">
        <f t="shared" si="4"/>
        <v>10.27795918367342</v>
      </c>
      <c r="AF42" s="8">
        <v>0</v>
      </c>
      <c r="AG42" s="52">
        <v>6.62</v>
      </c>
      <c r="AH42" s="12">
        <f>AG42-AF42-AE42</f>
        <v>-3.6579591836734204</v>
      </c>
      <c r="AI42" s="148">
        <f>AH42</f>
        <v>-3.6579591836734204</v>
      </c>
      <c r="AJ42" s="52" t="s">
        <v>235</v>
      </c>
    </row>
    <row r="43" spans="1:36" s="4" customFormat="1" ht="11.25">
      <c r="A43" s="99">
        <f>A42+1</f>
        <v>33</v>
      </c>
      <c r="B43" s="39" t="s">
        <v>271</v>
      </c>
      <c r="C43" s="97" t="s">
        <v>12</v>
      </c>
      <c r="D43" s="97">
        <v>16</v>
      </c>
      <c r="E43" s="97">
        <v>16</v>
      </c>
      <c r="F43" s="37">
        <f t="shared" si="6"/>
        <v>9.99</v>
      </c>
      <c r="G43" s="104"/>
      <c r="H43" s="37">
        <v>3.8</v>
      </c>
      <c r="I43" s="37">
        <v>6.19</v>
      </c>
      <c r="J43" s="37"/>
      <c r="K43" s="97"/>
      <c r="L43" s="97">
        <f t="shared" si="3"/>
        <v>9.99</v>
      </c>
      <c r="M43" s="97">
        <v>0</v>
      </c>
      <c r="N43" s="37">
        <v>16.8</v>
      </c>
      <c r="O43" s="97">
        <f>N43-M43-L43</f>
        <v>6.8100000000000005</v>
      </c>
      <c r="P43" s="106">
        <f>O43</f>
        <v>6.8100000000000005</v>
      </c>
      <c r="Q43" s="182" t="s">
        <v>236</v>
      </c>
      <c r="R43" s="107">
        <v>0.96</v>
      </c>
      <c r="S43" s="15"/>
      <c r="T43" s="99">
        <f>T42+1</f>
        <v>33</v>
      </c>
      <c r="U43" s="39" t="s">
        <v>271</v>
      </c>
      <c r="V43" s="39" t="s">
        <v>78</v>
      </c>
      <c r="W43" s="100" t="s">
        <v>12</v>
      </c>
      <c r="X43" s="154">
        <v>2.5213699999999957</v>
      </c>
      <c r="Y43" s="44">
        <f t="shared" si="2"/>
        <v>2.6264270833333287</v>
      </c>
      <c r="Z43" s="75">
        <f t="shared" si="11"/>
        <v>12.61642708333333</v>
      </c>
      <c r="AA43" s="7"/>
      <c r="AB43" s="7"/>
      <c r="AC43" s="3"/>
      <c r="AD43" s="8"/>
      <c r="AE43" s="8">
        <f t="shared" si="4"/>
        <v>12.61642708333333</v>
      </c>
      <c r="AF43" s="8">
        <v>0</v>
      </c>
      <c r="AG43" s="52">
        <v>16.8</v>
      </c>
      <c r="AH43" s="12">
        <f>AG43-AF43-AE43</f>
        <v>4.183572916666671</v>
      </c>
      <c r="AI43" s="148">
        <f>AH43</f>
        <v>4.183572916666671</v>
      </c>
      <c r="AJ43" s="52" t="s">
        <v>236</v>
      </c>
    </row>
    <row r="44" spans="1:36" s="4" customFormat="1" ht="11.25">
      <c r="A44" s="99">
        <f>A43+1</f>
        <v>34</v>
      </c>
      <c r="B44" s="39" t="s">
        <v>272</v>
      </c>
      <c r="C44" s="97" t="s">
        <v>8</v>
      </c>
      <c r="D44" s="97">
        <v>2.5</v>
      </c>
      <c r="E44" s="97">
        <v>2.5</v>
      </c>
      <c r="F44" s="37">
        <f t="shared" si="6"/>
        <v>0.77</v>
      </c>
      <c r="G44" s="104"/>
      <c r="H44" s="37">
        <v>0.37</v>
      </c>
      <c r="I44" s="37">
        <v>0.4</v>
      </c>
      <c r="J44" s="37">
        <v>0.416</v>
      </c>
      <c r="K44" s="37">
        <v>120</v>
      </c>
      <c r="L44" s="97">
        <f>F44-J44</f>
        <v>0.35400000000000004</v>
      </c>
      <c r="M44" s="97">
        <v>0</v>
      </c>
      <c r="N44" s="37">
        <v>2.63</v>
      </c>
      <c r="O44" s="97">
        <f>N44-M44-L44</f>
        <v>2.276</v>
      </c>
      <c r="P44" s="106">
        <f>O44</f>
        <v>2.276</v>
      </c>
      <c r="Q44" s="182" t="s">
        <v>236</v>
      </c>
      <c r="R44" s="107">
        <v>0.94</v>
      </c>
      <c r="S44" s="15"/>
      <c r="T44" s="99">
        <f>T43+1</f>
        <v>34</v>
      </c>
      <c r="U44" s="39" t="s">
        <v>272</v>
      </c>
      <c r="V44" s="39" t="s">
        <v>79</v>
      </c>
      <c r="W44" s="100" t="s">
        <v>8</v>
      </c>
      <c r="X44" s="154">
        <v>0.12500000000000003</v>
      </c>
      <c r="Y44" s="44">
        <f t="shared" si="2"/>
        <v>0.13297872340425534</v>
      </c>
      <c r="Z44" s="75">
        <f t="shared" si="11"/>
        <v>0.9029787234042553</v>
      </c>
      <c r="AA44" s="7"/>
      <c r="AB44" s="7"/>
      <c r="AC44" s="3">
        <v>0.416</v>
      </c>
      <c r="AD44" s="3">
        <v>120</v>
      </c>
      <c r="AE44" s="8">
        <f>Z44-AC44</f>
        <v>0.48697872340425535</v>
      </c>
      <c r="AF44" s="8">
        <v>0</v>
      </c>
      <c r="AG44" s="52">
        <v>2.63</v>
      </c>
      <c r="AH44" s="12">
        <f>AG44-AF44-AE44</f>
        <v>2.1430212765957446</v>
      </c>
      <c r="AI44" s="18">
        <f>AH44</f>
        <v>2.1430212765957446</v>
      </c>
      <c r="AJ44" s="52" t="s">
        <v>236</v>
      </c>
    </row>
    <row r="45" spans="1:36" s="4" customFormat="1" ht="22.5">
      <c r="A45" s="191">
        <v>35</v>
      </c>
      <c r="B45" s="179" t="s">
        <v>273</v>
      </c>
      <c r="C45" s="97" t="s">
        <v>14</v>
      </c>
      <c r="D45" s="97">
        <v>25</v>
      </c>
      <c r="E45" s="97">
        <v>25</v>
      </c>
      <c r="F45" s="37">
        <f>F46+F47</f>
        <v>16.7</v>
      </c>
      <c r="G45" s="104"/>
      <c r="H45" s="97"/>
      <c r="I45" s="97"/>
      <c r="J45" s="97"/>
      <c r="K45" s="97"/>
      <c r="L45" s="37">
        <f t="shared" si="3"/>
        <v>16.7</v>
      </c>
      <c r="M45" s="97">
        <v>0</v>
      </c>
      <c r="N45" s="97">
        <v>26.25</v>
      </c>
      <c r="O45" s="97">
        <f>N45-L45-M45</f>
        <v>9.55</v>
      </c>
      <c r="P45" s="188">
        <f>MIN(O45:O47)</f>
        <v>9.55</v>
      </c>
      <c r="Q45" s="205" t="s">
        <v>236</v>
      </c>
      <c r="R45" s="205">
        <v>0.95</v>
      </c>
      <c r="S45" s="15"/>
      <c r="T45" s="191">
        <v>35</v>
      </c>
      <c r="U45" s="179" t="s">
        <v>273</v>
      </c>
      <c r="V45" s="179" t="s">
        <v>80</v>
      </c>
      <c r="W45" s="100" t="s">
        <v>14</v>
      </c>
      <c r="X45" s="155">
        <v>0</v>
      </c>
      <c r="Y45" s="44">
        <f t="shared" si="2"/>
        <v>0</v>
      </c>
      <c r="Z45" s="75">
        <f>Z46+Z47</f>
        <v>24.437930333079073</v>
      </c>
      <c r="AA45" s="7"/>
      <c r="AB45" s="7"/>
      <c r="AC45" s="8"/>
      <c r="AD45" s="8"/>
      <c r="AE45" s="7">
        <f t="shared" si="4"/>
        <v>24.437930333079073</v>
      </c>
      <c r="AF45" s="8">
        <v>0</v>
      </c>
      <c r="AG45" s="98">
        <v>26.25</v>
      </c>
      <c r="AH45" s="9">
        <f>AG45-AE45-AF45</f>
        <v>1.8120696669209266</v>
      </c>
      <c r="AI45" s="247">
        <f>MIN(AH45:AH47)</f>
        <v>1.8120696669209266</v>
      </c>
      <c r="AJ45" s="223" t="s">
        <v>236</v>
      </c>
    </row>
    <row r="46" spans="1:36" s="4" customFormat="1" ht="11.25">
      <c r="A46" s="192"/>
      <c r="B46" s="40" t="s">
        <v>243</v>
      </c>
      <c r="C46" s="97" t="s">
        <v>14</v>
      </c>
      <c r="D46" s="97"/>
      <c r="E46" s="97"/>
      <c r="F46" s="37">
        <f t="shared" si="6"/>
        <v>8.79</v>
      </c>
      <c r="G46" s="104"/>
      <c r="H46" s="37">
        <v>5.2</v>
      </c>
      <c r="I46" s="37">
        <v>3.59</v>
      </c>
      <c r="J46" s="37"/>
      <c r="K46" s="37"/>
      <c r="L46" s="37">
        <f t="shared" si="3"/>
        <v>8.79</v>
      </c>
      <c r="M46" s="97">
        <v>0</v>
      </c>
      <c r="N46" s="37">
        <v>26.25</v>
      </c>
      <c r="O46" s="97">
        <f>N46-F46</f>
        <v>17.46</v>
      </c>
      <c r="P46" s="194"/>
      <c r="Q46" s="206"/>
      <c r="R46" s="206"/>
      <c r="S46" s="15"/>
      <c r="T46" s="192"/>
      <c r="U46" s="40" t="s">
        <v>243</v>
      </c>
      <c r="V46" s="40" t="s">
        <v>44</v>
      </c>
      <c r="W46" s="100" t="s">
        <v>14</v>
      </c>
      <c r="X46" s="154">
        <v>0</v>
      </c>
      <c r="Y46" s="44"/>
      <c r="Z46" s="38">
        <f>F46+Y28+Y19</f>
        <v>8.843719806763284</v>
      </c>
      <c r="AA46" s="5"/>
      <c r="AB46" s="5"/>
      <c r="AC46" s="3"/>
      <c r="AD46" s="3"/>
      <c r="AE46" s="7">
        <f t="shared" si="4"/>
        <v>8.843719806763284</v>
      </c>
      <c r="AF46" s="8">
        <v>0</v>
      </c>
      <c r="AG46" s="52">
        <v>26.25</v>
      </c>
      <c r="AH46" s="9">
        <f>AG46-Z46</f>
        <v>17.406280193236718</v>
      </c>
      <c r="AI46" s="227"/>
      <c r="AJ46" s="224"/>
    </row>
    <row r="47" spans="1:36" s="4" customFormat="1" ht="11.25">
      <c r="A47" s="193"/>
      <c r="B47" s="40" t="s">
        <v>244</v>
      </c>
      <c r="C47" s="97" t="s">
        <v>14</v>
      </c>
      <c r="D47" s="97"/>
      <c r="E47" s="97"/>
      <c r="F47" s="37">
        <f t="shared" si="6"/>
        <v>7.91</v>
      </c>
      <c r="G47" s="104"/>
      <c r="H47" s="37">
        <v>3.72</v>
      </c>
      <c r="I47" s="37">
        <v>4.19</v>
      </c>
      <c r="J47" s="37"/>
      <c r="K47" s="37"/>
      <c r="L47" s="37">
        <f t="shared" si="3"/>
        <v>7.91</v>
      </c>
      <c r="M47" s="97">
        <v>0</v>
      </c>
      <c r="N47" s="37">
        <v>26.25</v>
      </c>
      <c r="O47" s="97">
        <f>N47-L47-M47</f>
        <v>18.34</v>
      </c>
      <c r="P47" s="189"/>
      <c r="Q47" s="207"/>
      <c r="R47" s="207"/>
      <c r="S47" s="15"/>
      <c r="T47" s="193"/>
      <c r="U47" s="40" t="s">
        <v>244</v>
      </c>
      <c r="V47" s="40" t="s">
        <v>45</v>
      </c>
      <c r="W47" s="100" t="s">
        <v>14</v>
      </c>
      <c r="X47" s="155">
        <v>7.3</v>
      </c>
      <c r="Y47" s="44">
        <f>X47/R45</f>
        <v>7.684210526315789</v>
      </c>
      <c r="Z47" s="38">
        <f>Y47+F47</f>
        <v>15.59421052631579</v>
      </c>
      <c r="AA47" s="5"/>
      <c r="AB47" s="5"/>
      <c r="AC47" s="3"/>
      <c r="AD47" s="3"/>
      <c r="AE47" s="8">
        <f t="shared" si="4"/>
        <v>15.59421052631579</v>
      </c>
      <c r="AF47" s="8">
        <v>0</v>
      </c>
      <c r="AG47" s="52">
        <v>26.25</v>
      </c>
      <c r="AH47" s="9">
        <f>AG47-AE47-AF47</f>
        <v>10.65578947368421</v>
      </c>
      <c r="AI47" s="228"/>
      <c r="AJ47" s="225"/>
    </row>
    <row r="48" spans="1:36" s="4" customFormat="1" ht="11.25">
      <c r="A48" s="108">
        <v>36</v>
      </c>
      <c r="B48" s="39" t="s">
        <v>274</v>
      </c>
      <c r="C48" s="97" t="s">
        <v>17</v>
      </c>
      <c r="D48" s="97">
        <v>40</v>
      </c>
      <c r="E48" s="97">
        <v>40</v>
      </c>
      <c r="F48" s="37">
        <f>H48+I48</f>
        <v>17.27</v>
      </c>
      <c r="G48" s="104"/>
      <c r="H48" s="37">
        <v>7.44</v>
      </c>
      <c r="I48" s="37">
        <v>9.83</v>
      </c>
      <c r="J48" s="37"/>
      <c r="K48" s="37"/>
      <c r="L48" s="97">
        <f t="shared" si="3"/>
        <v>17.27</v>
      </c>
      <c r="M48" s="97">
        <v>0</v>
      </c>
      <c r="N48" s="97">
        <v>42</v>
      </c>
      <c r="O48" s="97">
        <f>N48-M48-L48</f>
        <v>24.73</v>
      </c>
      <c r="P48" s="106">
        <f>O48</f>
        <v>24.73</v>
      </c>
      <c r="Q48" s="182" t="s">
        <v>236</v>
      </c>
      <c r="R48" s="107">
        <v>0.83</v>
      </c>
      <c r="S48" s="15"/>
      <c r="T48" s="108">
        <v>36</v>
      </c>
      <c r="U48" s="39" t="s">
        <v>274</v>
      </c>
      <c r="V48" s="39" t="s">
        <v>81</v>
      </c>
      <c r="W48" s="100" t="s">
        <v>17</v>
      </c>
      <c r="X48" s="154">
        <v>0.15810000000000002</v>
      </c>
      <c r="Y48" s="44">
        <f t="shared" si="2"/>
        <v>0.1904819277108434</v>
      </c>
      <c r="Z48" s="75">
        <f>Y48+F48</f>
        <v>17.460481927710845</v>
      </c>
      <c r="AA48" s="7"/>
      <c r="AB48" s="7"/>
      <c r="AC48" s="3"/>
      <c r="AD48" s="3"/>
      <c r="AE48" s="7">
        <f t="shared" si="4"/>
        <v>17.460481927710845</v>
      </c>
      <c r="AF48" s="8">
        <v>0</v>
      </c>
      <c r="AG48" s="98">
        <v>42</v>
      </c>
      <c r="AH48" s="12">
        <f>AG48-AF48-AE48</f>
        <v>24.539518072289155</v>
      </c>
      <c r="AI48" s="18">
        <f>AH48</f>
        <v>24.539518072289155</v>
      </c>
      <c r="AJ48" s="52" t="s">
        <v>236</v>
      </c>
    </row>
    <row r="49" spans="1:36" s="4" customFormat="1" ht="11.25" customHeight="1">
      <c r="A49" s="208">
        <v>37</v>
      </c>
      <c r="B49" s="128" t="s">
        <v>275</v>
      </c>
      <c r="C49" s="122" t="s">
        <v>27</v>
      </c>
      <c r="D49" s="122">
        <v>20</v>
      </c>
      <c r="E49" s="122">
        <v>25</v>
      </c>
      <c r="F49" s="124">
        <f>F50+F51</f>
        <v>25.52</v>
      </c>
      <c r="G49" s="123"/>
      <c r="H49" s="122"/>
      <c r="I49" s="122"/>
      <c r="J49" s="122"/>
      <c r="K49" s="122"/>
      <c r="L49" s="124">
        <f t="shared" si="3"/>
        <v>25.52</v>
      </c>
      <c r="M49" s="122">
        <v>0</v>
      </c>
      <c r="N49" s="122">
        <v>21</v>
      </c>
      <c r="O49" s="122">
        <f>N49-L49-M49</f>
        <v>-4.52</v>
      </c>
      <c r="P49" s="214">
        <f>MIN(O49:O51)</f>
        <v>-4.52</v>
      </c>
      <c r="Q49" s="211" t="s">
        <v>235</v>
      </c>
      <c r="R49" s="211">
        <v>0.92</v>
      </c>
      <c r="S49" s="15"/>
      <c r="T49" s="191">
        <v>37</v>
      </c>
      <c r="U49" s="179" t="s">
        <v>275</v>
      </c>
      <c r="V49" s="179" t="s">
        <v>82</v>
      </c>
      <c r="W49" s="100" t="s">
        <v>27</v>
      </c>
      <c r="X49" s="155">
        <v>0</v>
      </c>
      <c r="Y49" s="44"/>
      <c r="Z49" s="75">
        <f>Z50+Z51</f>
        <v>25.95488451086956</v>
      </c>
      <c r="AA49" s="7"/>
      <c r="AB49" s="7"/>
      <c r="AC49" s="8"/>
      <c r="AD49" s="8"/>
      <c r="AE49" s="7">
        <f t="shared" si="4"/>
        <v>25.95488451086956</v>
      </c>
      <c r="AF49" s="8">
        <v>0</v>
      </c>
      <c r="AG49" s="98">
        <v>21</v>
      </c>
      <c r="AH49" s="9">
        <f>AG49-AE49-AF49</f>
        <v>-4.954884510869562</v>
      </c>
      <c r="AI49" s="226">
        <f>MIN(AH49:AH51)</f>
        <v>-4.954884510869562</v>
      </c>
      <c r="AJ49" s="229" t="s">
        <v>235</v>
      </c>
    </row>
    <row r="50" spans="1:36" s="4" customFormat="1" ht="11.25">
      <c r="A50" s="209"/>
      <c r="B50" s="129" t="s">
        <v>243</v>
      </c>
      <c r="C50" s="122" t="s">
        <v>27</v>
      </c>
      <c r="D50" s="122"/>
      <c r="E50" s="122"/>
      <c r="F50" s="124">
        <f t="shared" si="6"/>
        <v>8.98</v>
      </c>
      <c r="G50" s="123"/>
      <c r="H50" s="124">
        <v>0</v>
      </c>
      <c r="I50" s="124">
        <v>8.98</v>
      </c>
      <c r="J50" s="124"/>
      <c r="K50" s="124"/>
      <c r="L50" s="124">
        <f t="shared" si="3"/>
        <v>8.98</v>
      </c>
      <c r="M50" s="122">
        <v>0</v>
      </c>
      <c r="N50" s="124">
        <v>21</v>
      </c>
      <c r="O50" s="122">
        <f>N50-F50</f>
        <v>12.02</v>
      </c>
      <c r="P50" s="215"/>
      <c r="Q50" s="212"/>
      <c r="R50" s="212"/>
      <c r="S50" s="15"/>
      <c r="T50" s="192"/>
      <c r="U50" s="40" t="s">
        <v>243</v>
      </c>
      <c r="V50" s="40" t="s">
        <v>44</v>
      </c>
      <c r="W50" s="100" t="s">
        <v>27</v>
      </c>
      <c r="X50" s="154">
        <v>0</v>
      </c>
      <c r="Y50" s="44"/>
      <c r="Z50" s="38">
        <f>F50+Y26/2</f>
        <v>9.39640625</v>
      </c>
      <c r="AA50" s="5"/>
      <c r="AB50" s="5"/>
      <c r="AC50" s="3"/>
      <c r="AD50" s="3"/>
      <c r="AE50" s="7">
        <f t="shared" si="4"/>
        <v>9.39640625</v>
      </c>
      <c r="AF50" s="8">
        <v>0</v>
      </c>
      <c r="AG50" s="52">
        <v>21</v>
      </c>
      <c r="AH50" s="9">
        <f>AG50-Z50</f>
        <v>11.60359375</v>
      </c>
      <c r="AI50" s="227"/>
      <c r="AJ50" s="230"/>
    </row>
    <row r="51" spans="1:36" s="4" customFormat="1" ht="11.25">
      <c r="A51" s="210"/>
      <c r="B51" s="129" t="s">
        <v>276</v>
      </c>
      <c r="C51" s="122" t="s">
        <v>27</v>
      </c>
      <c r="D51" s="122"/>
      <c r="E51" s="122"/>
      <c r="F51" s="124">
        <f>H51+I51</f>
        <v>16.54</v>
      </c>
      <c r="G51" s="123"/>
      <c r="H51" s="124">
        <v>8.57</v>
      </c>
      <c r="I51" s="124">
        <v>7.97</v>
      </c>
      <c r="J51" s="124"/>
      <c r="K51" s="124"/>
      <c r="L51" s="124">
        <f t="shared" si="3"/>
        <v>16.54</v>
      </c>
      <c r="M51" s="122">
        <v>0</v>
      </c>
      <c r="N51" s="124">
        <v>21</v>
      </c>
      <c r="O51" s="122">
        <f>N51-L51-M51</f>
        <v>4.460000000000001</v>
      </c>
      <c r="P51" s="216"/>
      <c r="Q51" s="213"/>
      <c r="R51" s="213"/>
      <c r="S51" s="15"/>
      <c r="T51" s="193"/>
      <c r="U51" s="40" t="s">
        <v>276</v>
      </c>
      <c r="V51" s="40" t="s">
        <v>45</v>
      </c>
      <c r="W51" s="100" t="s">
        <v>27</v>
      </c>
      <c r="X51" s="155">
        <v>0.017</v>
      </c>
      <c r="Y51" s="44">
        <f>X51/R49</f>
        <v>0.01847826086956522</v>
      </c>
      <c r="Z51" s="38">
        <f>Y51+F51</f>
        <v>16.558478260869563</v>
      </c>
      <c r="AA51" s="5"/>
      <c r="AB51" s="5"/>
      <c r="AC51" s="3"/>
      <c r="AD51" s="3"/>
      <c r="AE51" s="8">
        <f t="shared" si="4"/>
        <v>16.558478260869563</v>
      </c>
      <c r="AF51" s="8">
        <v>0</v>
      </c>
      <c r="AG51" s="52">
        <v>21</v>
      </c>
      <c r="AH51" s="9">
        <f>AG51-AE51-AF51</f>
        <v>4.441521739130437</v>
      </c>
      <c r="AI51" s="228"/>
      <c r="AJ51" s="231"/>
    </row>
    <row r="52" spans="1:36" s="4" customFormat="1" ht="11.25">
      <c r="A52" s="99">
        <v>38</v>
      </c>
      <c r="B52" s="39" t="s">
        <v>277</v>
      </c>
      <c r="C52" s="97" t="s">
        <v>12</v>
      </c>
      <c r="D52" s="97">
        <v>16</v>
      </c>
      <c r="E52" s="97">
        <v>16</v>
      </c>
      <c r="F52" s="37">
        <f t="shared" si="6"/>
        <v>8.04</v>
      </c>
      <c r="G52" s="104"/>
      <c r="H52" s="37">
        <v>3.87</v>
      </c>
      <c r="I52" s="37">
        <v>4.17</v>
      </c>
      <c r="J52" s="37"/>
      <c r="K52" s="37"/>
      <c r="L52" s="97">
        <f t="shared" si="3"/>
        <v>8.04</v>
      </c>
      <c r="M52" s="97">
        <v>0</v>
      </c>
      <c r="N52" s="37">
        <v>16.8</v>
      </c>
      <c r="O52" s="97">
        <f>N52-M52-L52</f>
        <v>8.760000000000002</v>
      </c>
      <c r="P52" s="106">
        <f>O52</f>
        <v>8.760000000000002</v>
      </c>
      <c r="Q52" s="182" t="s">
        <v>236</v>
      </c>
      <c r="R52" s="107">
        <v>0.99</v>
      </c>
      <c r="S52" s="15"/>
      <c r="T52" s="99">
        <v>38</v>
      </c>
      <c r="U52" s="39" t="s">
        <v>277</v>
      </c>
      <c r="V52" s="39" t="s">
        <v>83</v>
      </c>
      <c r="W52" s="100" t="s">
        <v>12</v>
      </c>
      <c r="X52" s="154">
        <v>6.849689999999999</v>
      </c>
      <c r="Y52" s="44">
        <f t="shared" si="2"/>
        <v>6.9188787878787865</v>
      </c>
      <c r="Z52" s="75">
        <f>Y52+F52</f>
        <v>14.958878787878785</v>
      </c>
      <c r="AA52" s="7"/>
      <c r="AB52" s="7"/>
      <c r="AC52" s="3"/>
      <c r="AD52" s="3"/>
      <c r="AE52" s="7">
        <f t="shared" si="4"/>
        <v>14.958878787878785</v>
      </c>
      <c r="AF52" s="8">
        <v>0</v>
      </c>
      <c r="AG52" s="52">
        <v>16.8</v>
      </c>
      <c r="AH52" s="12">
        <f>AG52-AF52-AE52</f>
        <v>1.841121212121216</v>
      </c>
      <c r="AI52" s="18">
        <f>AH52</f>
        <v>1.841121212121216</v>
      </c>
      <c r="AJ52" s="52" t="s">
        <v>236</v>
      </c>
    </row>
    <row r="53" spans="1:36" s="4" customFormat="1" ht="11.25">
      <c r="A53" s="99">
        <v>39</v>
      </c>
      <c r="B53" s="39" t="s">
        <v>278</v>
      </c>
      <c r="C53" s="97" t="s">
        <v>14</v>
      </c>
      <c r="D53" s="97">
        <v>25</v>
      </c>
      <c r="E53" s="97">
        <v>25</v>
      </c>
      <c r="F53" s="37">
        <f t="shared" si="6"/>
        <v>9.59</v>
      </c>
      <c r="G53" s="104"/>
      <c r="H53" s="37">
        <v>4.68</v>
      </c>
      <c r="I53" s="37">
        <v>4.91</v>
      </c>
      <c r="J53" s="37"/>
      <c r="K53" s="37"/>
      <c r="L53" s="97">
        <f t="shared" si="3"/>
        <v>9.59</v>
      </c>
      <c r="M53" s="97">
        <v>0</v>
      </c>
      <c r="N53" s="37">
        <v>26.25</v>
      </c>
      <c r="O53" s="97">
        <f>N53-M53-L53</f>
        <v>16.66</v>
      </c>
      <c r="P53" s="106">
        <f>O53</f>
        <v>16.66</v>
      </c>
      <c r="Q53" s="182" t="s">
        <v>236</v>
      </c>
      <c r="R53" s="107">
        <v>0.95</v>
      </c>
      <c r="S53" s="15"/>
      <c r="T53" s="99">
        <v>39</v>
      </c>
      <c r="U53" s="39" t="s">
        <v>278</v>
      </c>
      <c r="V53" s="39" t="s">
        <v>84</v>
      </c>
      <c r="W53" s="100" t="s">
        <v>14</v>
      </c>
      <c r="X53" s="154">
        <v>0.6231360000000001</v>
      </c>
      <c r="Y53" s="44">
        <f t="shared" si="2"/>
        <v>0.6559326315789475</v>
      </c>
      <c r="Z53" s="75">
        <f>Y53+F53</f>
        <v>10.245932631578947</v>
      </c>
      <c r="AA53" s="7"/>
      <c r="AB53" s="7"/>
      <c r="AC53" s="3"/>
      <c r="AD53" s="3"/>
      <c r="AE53" s="7">
        <f t="shared" si="4"/>
        <v>10.245932631578947</v>
      </c>
      <c r="AF53" s="8">
        <v>0</v>
      </c>
      <c r="AG53" s="52">
        <v>26.25</v>
      </c>
      <c r="AH53" s="12">
        <f>AG53-AF53-AE53</f>
        <v>16.004067368421055</v>
      </c>
      <c r="AI53" s="18">
        <f>AH53</f>
        <v>16.004067368421055</v>
      </c>
      <c r="AJ53" s="52" t="s">
        <v>236</v>
      </c>
    </row>
    <row r="54" spans="1:36" s="4" customFormat="1" ht="11.25">
      <c r="A54" s="99">
        <v>40</v>
      </c>
      <c r="B54" s="39" t="s">
        <v>279</v>
      </c>
      <c r="C54" s="97" t="s">
        <v>17</v>
      </c>
      <c r="D54" s="97">
        <v>40</v>
      </c>
      <c r="E54" s="97">
        <v>40</v>
      </c>
      <c r="F54" s="37">
        <f t="shared" si="6"/>
        <v>30.75</v>
      </c>
      <c r="G54" s="104"/>
      <c r="H54" s="105">
        <v>18.47</v>
      </c>
      <c r="I54" s="37">
        <v>12.28</v>
      </c>
      <c r="J54" s="37"/>
      <c r="K54" s="37"/>
      <c r="L54" s="97">
        <f t="shared" si="3"/>
        <v>30.75</v>
      </c>
      <c r="M54" s="97">
        <v>0</v>
      </c>
      <c r="N54" s="97">
        <v>42</v>
      </c>
      <c r="O54" s="97">
        <f>N54-M54-L54</f>
        <v>11.25</v>
      </c>
      <c r="P54" s="106">
        <f>O54</f>
        <v>11.25</v>
      </c>
      <c r="Q54" s="182" t="s">
        <v>236</v>
      </c>
      <c r="R54" s="107">
        <v>0.98</v>
      </c>
      <c r="S54" s="15"/>
      <c r="T54" s="99">
        <v>40</v>
      </c>
      <c r="U54" s="39" t="s">
        <v>279</v>
      </c>
      <c r="V54" s="39" t="s">
        <v>85</v>
      </c>
      <c r="W54" s="100" t="s">
        <v>17</v>
      </c>
      <c r="X54" s="154">
        <v>0.6128619999999999</v>
      </c>
      <c r="Y54" s="44">
        <f t="shared" si="2"/>
        <v>0.625369387755102</v>
      </c>
      <c r="Z54" s="75">
        <f>Y54+F54</f>
        <v>31.375369387755104</v>
      </c>
      <c r="AA54" s="7"/>
      <c r="AB54" s="7"/>
      <c r="AC54" s="3"/>
      <c r="AD54" s="3"/>
      <c r="AE54" s="7">
        <f t="shared" si="4"/>
        <v>31.375369387755104</v>
      </c>
      <c r="AF54" s="8">
        <v>0</v>
      </c>
      <c r="AG54" s="98">
        <v>42</v>
      </c>
      <c r="AH54" s="12">
        <f>AG54-AF54-AE54</f>
        <v>10.624630612244896</v>
      </c>
      <c r="AI54" s="148">
        <f>AH54</f>
        <v>10.624630612244896</v>
      </c>
      <c r="AJ54" s="52" t="s">
        <v>236</v>
      </c>
    </row>
    <row r="55" spans="1:36" s="4" customFormat="1" ht="11.25">
      <c r="A55" s="191">
        <v>41</v>
      </c>
      <c r="B55" s="179" t="s">
        <v>280</v>
      </c>
      <c r="C55" s="97" t="s">
        <v>7</v>
      </c>
      <c r="D55" s="97">
        <v>10</v>
      </c>
      <c r="E55" s="97">
        <v>10</v>
      </c>
      <c r="F55" s="37">
        <f>F56+F57</f>
        <v>4.4399999999999995</v>
      </c>
      <c r="G55" s="104"/>
      <c r="H55" s="97"/>
      <c r="I55" s="97"/>
      <c r="J55" s="97">
        <f>J56+J57</f>
        <v>0.52</v>
      </c>
      <c r="K55" s="97">
        <v>120</v>
      </c>
      <c r="L55" s="37">
        <f>F55-J55</f>
        <v>3.9199999999999995</v>
      </c>
      <c r="M55" s="97">
        <v>0</v>
      </c>
      <c r="N55" s="97">
        <v>10.5</v>
      </c>
      <c r="O55" s="97">
        <f>N55-L55-M55</f>
        <v>6.58</v>
      </c>
      <c r="P55" s="188">
        <f>MIN(O55:O57)</f>
        <v>6.58</v>
      </c>
      <c r="Q55" s="205" t="s">
        <v>236</v>
      </c>
      <c r="R55" s="205">
        <v>0.93</v>
      </c>
      <c r="S55" s="15"/>
      <c r="T55" s="191">
        <v>41</v>
      </c>
      <c r="U55" s="179" t="s">
        <v>280</v>
      </c>
      <c r="V55" s="179" t="s">
        <v>86</v>
      </c>
      <c r="W55" s="100" t="s">
        <v>7</v>
      </c>
      <c r="X55" s="155">
        <v>0</v>
      </c>
      <c r="Y55" s="44"/>
      <c r="Z55" s="75">
        <f>Z56+Z57</f>
        <v>5.141456532591378</v>
      </c>
      <c r="AA55" s="7"/>
      <c r="AB55" s="7"/>
      <c r="AC55" s="8">
        <f>AC56+AC57</f>
        <v>0.52</v>
      </c>
      <c r="AD55" s="8">
        <v>120</v>
      </c>
      <c r="AE55" s="7">
        <f>Z55-AC55</f>
        <v>4.6214565325913775</v>
      </c>
      <c r="AF55" s="8">
        <v>0</v>
      </c>
      <c r="AG55" s="98">
        <v>10.5</v>
      </c>
      <c r="AH55" s="9">
        <f>AG55-AE55-AF55</f>
        <v>5.8785434674086225</v>
      </c>
      <c r="AI55" s="227">
        <f>MIN(AH55:AH57)</f>
        <v>5.8785434674086225</v>
      </c>
      <c r="AJ55" s="229" t="s">
        <v>236</v>
      </c>
    </row>
    <row r="56" spans="1:36" s="4" customFormat="1" ht="11.25">
      <c r="A56" s="192"/>
      <c r="B56" s="40" t="s">
        <v>243</v>
      </c>
      <c r="C56" s="97" t="s">
        <v>7</v>
      </c>
      <c r="D56" s="97"/>
      <c r="E56" s="97"/>
      <c r="F56" s="37">
        <f t="shared" si="6"/>
        <v>1.6400000000000001</v>
      </c>
      <c r="G56" s="104"/>
      <c r="H56" s="37">
        <v>0.07</v>
      </c>
      <c r="I56" s="37">
        <v>1.57</v>
      </c>
      <c r="J56" s="37"/>
      <c r="K56" s="37"/>
      <c r="L56" s="37">
        <f t="shared" si="3"/>
        <v>1.6400000000000001</v>
      </c>
      <c r="M56" s="97">
        <v>0</v>
      </c>
      <c r="N56" s="37">
        <v>10.5</v>
      </c>
      <c r="O56" s="97">
        <f>N56-F56</f>
        <v>8.86</v>
      </c>
      <c r="P56" s="194"/>
      <c r="Q56" s="206"/>
      <c r="R56" s="206"/>
      <c r="S56" s="15"/>
      <c r="T56" s="192"/>
      <c r="U56" s="40" t="s">
        <v>243</v>
      </c>
      <c r="V56" s="40" t="s">
        <v>44</v>
      </c>
      <c r="W56" s="100" t="s">
        <v>7</v>
      </c>
      <c r="X56" s="154">
        <v>0</v>
      </c>
      <c r="Y56" s="44"/>
      <c r="Z56" s="38">
        <f>F56+Y64+Y36+Y20/2</f>
        <v>1.7668113713010554</v>
      </c>
      <c r="AA56" s="5"/>
      <c r="AB56" s="5"/>
      <c r="AC56" s="3"/>
      <c r="AD56" s="3"/>
      <c r="AE56" s="7">
        <f t="shared" si="4"/>
        <v>1.7668113713010554</v>
      </c>
      <c r="AF56" s="8">
        <v>0</v>
      </c>
      <c r="AG56" s="52">
        <v>10.5</v>
      </c>
      <c r="AH56" s="9">
        <f>AG56-Z56</f>
        <v>8.733188628698944</v>
      </c>
      <c r="AI56" s="227"/>
      <c r="AJ56" s="230"/>
    </row>
    <row r="57" spans="1:36" s="4" customFormat="1" ht="11.25">
      <c r="A57" s="193"/>
      <c r="B57" s="40" t="s">
        <v>244</v>
      </c>
      <c r="C57" s="97" t="s">
        <v>7</v>
      </c>
      <c r="D57" s="97"/>
      <c r="E57" s="97"/>
      <c r="F57" s="37">
        <f t="shared" si="6"/>
        <v>2.8</v>
      </c>
      <c r="G57" s="104"/>
      <c r="H57" s="37">
        <v>1.34</v>
      </c>
      <c r="I57" s="37">
        <v>1.46</v>
      </c>
      <c r="J57" s="37">
        <v>0.52</v>
      </c>
      <c r="K57" s="37">
        <v>120</v>
      </c>
      <c r="L57" s="37">
        <f>F57-J57</f>
        <v>2.28</v>
      </c>
      <c r="M57" s="97">
        <v>0</v>
      </c>
      <c r="N57" s="37">
        <v>10.5</v>
      </c>
      <c r="O57" s="97">
        <f>N57-L57-M57</f>
        <v>8.22</v>
      </c>
      <c r="P57" s="189"/>
      <c r="Q57" s="207"/>
      <c r="R57" s="207"/>
      <c r="S57" s="15"/>
      <c r="T57" s="193"/>
      <c r="U57" s="40" t="s">
        <v>244</v>
      </c>
      <c r="V57" s="40" t="s">
        <v>45</v>
      </c>
      <c r="W57" s="100" t="s">
        <v>7</v>
      </c>
      <c r="X57" s="155">
        <v>0.5344200000000003</v>
      </c>
      <c r="Y57" s="44">
        <f>X57/R55</f>
        <v>0.574645161290323</v>
      </c>
      <c r="Z57" s="38">
        <f aca="true" t="shared" si="12" ref="Z57:Z68">Y57+F57</f>
        <v>3.3746451612903225</v>
      </c>
      <c r="AA57" s="5"/>
      <c r="AB57" s="5"/>
      <c r="AC57" s="3">
        <v>0.52</v>
      </c>
      <c r="AD57" s="3">
        <v>120</v>
      </c>
      <c r="AE57" s="7">
        <f>Z57-AC57</f>
        <v>2.8546451612903225</v>
      </c>
      <c r="AF57" s="8">
        <v>0</v>
      </c>
      <c r="AG57" s="52">
        <v>10.5</v>
      </c>
      <c r="AH57" s="9">
        <f>AG57-AE57-AF57</f>
        <v>7.645354838709677</v>
      </c>
      <c r="AI57" s="228"/>
      <c r="AJ57" s="231"/>
    </row>
    <row r="58" spans="1:36" s="4" customFormat="1" ht="11.25">
      <c r="A58" s="99">
        <v>42</v>
      </c>
      <c r="B58" s="39" t="s">
        <v>281</v>
      </c>
      <c r="C58" s="97" t="s">
        <v>8</v>
      </c>
      <c r="D58" s="97">
        <v>2.5</v>
      </c>
      <c r="E58" s="97">
        <v>2.5</v>
      </c>
      <c r="F58" s="37">
        <f t="shared" si="6"/>
        <v>0.9299999999999999</v>
      </c>
      <c r="G58" s="104"/>
      <c r="H58" s="37">
        <v>0.36</v>
      </c>
      <c r="I58" s="37">
        <v>0.57</v>
      </c>
      <c r="J58" s="37">
        <v>0.346</v>
      </c>
      <c r="K58" s="37">
        <v>120</v>
      </c>
      <c r="L58" s="97">
        <f t="shared" si="3"/>
        <v>0.584</v>
      </c>
      <c r="M58" s="97">
        <v>0</v>
      </c>
      <c r="N58" s="37">
        <v>2.63</v>
      </c>
      <c r="O58" s="97">
        <f>N58-M58-L58</f>
        <v>2.046</v>
      </c>
      <c r="P58" s="106">
        <f>O58</f>
        <v>2.046</v>
      </c>
      <c r="Q58" s="182" t="s">
        <v>236</v>
      </c>
      <c r="R58" s="107">
        <v>0.96</v>
      </c>
      <c r="S58" s="15"/>
      <c r="T58" s="99">
        <v>42</v>
      </c>
      <c r="U58" s="39" t="s">
        <v>281</v>
      </c>
      <c r="V58" s="39" t="s">
        <v>87</v>
      </c>
      <c r="W58" s="100" t="s">
        <v>8</v>
      </c>
      <c r="X58" s="154">
        <v>2.700299999999997</v>
      </c>
      <c r="Y58" s="44">
        <f t="shared" si="2"/>
        <v>2.8128124999999966</v>
      </c>
      <c r="Z58" s="75">
        <f t="shared" si="12"/>
        <v>3.7428124999999968</v>
      </c>
      <c r="AA58" s="7"/>
      <c r="AB58" s="7"/>
      <c r="AC58" s="3">
        <v>0.346</v>
      </c>
      <c r="AD58" s="3">
        <v>120</v>
      </c>
      <c r="AE58" s="8">
        <f t="shared" si="4"/>
        <v>3.3968124999999967</v>
      </c>
      <c r="AF58" s="8">
        <v>0</v>
      </c>
      <c r="AG58" s="52">
        <v>2.63</v>
      </c>
      <c r="AH58" s="12">
        <f>AG58-AF58-AE58</f>
        <v>-0.7668124999999968</v>
      </c>
      <c r="AI58" s="148">
        <f>AH58</f>
        <v>-0.7668124999999968</v>
      </c>
      <c r="AJ58" s="52" t="s">
        <v>235</v>
      </c>
    </row>
    <row r="59" spans="1:36" s="4" customFormat="1" ht="11.25">
      <c r="A59" s="99">
        <v>43</v>
      </c>
      <c r="B59" s="39" t="s">
        <v>282</v>
      </c>
      <c r="C59" s="97" t="s">
        <v>8</v>
      </c>
      <c r="D59" s="97">
        <v>2.5</v>
      </c>
      <c r="E59" s="97">
        <v>2.5</v>
      </c>
      <c r="F59" s="37">
        <f t="shared" si="6"/>
        <v>0.23</v>
      </c>
      <c r="G59" s="104"/>
      <c r="H59" s="37">
        <v>0.03</v>
      </c>
      <c r="I59" s="37">
        <v>0.2</v>
      </c>
      <c r="J59" s="37">
        <v>0.052</v>
      </c>
      <c r="K59" s="37">
        <v>120</v>
      </c>
      <c r="L59" s="97">
        <f aca="true" t="shared" si="13" ref="L59:L68">F59-J59</f>
        <v>0.17800000000000002</v>
      </c>
      <c r="M59" s="97">
        <v>0</v>
      </c>
      <c r="N59" s="37">
        <v>2.63</v>
      </c>
      <c r="O59" s="97">
        <f aca="true" t="shared" si="14" ref="O59:O68">N59-M59-L59</f>
        <v>2.452</v>
      </c>
      <c r="P59" s="106">
        <f aca="true" t="shared" si="15" ref="P59:P68">O59</f>
        <v>2.452</v>
      </c>
      <c r="Q59" s="182" t="s">
        <v>236</v>
      </c>
      <c r="R59" s="107">
        <v>0.77</v>
      </c>
      <c r="S59" s="15"/>
      <c r="T59" s="99">
        <v>43</v>
      </c>
      <c r="U59" s="39" t="s">
        <v>282</v>
      </c>
      <c r="V59" s="39" t="s">
        <v>88</v>
      </c>
      <c r="W59" s="100" t="s">
        <v>8</v>
      </c>
      <c r="X59" s="154">
        <v>0.043</v>
      </c>
      <c r="Y59" s="44">
        <f t="shared" si="2"/>
        <v>0.055844155844155835</v>
      </c>
      <c r="Z59" s="75">
        <f t="shared" si="12"/>
        <v>0.28584415584415584</v>
      </c>
      <c r="AA59" s="7"/>
      <c r="AB59" s="7"/>
      <c r="AC59" s="3">
        <v>0.052</v>
      </c>
      <c r="AD59" s="3">
        <v>120</v>
      </c>
      <c r="AE59" s="8">
        <f t="shared" si="4"/>
        <v>0.23384415584415585</v>
      </c>
      <c r="AF59" s="8">
        <v>0</v>
      </c>
      <c r="AG59" s="52">
        <v>2.63</v>
      </c>
      <c r="AH59" s="12">
        <f aca="true" t="shared" si="16" ref="AH59:AH68">AG59-AF59-AE59</f>
        <v>2.396155844155844</v>
      </c>
      <c r="AI59" s="18">
        <f aca="true" t="shared" si="17" ref="AI59:AI68">AH59</f>
        <v>2.396155844155844</v>
      </c>
      <c r="AJ59" s="52" t="s">
        <v>236</v>
      </c>
    </row>
    <row r="60" spans="1:36" s="4" customFormat="1" ht="11.25">
      <c r="A60" s="99">
        <v>44</v>
      </c>
      <c r="B60" s="39" t="s">
        <v>283</v>
      </c>
      <c r="C60" s="97" t="s">
        <v>19</v>
      </c>
      <c r="D60" s="97">
        <v>63</v>
      </c>
      <c r="E60" s="97">
        <v>63</v>
      </c>
      <c r="F60" s="37">
        <f t="shared" si="6"/>
        <v>36.14</v>
      </c>
      <c r="G60" s="104"/>
      <c r="H60" s="105">
        <v>16.37</v>
      </c>
      <c r="I60" s="37">
        <v>19.77</v>
      </c>
      <c r="J60" s="37"/>
      <c r="K60" s="37"/>
      <c r="L60" s="97">
        <f t="shared" si="13"/>
        <v>36.14</v>
      </c>
      <c r="M60" s="97">
        <v>0</v>
      </c>
      <c r="N60" s="37">
        <v>66.15</v>
      </c>
      <c r="O60" s="97">
        <f t="shared" si="14"/>
        <v>30.010000000000005</v>
      </c>
      <c r="P60" s="106">
        <f t="shared" si="15"/>
        <v>30.010000000000005</v>
      </c>
      <c r="Q60" s="182" t="s">
        <v>236</v>
      </c>
      <c r="R60" s="107">
        <v>0.97</v>
      </c>
      <c r="S60" s="15"/>
      <c r="T60" s="99">
        <v>44</v>
      </c>
      <c r="U60" s="39" t="s">
        <v>283</v>
      </c>
      <c r="V60" s="39" t="s">
        <v>89</v>
      </c>
      <c r="W60" s="100" t="s">
        <v>19</v>
      </c>
      <c r="X60" s="154">
        <v>0.44638100000000003</v>
      </c>
      <c r="Y60" s="44">
        <f t="shared" si="2"/>
        <v>0.46018659793814437</v>
      </c>
      <c r="Z60" s="75">
        <f t="shared" si="12"/>
        <v>36.60018659793815</v>
      </c>
      <c r="AA60" s="7"/>
      <c r="AB60" s="7"/>
      <c r="AC60" s="3"/>
      <c r="AD60" s="3"/>
      <c r="AE60" s="7">
        <f t="shared" si="4"/>
        <v>36.60018659793815</v>
      </c>
      <c r="AF60" s="8">
        <v>0</v>
      </c>
      <c r="AG60" s="52">
        <v>66.15</v>
      </c>
      <c r="AH60" s="12">
        <f t="shared" si="16"/>
        <v>29.549813402061858</v>
      </c>
      <c r="AI60" s="18">
        <f t="shared" si="17"/>
        <v>29.549813402061858</v>
      </c>
      <c r="AJ60" s="52" t="s">
        <v>236</v>
      </c>
    </row>
    <row r="61" spans="1:36" s="4" customFormat="1" ht="11.25">
      <c r="A61" s="99">
        <v>45</v>
      </c>
      <c r="B61" s="39" t="s">
        <v>284</v>
      </c>
      <c r="C61" s="97" t="s">
        <v>8</v>
      </c>
      <c r="D61" s="97">
        <v>2.5</v>
      </c>
      <c r="E61" s="97">
        <v>2.5</v>
      </c>
      <c r="F61" s="37">
        <f t="shared" si="6"/>
        <v>1.31</v>
      </c>
      <c r="G61" s="104"/>
      <c r="H61" s="37">
        <v>0.5</v>
      </c>
      <c r="I61" s="37">
        <v>0.81</v>
      </c>
      <c r="J61" s="37">
        <v>0.831</v>
      </c>
      <c r="K61" s="97">
        <v>120</v>
      </c>
      <c r="L61" s="97">
        <f t="shared" si="13"/>
        <v>0.4790000000000001</v>
      </c>
      <c r="M61" s="97">
        <v>0</v>
      </c>
      <c r="N61" s="37">
        <v>2.63</v>
      </c>
      <c r="O61" s="97">
        <f t="shared" si="14"/>
        <v>2.151</v>
      </c>
      <c r="P61" s="106">
        <f t="shared" si="15"/>
        <v>2.151</v>
      </c>
      <c r="Q61" s="182" t="s">
        <v>236</v>
      </c>
      <c r="R61" s="107">
        <v>0.89</v>
      </c>
      <c r="S61" s="15"/>
      <c r="T61" s="99">
        <v>45</v>
      </c>
      <c r="U61" s="39" t="s">
        <v>284</v>
      </c>
      <c r="V61" s="39" t="s">
        <v>90</v>
      </c>
      <c r="W61" s="100" t="s">
        <v>8</v>
      </c>
      <c r="X61" s="154">
        <v>0.3410000000000002</v>
      </c>
      <c r="Y61" s="44">
        <f t="shared" si="2"/>
        <v>0.38314606741573054</v>
      </c>
      <c r="Z61" s="75">
        <f t="shared" si="12"/>
        <v>1.6931460674157306</v>
      </c>
      <c r="AA61" s="7"/>
      <c r="AB61" s="7"/>
      <c r="AC61" s="3">
        <v>0.831</v>
      </c>
      <c r="AD61" s="8">
        <v>120</v>
      </c>
      <c r="AE61" s="7">
        <f t="shared" si="4"/>
        <v>0.8621460674157306</v>
      </c>
      <c r="AF61" s="8">
        <v>0</v>
      </c>
      <c r="AG61" s="52">
        <v>2.63</v>
      </c>
      <c r="AH61" s="12">
        <f t="shared" si="16"/>
        <v>1.7678539325842693</v>
      </c>
      <c r="AI61" s="18">
        <f t="shared" si="17"/>
        <v>1.7678539325842693</v>
      </c>
      <c r="AJ61" s="52" t="s">
        <v>236</v>
      </c>
    </row>
    <row r="62" spans="1:36" s="4" customFormat="1" ht="11.25">
      <c r="A62" s="99">
        <v>46</v>
      </c>
      <c r="B62" s="39" t="s">
        <v>285</v>
      </c>
      <c r="C62" s="97" t="s">
        <v>12</v>
      </c>
      <c r="D62" s="97">
        <v>16</v>
      </c>
      <c r="E62" s="97">
        <v>16</v>
      </c>
      <c r="F62" s="105">
        <f t="shared" si="6"/>
        <v>12.84</v>
      </c>
      <c r="G62" s="104"/>
      <c r="H62" s="37">
        <v>9.59</v>
      </c>
      <c r="I62" s="37">
        <v>3.25</v>
      </c>
      <c r="J62" s="37"/>
      <c r="K62" s="37"/>
      <c r="L62" s="97">
        <f t="shared" si="13"/>
        <v>12.84</v>
      </c>
      <c r="M62" s="97">
        <v>0</v>
      </c>
      <c r="N62" s="37">
        <v>16.8</v>
      </c>
      <c r="O62" s="97">
        <f t="shared" si="14"/>
        <v>3.960000000000001</v>
      </c>
      <c r="P62" s="106">
        <f t="shared" si="15"/>
        <v>3.960000000000001</v>
      </c>
      <c r="Q62" s="182" t="s">
        <v>236</v>
      </c>
      <c r="R62" s="107">
        <v>0.96</v>
      </c>
      <c r="S62" s="15"/>
      <c r="T62" s="99">
        <v>46</v>
      </c>
      <c r="U62" s="39" t="s">
        <v>285</v>
      </c>
      <c r="V62" s="39" t="s">
        <v>91</v>
      </c>
      <c r="W62" s="100" t="s">
        <v>12</v>
      </c>
      <c r="X62" s="154">
        <v>0.08</v>
      </c>
      <c r="Y62" s="44">
        <f t="shared" si="2"/>
        <v>0.08333333333333334</v>
      </c>
      <c r="Z62" s="75">
        <f t="shared" si="12"/>
        <v>12.923333333333334</v>
      </c>
      <c r="AA62" s="7"/>
      <c r="AB62" s="7"/>
      <c r="AC62" s="3"/>
      <c r="AD62" s="3"/>
      <c r="AE62" s="7">
        <f t="shared" si="4"/>
        <v>12.923333333333334</v>
      </c>
      <c r="AF62" s="8">
        <v>0</v>
      </c>
      <c r="AG62" s="52">
        <v>16.8</v>
      </c>
      <c r="AH62" s="12">
        <f t="shared" si="16"/>
        <v>3.876666666666667</v>
      </c>
      <c r="AI62" s="148">
        <f t="shared" si="17"/>
        <v>3.876666666666667</v>
      </c>
      <c r="AJ62" s="52" t="s">
        <v>236</v>
      </c>
    </row>
    <row r="63" spans="1:36" s="4" customFormat="1" ht="11.25">
      <c r="A63" s="99">
        <v>47</v>
      </c>
      <c r="B63" s="39" t="s">
        <v>286</v>
      </c>
      <c r="C63" s="97" t="s">
        <v>12</v>
      </c>
      <c r="D63" s="97">
        <v>16</v>
      </c>
      <c r="E63" s="97">
        <v>16</v>
      </c>
      <c r="F63" s="37">
        <f t="shared" si="6"/>
        <v>4.890000000000001</v>
      </c>
      <c r="G63" s="104"/>
      <c r="H63" s="37">
        <v>2.47</v>
      </c>
      <c r="I63" s="37">
        <v>2.42</v>
      </c>
      <c r="J63" s="37"/>
      <c r="K63" s="37"/>
      <c r="L63" s="97">
        <f t="shared" si="13"/>
        <v>4.890000000000001</v>
      </c>
      <c r="M63" s="97">
        <v>0</v>
      </c>
      <c r="N63" s="37">
        <v>16.8</v>
      </c>
      <c r="O63" s="97">
        <f t="shared" si="14"/>
        <v>11.91</v>
      </c>
      <c r="P63" s="106">
        <f t="shared" si="15"/>
        <v>11.91</v>
      </c>
      <c r="Q63" s="182" t="s">
        <v>236</v>
      </c>
      <c r="R63" s="107">
        <v>0.98</v>
      </c>
      <c r="S63" s="15"/>
      <c r="T63" s="99">
        <v>47</v>
      </c>
      <c r="U63" s="39" t="s">
        <v>286</v>
      </c>
      <c r="V63" s="39" t="s">
        <v>92</v>
      </c>
      <c r="W63" s="100" t="s">
        <v>12</v>
      </c>
      <c r="X63" s="154">
        <v>0</v>
      </c>
      <c r="Y63" s="44">
        <f t="shared" si="2"/>
        <v>0</v>
      </c>
      <c r="Z63" s="75">
        <f t="shared" si="12"/>
        <v>4.890000000000001</v>
      </c>
      <c r="AA63" s="7"/>
      <c r="AB63" s="7"/>
      <c r="AC63" s="3"/>
      <c r="AD63" s="3"/>
      <c r="AE63" s="8">
        <f t="shared" si="4"/>
        <v>4.890000000000001</v>
      </c>
      <c r="AF63" s="8">
        <v>0</v>
      </c>
      <c r="AG63" s="52">
        <v>16.8</v>
      </c>
      <c r="AH63" s="12">
        <f t="shared" si="16"/>
        <v>11.91</v>
      </c>
      <c r="AI63" s="18">
        <f t="shared" si="17"/>
        <v>11.91</v>
      </c>
      <c r="AJ63" s="52" t="s">
        <v>236</v>
      </c>
    </row>
    <row r="64" spans="1:36" s="4" customFormat="1" ht="11.25">
      <c r="A64" s="99">
        <v>48</v>
      </c>
      <c r="B64" s="39" t="s">
        <v>287</v>
      </c>
      <c r="C64" s="97" t="s">
        <v>8</v>
      </c>
      <c r="D64" s="97">
        <v>2.5</v>
      </c>
      <c r="E64" s="97">
        <v>2.5</v>
      </c>
      <c r="F64" s="37">
        <f t="shared" si="6"/>
        <v>0.41000000000000003</v>
      </c>
      <c r="G64" s="104"/>
      <c r="H64" s="37">
        <v>0.32</v>
      </c>
      <c r="I64" s="37">
        <v>0.09</v>
      </c>
      <c r="J64" s="37">
        <v>0.277</v>
      </c>
      <c r="K64" s="37">
        <v>120</v>
      </c>
      <c r="L64" s="97">
        <f t="shared" si="13"/>
        <v>0.133</v>
      </c>
      <c r="M64" s="97">
        <v>0</v>
      </c>
      <c r="N64" s="37">
        <v>2.63</v>
      </c>
      <c r="O64" s="97">
        <f t="shared" si="14"/>
        <v>2.497</v>
      </c>
      <c r="P64" s="106">
        <f t="shared" si="15"/>
        <v>2.497</v>
      </c>
      <c r="Q64" s="182" t="s">
        <v>236</v>
      </c>
      <c r="R64" s="107">
        <v>0.89</v>
      </c>
      <c r="S64" s="15"/>
      <c r="T64" s="99">
        <v>48</v>
      </c>
      <c r="U64" s="39" t="s">
        <v>287</v>
      </c>
      <c r="V64" s="39" t="s">
        <v>93</v>
      </c>
      <c r="W64" s="100" t="s">
        <v>8</v>
      </c>
      <c r="X64" s="154">
        <v>0.043</v>
      </c>
      <c r="Y64" s="44">
        <f t="shared" si="2"/>
        <v>0.04831460674157303</v>
      </c>
      <c r="Z64" s="75">
        <f t="shared" si="12"/>
        <v>0.45831460674157304</v>
      </c>
      <c r="AA64" s="7"/>
      <c r="AB64" s="7"/>
      <c r="AC64" s="3">
        <v>0.277</v>
      </c>
      <c r="AD64" s="3">
        <v>120</v>
      </c>
      <c r="AE64" s="8">
        <f t="shared" si="4"/>
        <v>0.18131460674157301</v>
      </c>
      <c r="AF64" s="8">
        <v>0</v>
      </c>
      <c r="AG64" s="52">
        <v>2.63</v>
      </c>
      <c r="AH64" s="12">
        <f t="shared" si="16"/>
        <v>2.448685393258427</v>
      </c>
      <c r="AI64" s="18">
        <f t="shared" si="17"/>
        <v>2.448685393258427</v>
      </c>
      <c r="AJ64" s="52" t="s">
        <v>236</v>
      </c>
    </row>
    <row r="65" spans="1:36" s="4" customFormat="1" ht="11.25">
      <c r="A65" s="99">
        <v>49</v>
      </c>
      <c r="B65" s="39" t="s">
        <v>288</v>
      </c>
      <c r="C65" s="97" t="s">
        <v>8</v>
      </c>
      <c r="D65" s="97">
        <v>2.5</v>
      </c>
      <c r="E65" s="97">
        <v>2.5</v>
      </c>
      <c r="F65" s="37">
        <f t="shared" si="6"/>
        <v>0.9</v>
      </c>
      <c r="G65" s="104"/>
      <c r="H65" s="37">
        <v>0.37</v>
      </c>
      <c r="I65" s="37">
        <v>0.53</v>
      </c>
      <c r="J65" s="37">
        <v>0.173</v>
      </c>
      <c r="K65" s="97">
        <v>120</v>
      </c>
      <c r="L65" s="97">
        <f t="shared" si="13"/>
        <v>0.7270000000000001</v>
      </c>
      <c r="M65" s="97">
        <v>0</v>
      </c>
      <c r="N65" s="37">
        <v>2.63</v>
      </c>
      <c r="O65" s="97">
        <f t="shared" si="14"/>
        <v>1.9029999999999998</v>
      </c>
      <c r="P65" s="106">
        <f t="shared" si="15"/>
        <v>1.9029999999999998</v>
      </c>
      <c r="Q65" s="182" t="s">
        <v>236</v>
      </c>
      <c r="R65" s="107">
        <v>0.97</v>
      </c>
      <c r="S65" s="15"/>
      <c r="T65" s="99">
        <v>49</v>
      </c>
      <c r="U65" s="39" t="s">
        <v>288</v>
      </c>
      <c r="V65" s="39" t="s">
        <v>94</v>
      </c>
      <c r="W65" s="100" t="s">
        <v>8</v>
      </c>
      <c r="X65" s="154">
        <v>0.6310000000000003</v>
      </c>
      <c r="Y65" s="44">
        <f t="shared" si="2"/>
        <v>0.6505154639175261</v>
      </c>
      <c r="Z65" s="75">
        <f t="shared" si="12"/>
        <v>1.550515463917526</v>
      </c>
      <c r="AA65" s="7"/>
      <c r="AB65" s="7"/>
      <c r="AC65" s="3">
        <v>0.173</v>
      </c>
      <c r="AD65" s="8">
        <v>120</v>
      </c>
      <c r="AE65" s="8">
        <f t="shared" si="4"/>
        <v>1.377515463917526</v>
      </c>
      <c r="AF65" s="8">
        <v>0</v>
      </c>
      <c r="AG65" s="52">
        <v>2.63</v>
      </c>
      <c r="AH65" s="12">
        <f t="shared" si="16"/>
        <v>1.252484536082474</v>
      </c>
      <c r="AI65" s="18">
        <f t="shared" si="17"/>
        <v>1.252484536082474</v>
      </c>
      <c r="AJ65" s="52" t="s">
        <v>236</v>
      </c>
    </row>
    <row r="66" spans="1:36" s="4" customFormat="1" ht="11.25">
      <c r="A66" s="99">
        <v>50</v>
      </c>
      <c r="B66" s="39" t="s">
        <v>289</v>
      </c>
      <c r="C66" s="97" t="s">
        <v>7</v>
      </c>
      <c r="D66" s="97">
        <v>10</v>
      </c>
      <c r="E66" s="97">
        <v>10</v>
      </c>
      <c r="F66" s="37">
        <f t="shared" si="6"/>
        <v>6.35</v>
      </c>
      <c r="G66" s="104"/>
      <c r="H66" s="37">
        <v>3.11</v>
      </c>
      <c r="I66" s="37">
        <v>3.24</v>
      </c>
      <c r="J66" s="37"/>
      <c r="K66" s="37"/>
      <c r="L66" s="97">
        <f t="shared" si="13"/>
        <v>6.35</v>
      </c>
      <c r="M66" s="97">
        <v>0</v>
      </c>
      <c r="N66" s="37">
        <v>10.5</v>
      </c>
      <c r="O66" s="97">
        <f t="shared" si="14"/>
        <v>4.15</v>
      </c>
      <c r="P66" s="106">
        <f t="shared" si="15"/>
        <v>4.15</v>
      </c>
      <c r="Q66" s="182" t="s">
        <v>236</v>
      </c>
      <c r="R66" s="107">
        <v>0.96</v>
      </c>
      <c r="S66" s="15"/>
      <c r="T66" s="99">
        <v>50</v>
      </c>
      <c r="U66" s="39" t="s">
        <v>289</v>
      </c>
      <c r="V66" s="39" t="s">
        <v>95</v>
      </c>
      <c r="W66" s="100" t="s">
        <v>7</v>
      </c>
      <c r="X66" s="154">
        <v>0.4890000000000002</v>
      </c>
      <c r="Y66" s="44">
        <f t="shared" si="2"/>
        <v>0.5093750000000002</v>
      </c>
      <c r="Z66" s="75">
        <f t="shared" si="12"/>
        <v>6.859375</v>
      </c>
      <c r="AA66" s="7"/>
      <c r="AB66" s="7"/>
      <c r="AC66" s="3"/>
      <c r="AD66" s="3"/>
      <c r="AE66" s="8">
        <f t="shared" si="4"/>
        <v>6.859375</v>
      </c>
      <c r="AF66" s="8">
        <v>0</v>
      </c>
      <c r="AG66" s="52">
        <v>10.5</v>
      </c>
      <c r="AH66" s="12">
        <f t="shared" si="16"/>
        <v>3.640625</v>
      </c>
      <c r="AI66" s="148">
        <f t="shared" si="17"/>
        <v>3.640625</v>
      </c>
      <c r="AJ66" s="52" t="s">
        <v>236</v>
      </c>
    </row>
    <row r="67" spans="1:36" s="4" customFormat="1" ht="11.25">
      <c r="A67" s="99">
        <v>51</v>
      </c>
      <c r="B67" s="39" t="s">
        <v>290</v>
      </c>
      <c r="C67" s="97" t="s">
        <v>8</v>
      </c>
      <c r="D67" s="97">
        <v>2.5</v>
      </c>
      <c r="E67" s="97">
        <v>2.5</v>
      </c>
      <c r="F67" s="37">
        <f t="shared" si="6"/>
        <v>0.75</v>
      </c>
      <c r="G67" s="104"/>
      <c r="H67" s="37">
        <v>0.62</v>
      </c>
      <c r="I67" s="37">
        <v>0.13</v>
      </c>
      <c r="J67" s="37"/>
      <c r="K67" s="37"/>
      <c r="L67" s="97">
        <f t="shared" si="13"/>
        <v>0.75</v>
      </c>
      <c r="M67" s="97">
        <v>0</v>
      </c>
      <c r="N67" s="37">
        <v>2.63</v>
      </c>
      <c r="O67" s="97">
        <f t="shared" si="14"/>
        <v>1.88</v>
      </c>
      <c r="P67" s="106">
        <f t="shared" si="15"/>
        <v>1.88</v>
      </c>
      <c r="Q67" s="182" t="s">
        <v>236</v>
      </c>
      <c r="R67" s="107">
        <v>0.96</v>
      </c>
      <c r="S67" s="15"/>
      <c r="T67" s="99">
        <v>51</v>
      </c>
      <c r="U67" s="39" t="s">
        <v>290</v>
      </c>
      <c r="V67" s="39" t="s">
        <v>96</v>
      </c>
      <c r="W67" s="100" t="s">
        <v>8</v>
      </c>
      <c r="X67" s="154">
        <v>0.3487200000000001</v>
      </c>
      <c r="Y67" s="44">
        <f t="shared" si="2"/>
        <v>0.36325000000000013</v>
      </c>
      <c r="Z67" s="75">
        <f t="shared" si="12"/>
        <v>1.11325</v>
      </c>
      <c r="AA67" s="7"/>
      <c r="AB67" s="7"/>
      <c r="AC67" s="3"/>
      <c r="AD67" s="3"/>
      <c r="AE67" s="8">
        <f t="shared" si="4"/>
        <v>1.11325</v>
      </c>
      <c r="AF67" s="8">
        <v>0</v>
      </c>
      <c r="AG67" s="52">
        <v>2.63</v>
      </c>
      <c r="AH67" s="12">
        <f t="shared" si="16"/>
        <v>1.5167499999999998</v>
      </c>
      <c r="AI67" s="18">
        <f t="shared" si="17"/>
        <v>1.5167499999999998</v>
      </c>
      <c r="AJ67" s="52" t="s">
        <v>236</v>
      </c>
    </row>
    <row r="68" spans="1:36" s="4" customFormat="1" ht="11.25">
      <c r="A68" s="35">
        <v>52</v>
      </c>
      <c r="B68" s="39" t="s">
        <v>291</v>
      </c>
      <c r="C68" s="97" t="s">
        <v>20</v>
      </c>
      <c r="D68" s="97">
        <v>4</v>
      </c>
      <c r="E68" s="97">
        <v>4</v>
      </c>
      <c r="F68" s="37">
        <f t="shared" si="6"/>
        <v>1.6099999999999999</v>
      </c>
      <c r="G68" s="104"/>
      <c r="H68" s="37">
        <v>0.73</v>
      </c>
      <c r="I68" s="37">
        <v>0.88</v>
      </c>
      <c r="J68" s="37">
        <v>0.346</v>
      </c>
      <c r="K68" s="37">
        <v>120</v>
      </c>
      <c r="L68" s="97">
        <f t="shared" si="13"/>
        <v>1.2639999999999998</v>
      </c>
      <c r="M68" s="97">
        <v>0</v>
      </c>
      <c r="N68" s="37">
        <v>4.2</v>
      </c>
      <c r="O68" s="97">
        <f t="shared" si="14"/>
        <v>2.9360000000000004</v>
      </c>
      <c r="P68" s="106">
        <f t="shared" si="15"/>
        <v>2.9360000000000004</v>
      </c>
      <c r="Q68" s="182" t="s">
        <v>236</v>
      </c>
      <c r="R68" s="107">
        <v>0.98</v>
      </c>
      <c r="S68" s="15"/>
      <c r="T68" s="35">
        <v>52</v>
      </c>
      <c r="U68" s="39" t="s">
        <v>291</v>
      </c>
      <c r="V68" s="39" t="s">
        <v>97</v>
      </c>
      <c r="W68" s="100" t="s">
        <v>20</v>
      </c>
      <c r="X68" s="154">
        <v>1.3859999999999981</v>
      </c>
      <c r="Y68" s="44">
        <f t="shared" si="2"/>
        <v>1.4142857142857124</v>
      </c>
      <c r="Z68" s="75">
        <f t="shared" si="12"/>
        <v>3.0242857142857122</v>
      </c>
      <c r="AA68" s="7"/>
      <c r="AB68" s="7"/>
      <c r="AC68" s="3">
        <v>0.346</v>
      </c>
      <c r="AD68" s="3">
        <v>120</v>
      </c>
      <c r="AE68" s="8">
        <f t="shared" si="4"/>
        <v>2.678285714285712</v>
      </c>
      <c r="AF68" s="8">
        <v>0</v>
      </c>
      <c r="AG68" s="52">
        <v>4.2</v>
      </c>
      <c r="AH68" s="12">
        <f t="shared" si="16"/>
        <v>1.521714285714288</v>
      </c>
      <c r="AI68" s="18">
        <f t="shared" si="17"/>
        <v>1.521714285714288</v>
      </c>
      <c r="AJ68" s="52" t="s">
        <v>236</v>
      </c>
    </row>
    <row r="69" spans="1:36" s="4" customFormat="1" ht="11.25">
      <c r="A69" s="191">
        <v>53</v>
      </c>
      <c r="B69" s="39" t="s">
        <v>292</v>
      </c>
      <c r="C69" s="97" t="s">
        <v>26</v>
      </c>
      <c r="D69" s="97">
        <v>3.2</v>
      </c>
      <c r="E69" s="97">
        <v>6.3</v>
      </c>
      <c r="F69" s="37">
        <f>F70+F71</f>
        <v>2.69</v>
      </c>
      <c r="G69" s="104"/>
      <c r="H69" s="97"/>
      <c r="I69" s="97"/>
      <c r="J69" s="97"/>
      <c r="K69" s="97"/>
      <c r="L69" s="97"/>
      <c r="M69" s="97">
        <v>0</v>
      </c>
      <c r="N69" s="37"/>
      <c r="O69" s="97"/>
      <c r="P69" s="188">
        <f>MIN(O69:O71)</f>
        <v>2.8129999999999997</v>
      </c>
      <c r="Q69" s="205" t="s">
        <v>236</v>
      </c>
      <c r="R69" s="205">
        <v>0.92</v>
      </c>
      <c r="S69" s="15"/>
      <c r="T69" s="191">
        <v>53</v>
      </c>
      <c r="U69" s="39" t="s">
        <v>292</v>
      </c>
      <c r="V69" s="39" t="s">
        <v>98</v>
      </c>
      <c r="W69" s="100" t="s">
        <v>26</v>
      </c>
      <c r="X69" s="155">
        <v>0.02</v>
      </c>
      <c r="Y69" s="44">
        <f t="shared" si="2"/>
        <v>0.021739130434782608</v>
      </c>
      <c r="Z69" s="75">
        <f>Z70+Z71</f>
        <v>0.72</v>
      </c>
      <c r="AA69" s="7"/>
      <c r="AB69" s="7"/>
      <c r="AC69" s="8"/>
      <c r="AD69" s="8"/>
      <c r="AE69" s="7"/>
      <c r="AF69" s="8">
        <v>0</v>
      </c>
      <c r="AG69" s="52"/>
      <c r="AH69" s="9"/>
      <c r="AI69" s="247">
        <f>MIN(AH69:AH71)</f>
        <v>2.8129999999999997</v>
      </c>
      <c r="AJ69" s="223" t="s">
        <v>236</v>
      </c>
    </row>
    <row r="70" spans="1:36" s="4" customFormat="1" ht="11.25">
      <c r="A70" s="192"/>
      <c r="B70" s="40" t="s">
        <v>243</v>
      </c>
      <c r="C70" s="97" t="s">
        <v>39</v>
      </c>
      <c r="D70" s="97"/>
      <c r="E70" s="97"/>
      <c r="F70" s="37">
        <f t="shared" si="6"/>
        <v>1.97</v>
      </c>
      <c r="G70" s="104"/>
      <c r="H70" s="37"/>
      <c r="I70" s="37">
        <v>1.97</v>
      </c>
      <c r="J70" s="37"/>
      <c r="K70" s="37"/>
      <c r="L70" s="97"/>
      <c r="M70" s="97">
        <v>0</v>
      </c>
      <c r="N70" s="37"/>
      <c r="O70" s="97"/>
      <c r="P70" s="194"/>
      <c r="Q70" s="206"/>
      <c r="R70" s="206"/>
      <c r="S70" s="15"/>
      <c r="T70" s="192"/>
      <c r="U70" s="40" t="s">
        <v>243</v>
      </c>
      <c r="V70" s="40" t="s">
        <v>44</v>
      </c>
      <c r="W70" s="100" t="s">
        <v>39</v>
      </c>
      <c r="X70" s="154">
        <v>0</v>
      </c>
      <c r="Y70" s="44"/>
      <c r="Z70" s="38"/>
      <c r="AA70" s="5"/>
      <c r="AB70" s="5"/>
      <c r="AC70" s="3"/>
      <c r="AD70" s="37"/>
      <c r="AE70" s="7"/>
      <c r="AF70" s="95">
        <v>0</v>
      </c>
      <c r="AG70" s="52"/>
      <c r="AH70" s="9"/>
      <c r="AI70" s="227"/>
      <c r="AJ70" s="224"/>
    </row>
    <row r="71" spans="1:36" s="4" customFormat="1" ht="11.25">
      <c r="A71" s="193"/>
      <c r="B71" s="40" t="s">
        <v>244</v>
      </c>
      <c r="C71" s="97" t="s">
        <v>37</v>
      </c>
      <c r="D71" s="97"/>
      <c r="E71" s="97"/>
      <c r="F71" s="37">
        <f t="shared" si="6"/>
        <v>0.72</v>
      </c>
      <c r="G71" s="104"/>
      <c r="H71" s="37">
        <v>0.57</v>
      </c>
      <c r="I71" s="37">
        <v>0.15</v>
      </c>
      <c r="J71" s="37">
        <v>0.173</v>
      </c>
      <c r="K71" s="37">
        <v>120</v>
      </c>
      <c r="L71" s="97">
        <f>F71-J71</f>
        <v>0.5469999999999999</v>
      </c>
      <c r="M71" s="97">
        <v>0</v>
      </c>
      <c r="N71" s="37">
        <v>3.36</v>
      </c>
      <c r="O71" s="97">
        <f>N71-L71-M71</f>
        <v>2.8129999999999997</v>
      </c>
      <c r="P71" s="189"/>
      <c r="Q71" s="207"/>
      <c r="R71" s="207"/>
      <c r="S71" s="15"/>
      <c r="T71" s="193"/>
      <c r="U71" s="40" t="s">
        <v>244</v>
      </c>
      <c r="V71" s="40" t="s">
        <v>45</v>
      </c>
      <c r="W71" s="100" t="s">
        <v>37</v>
      </c>
      <c r="X71" s="155">
        <v>0</v>
      </c>
      <c r="Y71" s="44">
        <f>X71/R69</f>
        <v>0</v>
      </c>
      <c r="Z71" s="38">
        <f aca="true" t="shared" si="18" ref="Z71:Z80">Y71+F71</f>
        <v>0.72</v>
      </c>
      <c r="AA71" s="5"/>
      <c r="AB71" s="5"/>
      <c r="AC71" s="37">
        <v>0.173</v>
      </c>
      <c r="AD71" s="3">
        <v>120</v>
      </c>
      <c r="AE71" s="8">
        <f>Z71-AC71</f>
        <v>0.5469999999999999</v>
      </c>
      <c r="AF71" s="8">
        <v>0</v>
      </c>
      <c r="AG71" s="52">
        <v>3.36</v>
      </c>
      <c r="AH71" s="9">
        <f>AG71-AE71-AF71</f>
        <v>2.8129999999999997</v>
      </c>
      <c r="AI71" s="228"/>
      <c r="AJ71" s="225"/>
    </row>
    <row r="72" spans="1:36" s="4" customFormat="1" ht="11.25">
      <c r="A72" s="35">
        <v>54</v>
      </c>
      <c r="B72" s="39" t="s">
        <v>293</v>
      </c>
      <c r="C72" s="97" t="s">
        <v>14</v>
      </c>
      <c r="D72" s="97">
        <v>25</v>
      </c>
      <c r="E72" s="97">
        <v>25</v>
      </c>
      <c r="F72" s="37">
        <f t="shared" si="6"/>
        <v>17.509999999999998</v>
      </c>
      <c r="G72" s="104"/>
      <c r="H72" s="37">
        <v>10.5</v>
      </c>
      <c r="I72" s="37">
        <v>7.01</v>
      </c>
      <c r="J72" s="37"/>
      <c r="K72" s="37"/>
      <c r="L72" s="97">
        <f aca="true" t="shared" si="19" ref="L72:L113">F72-J72</f>
        <v>17.509999999999998</v>
      </c>
      <c r="M72" s="97">
        <v>0</v>
      </c>
      <c r="N72" s="37">
        <v>26.25</v>
      </c>
      <c r="O72" s="97">
        <f aca="true" t="shared" si="20" ref="O72:O80">N72-M72-L72</f>
        <v>8.740000000000002</v>
      </c>
      <c r="P72" s="106">
        <f aca="true" t="shared" si="21" ref="P72:P80">O72</f>
        <v>8.740000000000002</v>
      </c>
      <c r="Q72" s="182" t="s">
        <v>236</v>
      </c>
      <c r="R72" s="107">
        <v>0.98</v>
      </c>
      <c r="S72" s="15"/>
      <c r="T72" s="35">
        <v>54</v>
      </c>
      <c r="U72" s="39" t="s">
        <v>293</v>
      </c>
      <c r="V72" s="39" t="s">
        <v>99</v>
      </c>
      <c r="W72" s="100" t="s">
        <v>14</v>
      </c>
      <c r="X72" s="154">
        <v>2.4</v>
      </c>
      <c r="Y72" s="44">
        <f aca="true" t="shared" si="22" ref="Y72:Y135">X72/R72</f>
        <v>2.4489795918367347</v>
      </c>
      <c r="Z72" s="75">
        <f t="shared" si="18"/>
        <v>19.958979591836734</v>
      </c>
      <c r="AA72" s="7"/>
      <c r="AB72" s="7"/>
      <c r="AC72" s="3"/>
      <c r="AD72" s="3"/>
      <c r="AE72" s="7">
        <f aca="true" t="shared" si="23" ref="AE72:AE113">Z72-AC72</f>
        <v>19.958979591836734</v>
      </c>
      <c r="AF72" s="8">
        <v>0</v>
      </c>
      <c r="AG72" s="52">
        <v>26.25</v>
      </c>
      <c r="AH72" s="12">
        <f aca="true" t="shared" si="24" ref="AH72:AH79">AG72-AF72-AE72</f>
        <v>6.291020408163266</v>
      </c>
      <c r="AI72" s="148">
        <f aca="true" t="shared" si="25" ref="AI72:AI79">AH72</f>
        <v>6.291020408163266</v>
      </c>
      <c r="AJ72" s="52" t="s">
        <v>236</v>
      </c>
    </row>
    <row r="73" spans="1:36" s="4" customFormat="1" ht="11.25">
      <c r="A73" s="35">
        <v>55</v>
      </c>
      <c r="B73" s="39" t="s">
        <v>294</v>
      </c>
      <c r="C73" s="97" t="s">
        <v>8</v>
      </c>
      <c r="D73" s="97">
        <v>2.5</v>
      </c>
      <c r="E73" s="97">
        <v>2.5</v>
      </c>
      <c r="F73" s="37">
        <f>H73+I73</f>
        <v>1.5499999999999998</v>
      </c>
      <c r="G73" s="104"/>
      <c r="H73" s="37">
        <v>0.97</v>
      </c>
      <c r="I73" s="37">
        <v>0.58</v>
      </c>
      <c r="J73" s="37">
        <v>0.139</v>
      </c>
      <c r="K73" s="37">
        <v>120</v>
      </c>
      <c r="L73" s="97">
        <f t="shared" si="19"/>
        <v>1.4109999999999998</v>
      </c>
      <c r="M73" s="97">
        <v>0</v>
      </c>
      <c r="N73" s="37">
        <v>2.63</v>
      </c>
      <c r="O73" s="97">
        <f t="shared" si="20"/>
        <v>1.219</v>
      </c>
      <c r="P73" s="106">
        <f t="shared" si="21"/>
        <v>1.219</v>
      </c>
      <c r="Q73" s="182" t="s">
        <v>236</v>
      </c>
      <c r="R73" s="107">
        <v>0.93</v>
      </c>
      <c r="S73" s="15"/>
      <c r="T73" s="35">
        <v>55</v>
      </c>
      <c r="U73" s="39" t="s">
        <v>294</v>
      </c>
      <c r="V73" s="39" t="s">
        <v>100</v>
      </c>
      <c r="W73" s="100" t="s">
        <v>8</v>
      </c>
      <c r="X73" s="154">
        <v>1.8329999999999982</v>
      </c>
      <c r="Y73" s="44">
        <f t="shared" si="22"/>
        <v>1.9709677419354819</v>
      </c>
      <c r="Z73" s="75">
        <f t="shared" si="18"/>
        <v>3.5209677419354817</v>
      </c>
      <c r="AA73" s="7"/>
      <c r="AB73" s="7"/>
      <c r="AC73" s="3">
        <v>0.139</v>
      </c>
      <c r="AD73" s="3">
        <v>120</v>
      </c>
      <c r="AE73" s="8">
        <f t="shared" si="23"/>
        <v>3.3819677419354814</v>
      </c>
      <c r="AF73" s="8">
        <v>0</v>
      </c>
      <c r="AG73" s="52">
        <v>2.63</v>
      </c>
      <c r="AH73" s="12">
        <f t="shared" si="24"/>
        <v>-0.7519677419354815</v>
      </c>
      <c r="AI73" s="148">
        <f t="shared" si="25"/>
        <v>-0.7519677419354815</v>
      </c>
      <c r="AJ73" s="52" t="s">
        <v>235</v>
      </c>
    </row>
    <row r="74" spans="1:36" s="4" customFormat="1" ht="11.25">
      <c r="A74" s="35">
        <v>56</v>
      </c>
      <c r="B74" s="39" t="s">
        <v>295</v>
      </c>
      <c r="C74" s="97" t="s">
        <v>20</v>
      </c>
      <c r="D74" s="97">
        <v>4</v>
      </c>
      <c r="E74" s="97">
        <v>4</v>
      </c>
      <c r="F74" s="37">
        <f t="shared" si="6"/>
        <v>1.31</v>
      </c>
      <c r="G74" s="104"/>
      <c r="H74" s="37">
        <v>0.23</v>
      </c>
      <c r="I74" s="37">
        <v>1.08</v>
      </c>
      <c r="J74" s="37"/>
      <c r="K74" s="97"/>
      <c r="L74" s="97">
        <f>F74-J74</f>
        <v>1.31</v>
      </c>
      <c r="M74" s="97">
        <v>0</v>
      </c>
      <c r="N74" s="37">
        <v>4.2</v>
      </c>
      <c r="O74" s="97">
        <f>N74-M74-L74</f>
        <v>2.89</v>
      </c>
      <c r="P74" s="106">
        <f t="shared" si="21"/>
        <v>2.89</v>
      </c>
      <c r="Q74" s="182" t="s">
        <v>236</v>
      </c>
      <c r="R74" s="107">
        <v>0.94</v>
      </c>
      <c r="S74" s="15"/>
      <c r="T74" s="35">
        <v>56</v>
      </c>
      <c r="U74" s="39" t="s">
        <v>295</v>
      </c>
      <c r="V74" s="39" t="s">
        <v>101</v>
      </c>
      <c r="W74" s="100" t="s">
        <v>20</v>
      </c>
      <c r="X74" s="154">
        <v>1.2289999999999985</v>
      </c>
      <c r="Y74" s="44">
        <f t="shared" si="22"/>
        <v>1.3074468085106368</v>
      </c>
      <c r="Z74" s="75">
        <f t="shared" si="18"/>
        <v>2.617446808510637</v>
      </c>
      <c r="AA74" s="7"/>
      <c r="AB74" s="7"/>
      <c r="AC74" s="3"/>
      <c r="AD74" s="8"/>
      <c r="AE74" s="8">
        <f t="shared" si="23"/>
        <v>2.617446808510637</v>
      </c>
      <c r="AF74" s="8">
        <v>0</v>
      </c>
      <c r="AG74" s="52">
        <v>4.2</v>
      </c>
      <c r="AH74" s="12">
        <f t="shared" si="24"/>
        <v>1.5825531914893634</v>
      </c>
      <c r="AI74" s="18">
        <f t="shared" si="25"/>
        <v>1.5825531914893634</v>
      </c>
      <c r="AJ74" s="52" t="s">
        <v>236</v>
      </c>
    </row>
    <row r="75" spans="1:36" s="4" customFormat="1" ht="11.25">
      <c r="A75" s="35">
        <v>57</v>
      </c>
      <c r="B75" s="39" t="s">
        <v>296</v>
      </c>
      <c r="C75" s="97" t="s">
        <v>17</v>
      </c>
      <c r="D75" s="97">
        <v>40</v>
      </c>
      <c r="E75" s="97">
        <v>40</v>
      </c>
      <c r="F75" s="37">
        <f t="shared" si="6"/>
        <v>29.599999999999998</v>
      </c>
      <c r="G75" s="104"/>
      <c r="H75" s="37">
        <v>12.7</v>
      </c>
      <c r="I75" s="37">
        <v>16.9</v>
      </c>
      <c r="J75" s="37"/>
      <c r="K75" s="37"/>
      <c r="L75" s="97">
        <f t="shared" si="19"/>
        <v>29.599999999999998</v>
      </c>
      <c r="M75" s="97">
        <v>0</v>
      </c>
      <c r="N75" s="97">
        <v>42</v>
      </c>
      <c r="O75" s="97">
        <f t="shared" si="20"/>
        <v>12.400000000000002</v>
      </c>
      <c r="P75" s="106">
        <f t="shared" si="21"/>
        <v>12.400000000000002</v>
      </c>
      <c r="Q75" s="182" t="s">
        <v>236</v>
      </c>
      <c r="R75" s="107">
        <v>0.96</v>
      </c>
      <c r="S75" s="15"/>
      <c r="T75" s="35">
        <v>57</v>
      </c>
      <c r="U75" s="39" t="s">
        <v>296</v>
      </c>
      <c r="V75" s="39" t="s">
        <v>102</v>
      </c>
      <c r="W75" s="100" t="s">
        <v>17</v>
      </c>
      <c r="X75" s="154">
        <v>2.8086970000000004</v>
      </c>
      <c r="Y75" s="44">
        <f t="shared" si="22"/>
        <v>2.925726041666667</v>
      </c>
      <c r="Z75" s="75">
        <f t="shared" si="18"/>
        <v>32.525726041666665</v>
      </c>
      <c r="AA75" s="7"/>
      <c r="AB75" s="7"/>
      <c r="AC75" s="3"/>
      <c r="AD75" s="3"/>
      <c r="AE75" s="7">
        <f t="shared" si="23"/>
        <v>32.525726041666665</v>
      </c>
      <c r="AF75" s="8">
        <v>0</v>
      </c>
      <c r="AG75" s="98">
        <v>42</v>
      </c>
      <c r="AH75" s="12">
        <f t="shared" si="24"/>
        <v>9.474273958333335</v>
      </c>
      <c r="AI75" s="18">
        <f t="shared" si="25"/>
        <v>9.474273958333335</v>
      </c>
      <c r="AJ75" s="52" t="s">
        <v>236</v>
      </c>
    </row>
    <row r="76" spans="1:36" s="4" customFormat="1" ht="11.25">
      <c r="A76" s="35">
        <v>58</v>
      </c>
      <c r="B76" s="39" t="s">
        <v>297</v>
      </c>
      <c r="C76" s="97" t="s">
        <v>14</v>
      </c>
      <c r="D76" s="97">
        <v>25</v>
      </c>
      <c r="E76" s="97">
        <v>25</v>
      </c>
      <c r="F76" s="37">
        <f t="shared" si="6"/>
        <v>6.39</v>
      </c>
      <c r="G76" s="104"/>
      <c r="H76" s="37">
        <v>4.55</v>
      </c>
      <c r="I76" s="37">
        <v>1.84</v>
      </c>
      <c r="J76" s="37"/>
      <c r="K76" s="37"/>
      <c r="L76" s="97">
        <f t="shared" si="19"/>
        <v>6.39</v>
      </c>
      <c r="M76" s="97">
        <v>0</v>
      </c>
      <c r="N76" s="37">
        <v>26.25</v>
      </c>
      <c r="O76" s="97">
        <f t="shared" si="20"/>
        <v>19.86</v>
      </c>
      <c r="P76" s="106">
        <f t="shared" si="21"/>
        <v>19.86</v>
      </c>
      <c r="Q76" s="182" t="s">
        <v>236</v>
      </c>
      <c r="R76" s="109">
        <v>0.998</v>
      </c>
      <c r="S76" s="15"/>
      <c r="T76" s="35">
        <v>58</v>
      </c>
      <c r="U76" s="39" t="s">
        <v>297</v>
      </c>
      <c r="V76" s="39" t="s">
        <v>103</v>
      </c>
      <c r="W76" s="100" t="s">
        <v>14</v>
      </c>
      <c r="X76" s="154">
        <v>0.8495000000000006</v>
      </c>
      <c r="Y76" s="44">
        <f t="shared" si="22"/>
        <v>0.8512024048096198</v>
      </c>
      <c r="Z76" s="75">
        <f t="shared" si="18"/>
        <v>7.24120240480962</v>
      </c>
      <c r="AA76" s="7"/>
      <c r="AB76" s="7"/>
      <c r="AC76" s="3"/>
      <c r="AD76" s="3"/>
      <c r="AE76" s="7">
        <f t="shared" si="23"/>
        <v>7.24120240480962</v>
      </c>
      <c r="AF76" s="8">
        <v>0</v>
      </c>
      <c r="AG76" s="52">
        <v>26.25</v>
      </c>
      <c r="AH76" s="12">
        <f t="shared" si="24"/>
        <v>19.00879759519038</v>
      </c>
      <c r="AI76" s="18">
        <f t="shared" si="25"/>
        <v>19.00879759519038</v>
      </c>
      <c r="AJ76" s="52" t="s">
        <v>236</v>
      </c>
    </row>
    <row r="77" spans="1:36" s="4" customFormat="1" ht="11.25">
      <c r="A77" s="35">
        <v>59</v>
      </c>
      <c r="B77" s="39" t="s">
        <v>298</v>
      </c>
      <c r="C77" s="97" t="s">
        <v>14</v>
      </c>
      <c r="D77" s="97">
        <v>25</v>
      </c>
      <c r="E77" s="97">
        <v>25</v>
      </c>
      <c r="F77" s="37">
        <f t="shared" si="6"/>
        <v>6.890000000000001</v>
      </c>
      <c r="G77" s="104"/>
      <c r="H77" s="37">
        <v>2.73</v>
      </c>
      <c r="I77" s="37">
        <v>4.16</v>
      </c>
      <c r="J77" s="37"/>
      <c r="K77" s="37"/>
      <c r="L77" s="97">
        <f t="shared" si="19"/>
        <v>6.890000000000001</v>
      </c>
      <c r="M77" s="97">
        <v>0</v>
      </c>
      <c r="N77" s="37">
        <v>26.25</v>
      </c>
      <c r="O77" s="97">
        <f t="shared" si="20"/>
        <v>19.36</v>
      </c>
      <c r="P77" s="106">
        <f t="shared" si="21"/>
        <v>19.36</v>
      </c>
      <c r="Q77" s="182" t="s">
        <v>236</v>
      </c>
      <c r="R77" s="107">
        <v>0.98</v>
      </c>
      <c r="S77" s="15"/>
      <c r="T77" s="35">
        <v>59</v>
      </c>
      <c r="U77" s="39" t="s">
        <v>298</v>
      </c>
      <c r="V77" s="39" t="s">
        <v>104</v>
      </c>
      <c r="W77" s="100" t="s">
        <v>14</v>
      </c>
      <c r="X77" s="154">
        <v>0.226329</v>
      </c>
      <c r="Y77" s="44">
        <f t="shared" si="22"/>
        <v>0.23094795918367347</v>
      </c>
      <c r="Z77" s="75">
        <f t="shared" si="18"/>
        <v>7.120947959183674</v>
      </c>
      <c r="AA77" s="7"/>
      <c r="AB77" s="7"/>
      <c r="AC77" s="3"/>
      <c r="AD77" s="3"/>
      <c r="AE77" s="7">
        <f t="shared" si="23"/>
        <v>7.120947959183674</v>
      </c>
      <c r="AF77" s="8">
        <v>0</v>
      </c>
      <c r="AG77" s="52">
        <v>26.25</v>
      </c>
      <c r="AH77" s="12">
        <f t="shared" si="24"/>
        <v>19.129052040816326</v>
      </c>
      <c r="AI77" s="18">
        <f t="shared" si="25"/>
        <v>19.129052040816326</v>
      </c>
      <c r="AJ77" s="52" t="s">
        <v>236</v>
      </c>
    </row>
    <row r="78" spans="1:36" s="4" customFormat="1" ht="11.25">
      <c r="A78" s="127">
        <v>60</v>
      </c>
      <c r="B78" s="125" t="s">
        <v>299</v>
      </c>
      <c r="C78" s="122" t="s">
        <v>40</v>
      </c>
      <c r="D78" s="122">
        <v>4</v>
      </c>
      <c r="E78" s="122"/>
      <c r="F78" s="124">
        <f t="shared" si="6"/>
        <v>0.16</v>
      </c>
      <c r="G78" s="123"/>
      <c r="H78" s="124">
        <v>0.16</v>
      </c>
      <c r="I78" s="124"/>
      <c r="J78" s="124">
        <v>0</v>
      </c>
      <c r="K78" s="124" t="s">
        <v>211</v>
      </c>
      <c r="L78" s="122">
        <f>F78</f>
        <v>0.16</v>
      </c>
      <c r="M78" s="122">
        <v>0</v>
      </c>
      <c r="N78" s="124">
        <f>J78</f>
        <v>0</v>
      </c>
      <c r="O78" s="122">
        <f>N78-L78-M78</f>
        <v>-0.16</v>
      </c>
      <c r="P78" s="126">
        <f>O78</f>
        <v>-0.16</v>
      </c>
      <c r="Q78" s="184" t="s">
        <v>235</v>
      </c>
      <c r="R78" s="130">
        <v>0.89</v>
      </c>
      <c r="S78" s="15"/>
      <c r="T78" s="35">
        <v>60</v>
      </c>
      <c r="U78" s="39" t="s">
        <v>299</v>
      </c>
      <c r="V78" s="39" t="s">
        <v>105</v>
      </c>
      <c r="W78" s="100" t="s">
        <v>40</v>
      </c>
      <c r="X78" s="154">
        <v>0</v>
      </c>
      <c r="Y78" s="44">
        <f t="shared" si="22"/>
        <v>0</v>
      </c>
      <c r="Z78" s="75">
        <f t="shared" si="18"/>
        <v>0.16</v>
      </c>
      <c r="AA78" s="7"/>
      <c r="AB78" s="7"/>
      <c r="AC78" s="37">
        <v>0</v>
      </c>
      <c r="AD78" s="3" t="s">
        <v>211</v>
      </c>
      <c r="AE78" s="7">
        <f>Z78</f>
        <v>0.16</v>
      </c>
      <c r="AF78" s="8">
        <v>0</v>
      </c>
      <c r="AG78" s="52">
        <f>AC78</f>
        <v>0</v>
      </c>
      <c r="AH78" s="12">
        <f>AG78-AE78-AF78</f>
        <v>-0.16</v>
      </c>
      <c r="AI78" s="18">
        <f>AH78</f>
        <v>-0.16</v>
      </c>
      <c r="AJ78" s="52" t="s">
        <v>235</v>
      </c>
    </row>
    <row r="79" spans="1:36" s="4" customFormat="1" ht="11.25">
      <c r="A79" s="35">
        <v>61</v>
      </c>
      <c r="B79" s="39" t="s">
        <v>300</v>
      </c>
      <c r="C79" s="97" t="s">
        <v>7</v>
      </c>
      <c r="D79" s="97">
        <v>10</v>
      </c>
      <c r="E79" s="97">
        <v>10</v>
      </c>
      <c r="F79" s="37">
        <f>H79+I79</f>
        <v>6.1899999999999995</v>
      </c>
      <c r="G79" s="104"/>
      <c r="H79" s="37">
        <v>2.77</v>
      </c>
      <c r="I79" s="37">
        <v>3.42</v>
      </c>
      <c r="J79" s="37"/>
      <c r="K79" s="37"/>
      <c r="L79" s="97">
        <f>F79-J79</f>
        <v>6.1899999999999995</v>
      </c>
      <c r="M79" s="97">
        <v>0</v>
      </c>
      <c r="N79" s="37">
        <v>10.5</v>
      </c>
      <c r="O79" s="97">
        <f>N79-M79-L79</f>
        <v>4.3100000000000005</v>
      </c>
      <c r="P79" s="106">
        <f t="shared" si="21"/>
        <v>4.3100000000000005</v>
      </c>
      <c r="Q79" s="182" t="s">
        <v>236</v>
      </c>
      <c r="R79" s="107">
        <v>0.97</v>
      </c>
      <c r="S79" s="15"/>
      <c r="T79" s="35">
        <v>61</v>
      </c>
      <c r="U79" s="39" t="s">
        <v>300</v>
      </c>
      <c r="V79" s="39" t="s">
        <v>106</v>
      </c>
      <c r="W79" s="100" t="s">
        <v>7</v>
      </c>
      <c r="X79" s="154">
        <v>0</v>
      </c>
      <c r="Y79" s="44">
        <f t="shared" si="22"/>
        <v>0</v>
      </c>
      <c r="Z79" s="75">
        <f t="shared" si="18"/>
        <v>6.1899999999999995</v>
      </c>
      <c r="AA79" s="7"/>
      <c r="AB79" s="7"/>
      <c r="AC79" s="37"/>
      <c r="AD79" s="3"/>
      <c r="AE79" s="7">
        <f t="shared" si="23"/>
        <v>6.1899999999999995</v>
      </c>
      <c r="AF79" s="8">
        <v>0</v>
      </c>
      <c r="AG79" s="52">
        <v>10.5</v>
      </c>
      <c r="AH79" s="12">
        <f t="shared" si="24"/>
        <v>4.3100000000000005</v>
      </c>
      <c r="AI79" s="18">
        <f t="shared" si="25"/>
        <v>4.3100000000000005</v>
      </c>
      <c r="AJ79" s="52" t="s">
        <v>236</v>
      </c>
    </row>
    <row r="80" spans="1:36" s="4" customFormat="1" ht="11.25">
      <c r="A80" s="35">
        <v>62</v>
      </c>
      <c r="B80" s="39" t="s">
        <v>301</v>
      </c>
      <c r="C80" s="97" t="s">
        <v>11</v>
      </c>
      <c r="D80" s="97">
        <v>6.3</v>
      </c>
      <c r="E80" s="97">
        <v>6.3</v>
      </c>
      <c r="F80" s="37">
        <f aca="true" t="shared" si="26" ref="F80:F143">H80+I80</f>
        <v>2.96</v>
      </c>
      <c r="G80" s="104"/>
      <c r="H80" s="37">
        <v>1.15</v>
      </c>
      <c r="I80" s="37">
        <v>1.81</v>
      </c>
      <c r="J80" s="37"/>
      <c r="K80" s="37"/>
      <c r="L80" s="97">
        <f t="shared" si="19"/>
        <v>2.96</v>
      </c>
      <c r="M80" s="97">
        <v>0</v>
      </c>
      <c r="N80" s="37">
        <v>6.62</v>
      </c>
      <c r="O80" s="104">
        <f t="shared" si="20"/>
        <v>3.66</v>
      </c>
      <c r="P80" s="110">
        <f t="shared" si="21"/>
        <v>3.66</v>
      </c>
      <c r="Q80" s="182" t="s">
        <v>236</v>
      </c>
      <c r="R80" s="107">
        <v>0.95</v>
      </c>
      <c r="S80" s="15"/>
      <c r="T80" s="35">
        <v>62</v>
      </c>
      <c r="U80" s="39" t="s">
        <v>301</v>
      </c>
      <c r="V80" s="39" t="s">
        <v>107</v>
      </c>
      <c r="W80" s="100" t="s">
        <v>11</v>
      </c>
      <c r="X80" s="154">
        <v>2.1807999999999974</v>
      </c>
      <c r="Y80" s="44">
        <f t="shared" si="22"/>
        <v>2.2955789473684183</v>
      </c>
      <c r="Z80" s="75">
        <f t="shared" si="18"/>
        <v>5.255578947368418</v>
      </c>
      <c r="AA80" s="7"/>
      <c r="AB80" s="7"/>
      <c r="AC80" s="3"/>
      <c r="AD80" s="3"/>
      <c r="AE80" s="8">
        <f t="shared" si="23"/>
        <v>5.255578947368418</v>
      </c>
      <c r="AF80" s="8">
        <v>0</v>
      </c>
      <c r="AG80" s="52">
        <v>6.62</v>
      </c>
      <c r="AH80" s="12">
        <f>AG80-AF80-AE80</f>
        <v>1.3644210526315819</v>
      </c>
      <c r="AI80" s="18">
        <f>AH80</f>
        <v>1.3644210526315819</v>
      </c>
      <c r="AJ80" s="52" t="s">
        <v>236</v>
      </c>
    </row>
    <row r="81" spans="1:36" s="4" customFormat="1" ht="11.25">
      <c r="A81" s="191">
        <v>63</v>
      </c>
      <c r="B81" s="39" t="s">
        <v>302</v>
      </c>
      <c r="C81" s="97" t="s">
        <v>34</v>
      </c>
      <c r="D81" s="97">
        <v>16</v>
      </c>
      <c r="E81" s="97">
        <v>10</v>
      </c>
      <c r="F81" s="37">
        <f>F82+F83</f>
        <v>7.83</v>
      </c>
      <c r="G81" s="104"/>
      <c r="H81" s="38"/>
      <c r="I81" s="38"/>
      <c r="J81" s="37"/>
      <c r="K81" s="37"/>
      <c r="L81" s="37">
        <f t="shared" si="19"/>
        <v>7.83</v>
      </c>
      <c r="M81" s="97">
        <v>0</v>
      </c>
      <c r="N81" s="37">
        <v>10.5</v>
      </c>
      <c r="O81" s="97">
        <f>N81-L81-M81</f>
        <v>2.67</v>
      </c>
      <c r="P81" s="188">
        <f>MIN(O81:O83)</f>
        <v>2.67</v>
      </c>
      <c r="Q81" s="205" t="s">
        <v>236</v>
      </c>
      <c r="R81" s="205">
        <v>0.94</v>
      </c>
      <c r="S81" s="15"/>
      <c r="T81" s="191">
        <v>63</v>
      </c>
      <c r="U81" s="39" t="s">
        <v>302</v>
      </c>
      <c r="V81" s="39" t="s">
        <v>108</v>
      </c>
      <c r="W81" s="100" t="s">
        <v>34</v>
      </c>
      <c r="X81" s="154">
        <v>0</v>
      </c>
      <c r="Y81" s="44">
        <f t="shared" si="22"/>
        <v>0</v>
      </c>
      <c r="Z81" s="75">
        <f>Z82+Z83</f>
        <v>14.34661075297058</v>
      </c>
      <c r="AA81" s="7"/>
      <c r="AB81" s="7"/>
      <c r="AC81" s="3"/>
      <c r="AD81" s="3"/>
      <c r="AE81" s="7">
        <f t="shared" si="23"/>
        <v>14.34661075297058</v>
      </c>
      <c r="AF81" s="8">
        <v>0</v>
      </c>
      <c r="AG81" s="52">
        <v>10.5</v>
      </c>
      <c r="AH81" s="9">
        <f>AG81-AE81-AF81</f>
        <v>-3.84661075297058</v>
      </c>
      <c r="AI81" s="226">
        <f>MIN(AH81:AH83)</f>
        <v>-3.84661075297058</v>
      </c>
      <c r="AJ81" s="223" t="s">
        <v>235</v>
      </c>
    </row>
    <row r="82" spans="1:36" s="4" customFormat="1" ht="11.25">
      <c r="A82" s="192"/>
      <c r="B82" s="40" t="s">
        <v>243</v>
      </c>
      <c r="C82" s="97" t="s">
        <v>34</v>
      </c>
      <c r="D82" s="97"/>
      <c r="E82" s="97"/>
      <c r="F82" s="37">
        <f t="shared" si="26"/>
        <v>3.13</v>
      </c>
      <c r="G82" s="104"/>
      <c r="H82" s="37">
        <v>1.6</v>
      </c>
      <c r="I82" s="37">
        <v>1.53</v>
      </c>
      <c r="J82" s="37"/>
      <c r="K82" s="37"/>
      <c r="L82" s="37">
        <f t="shared" si="19"/>
        <v>3.13</v>
      </c>
      <c r="M82" s="97">
        <v>0</v>
      </c>
      <c r="N82" s="37">
        <v>10.5</v>
      </c>
      <c r="O82" s="97">
        <f>N82-F82</f>
        <v>7.37</v>
      </c>
      <c r="P82" s="194"/>
      <c r="Q82" s="206"/>
      <c r="R82" s="206"/>
      <c r="S82" s="15"/>
      <c r="T82" s="192"/>
      <c r="U82" s="40" t="s">
        <v>243</v>
      </c>
      <c r="V82" s="40" t="s">
        <v>44</v>
      </c>
      <c r="W82" s="100" t="s">
        <v>34</v>
      </c>
      <c r="X82" s="154">
        <v>0</v>
      </c>
      <c r="Y82" s="44"/>
      <c r="Z82" s="38">
        <f>F82+Y112+Y117+Y143+Y137/2+Y120/2</f>
        <v>6.237036284885478</v>
      </c>
      <c r="AA82" s="5"/>
      <c r="AB82" s="5"/>
      <c r="AC82" s="3"/>
      <c r="AD82" s="3"/>
      <c r="AE82" s="7">
        <f t="shared" si="23"/>
        <v>6.237036284885478</v>
      </c>
      <c r="AF82" s="8">
        <v>0</v>
      </c>
      <c r="AG82" s="52">
        <v>10.5</v>
      </c>
      <c r="AH82" s="9">
        <f>AG82-Z82</f>
        <v>4.262963715114522</v>
      </c>
      <c r="AI82" s="227"/>
      <c r="AJ82" s="224"/>
    </row>
    <row r="83" spans="1:36" s="4" customFormat="1" ht="11.25">
      <c r="A83" s="193"/>
      <c r="B83" s="40" t="s">
        <v>244</v>
      </c>
      <c r="C83" s="97" t="s">
        <v>34</v>
      </c>
      <c r="D83" s="97"/>
      <c r="E83" s="97"/>
      <c r="F83" s="37">
        <f t="shared" si="26"/>
        <v>4.7</v>
      </c>
      <c r="G83" s="104"/>
      <c r="H83" s="37">
        <v>2.45</v>
      </c>
      <c r="I83" s="37">
        <v>2.25</v>
      </c>
      <c r="J83" s="37"/>
      <c r="K83" s="37"/>
      <c r="L83" s="37">
        <f t="shared" si="19"/>
        <v>4.7</v>
      </c>
      <c r="M83" s="97">
        <v>0</v>
      </c>
      <c r="N83" s="37">
        <v>10.5</v>
      </c>
      <c r="O83" s="97">
        <f>N83-L83-M83</f>
        <v>5.8</v>
      </c>
      <c r="P83" s="189"/>
      <c r="Q83" s="207"/>
      <c r="R83" s="207"/>
      <c r="S83" s="15"/>
      <c r="T83" s="193"/>
      <c r="U83" s="40" t="s">
        <v>244</v>
      </c>
      <c r="V83" s="40" t="s">
        <v>45</v>
      </c>
      <c r="W83" s="100" t="s">
        <v>34</v>
      </c>
      <c r="X83" s="154">
        <v>3.2049999999999956</v>
      </c>
      <c r="Y83" s="44">
        <f>X83/R81</f>
        <v>3.409574468085102</v>
      </c>
      <c r="Z83" s="38">
        <f>Y83+F83</f>
        <v>8.109574468085102</v>
      </c>
      <c r="AA83" s="5"/>
      <c r="AB83" s="5"/>
      <c r="AC83" s="3"/>
      <c r="AD83" s="3"/>
      <c r="AE83" s="8">
        <f t="shared" si="23"/>
        <v>8.109574468085102</v>
      </c>
      <c r="AF83" s="8">
        <v>0</v>
      </c>
      <c r="AG83" s="52">
        <v>10.5</v>
      </c>
      <c r="AH83" s="9">
        <f>AG83-AE83-AF83</f>
        <v>2.3904255319148984</v>
      </c>
      <c r="AI83" s="228"/>
      <c r="AJ83" s="225"/>
    </row>
    <row r="84" spans="1:36" s="4" customFormat="1" ht="11.25">
      <c r="A84" s="191">
        <v>64</v>
      </c>
      <c r="B84" s="39" t="s">
        <v>303</v>
      </c>
      <c r="C84" s="97" t="s">
        <v>7</v>
      </c>
      <c r="D84" s="97">
        <v>10</v>
      </c>
      <c r="E84" s="97">
        <v>10</v>
      </c>
      <c r="F84" s="37">
        <f>F85+F86</f>
        <v>3.0900000000000003</v>
      </c>
      <c r="G84" s="104"/>
      <c r="H84" s="37"/>
      <c r="I84" s="37"/>
      <c r="J84" s="38">
        <f>J85+J86</f>
        <v>0.52</v>
      </c>
      <c r="K84" s="37">
        <v>120</v>
      </c>
      <c r="L84" s="37">
        <f t="shared" si="19"/>
        <v>2.5700000000000003</v>
      </c>
      <c r="M84" s="97">
        <v>0</v>
      </c>
      <c r="N84" s="37">
        <v>10.5</v>
      </c>
      <c r="O84" s="97">
        <f>N84-L84-M84</f>
        <v>7.93</v>
      </c>
      <c r="P84" s="188">
        <f>MIN(O84:O86)</f>
        <v>7.93</v>
      </c>
      <c r="Q84" s="205" t="s">
        <v>236</v>
      </c>
      <c r="R84" s="205">
        <v>0.95</v>
      </c>
      <c r="S84" s="15"/>
      <c r="T84" s="191">
        <v>64</v>
      </c>
      <c r="U84" s="39" t="s">
        <v>303</v>
      </c>
      <c r="V84" s="39" t="s">
        <v>109</v>
      </c>
      <c r="W84" s="100" t="s">
        <v>7</v>
      </c>
      <c r="X84" s="154">
        <v>0</v>
      </c>
      <c r="Y84" s="44"/>
      <c r="Z84" s="75">
        <f>Z85+Z86</f>
        <v>4.610767762413781</v>
      </c>
      <c r="AA84" s="7"/>
      <c r="AB84" s="7"/>
      <c r="AC84" s="5">
        <f>AC85+AC86</f>
        <v>0.52</v>
      </c>
      <c r="AD84" s="3">
        <v>120</v>
      </c>
      <c r="AE84" s="7">
        <f t="shared" si="23"/>
        <v>4.0907677624137815</v>
      </c>
      <c r="AF84" s="8">
        <v>0</v>
      </c>
      <c r="AG84" s="52">
        <v>10.5</v>
      </c>
      <c r="AH84" s="9">
        <f>AG84-AE84-AF84</f>
        <v>6.4092322375862185</v>
      </c>
      <c r="AI84" s="247">
        <f>MIN(AH84:AH86)</f>
        <v>6.4092322375862185</v>
      </c>
      <c r="AJ84" s="223" t="s">
        <v>236</v>
      </c>
    </row>
    <row r="85" spans="1:36" s="4" customFormat="1" ht="11.25">
      <c r="A85" s="192"/>
      <c r="B85" s="40" t="s">
        <v>243</v>
      </c>
      <c r="C85" s="97" t="s">
        <v>7</v>
      </c>
      <c r="D85" s="97"/>
      <c r="E85" s="97"/>
      <c r="F85" s="37">
        <f t="shared" si="26"/>
        <v>2.14</v>
      </c>
      <c r="G85" s="104"/>
      <c r="H85" s="37">
        <v>0</v>
      </c>
      <c r="I85" s="37">
        <v>2.14</v>
      </c>
      <c r="J85" s="105"/>
      <c r="K85" s="37"/>
      <c r="L85" s="37">
        <f t="shared" si="19"/>
        <v>2.14</v>
      </c>
      <c r="M85" s="97">
        <v>0</v>
      </c>
      <c r="N85" s="37">
        <v>10.5</v>
      </c>
      <c r="O85" s="97">
        <f>N85-F85</f>
        <v>8.36</v>
      </c>
      <c r="P85" s="194"/>
      <c r="Q85" s="206"/>
      <c r="R85" s="206"/>
      <c r="S85" s="15"/>
      <c r="T85" s="192"/>
      <c r="U85" s="40" t="s">
        <v>243</v>
      </c>
      <c r="V85" s="40" t="s">
        <v>44</v>
      </c>
      <c r="W85" s="100" t="s">
        <v>7</v>
      </c>
      <c r="X85" s="154">
        <v>0</v>
      </c>
      <c r="Y85" s="44"/>
      <c r="Z85" s="38">
        <f>F85+Y116+Y114+Y130/2</f>
        <v>2.394451972940097</v>
      </c>
      <c r="AA85" s="5"/>
      <c r="AB85" s="5"/>
      <c r="AC85" s="6"/>
      <c r="AD85" s="3"/>
      <c r="AE85" s="7">
        <f t="shared" si="23"/>
        <v>2.394451972940097</v>
      </c>
      <c r="AF85" s="8">
        <v>0</v>
      </c>
      <c r="AG85" s="52">
        <v>10.5</v>
      </c>
      <c r="AH85" s="9">
        <f>AG85-Z85</f>
        <v>8.105548027059903</v>
      </c>
      <c r="AI85" s="227"/>
      <c r="AJ85" s="224"/>
    </row>
    <row r="86" spans="1:36" s="4" customFormat="1" ht="11.25">
      <c r="A86" s="193"/>
      <c r="B86" s="40" t="s">
        <v>244</v>
      </c>
      <c r="C86" s="97" t="s">
        <v>7</v>
      </c>
      <c r="D86" s="97"/>
      <c r="E86" s="97"/>
      <c r="F86" s="37">
        <f t="shared" si="26"/>
        <v>0.9500000000000001</v>
      </c>
      <c r="G86" s="104"/>
      <c r="H86" s="37">
        <v>0.28</v>
      </c>
      <c r="I86" s="37">
        <v>0.67</v>
      </c>
      <c r="J86" s="38">
        <v>0.52</v>
      </c>
      <c r="K86" s="37">
        <v>120</v>
      </c>
      <c r="L86" s="37">
        <f t="shared" si="19"/>
        <v>0.43000000000000005</v>
      </c>
      <c r="M86" s="97">
        <v>0</v>
      </c>
      <c r="N86" s="37">
        <v>10.5</v>
      </c>
      <c r="O86" s="97">
        <f>N86-L86-M86</f>
        <v>10.07</v>
      </c>
      <c r="P86" s="189"/>
      <c r="Q86" s="207"/>
      <c r="R86" s="207"/>
      <c r="S86" s="15"/>
      <c r="T86" s="193"/>
      <c r="U86" s="40" t="s">
        <v>244</v>
      </c>
      <c r="V86" s="40" t="s">
        <v>45</v>
      </c>
      <c r="W86" s="100" t="s">
        <v>7</v>
      </c>
      <c r="X86" s="154">
        <v>1.2029999999999998</v>
      </c>
      <c r="Y86" s="44">
        <f>X86/R84</f>
        <v>1.266315789473684</v>
      </c>
      <c r="Z86" s="38">
        <f>Y86+F86</f>
        <v>2.216315789473684</v>
      </c>
      <c r="AA86" s="5"/>
      <c r="AB86" s="5"/>
      <c r="AC86" s="5">
        <v>0.52</v>
      </c>
      <c r="AD86" s="3">
        <v>120</v>
      </c>
      <c r="AE86" s="7">
        <f t="shared" si="23"/>
        <v>1.696315789473684</v>
      </c>
      <c r="AF86" s="8">
        <v>0</v>
      </c>
      <c r="AG86" s="52">
        <v>10.5</v>
      </c>
      <c r="AH86" s="9">
        <f>AG86-AE86-AF86</f>
        <v>8.803684210526317</v>
      </c>
      <c r="AI86" s="228"/>
      <c r="AJ86" s="225"/>
    </row>
    <row r="87" spans="1:36" s="4" customFormat="1" ht="11.25">
      <c r="A87" s="35">
        <v>65</v>
      </c>
      <c r="B87" s="39" t="s">
        <v>304</v>
      </c>
      <c r="C87" s="97" t="s">
        <v>11</v>
      </c>
      <c r="D87" s="97">
        <v>6.3</v>
      </c>
      <c r="E87" s="97">
        <v>6.3</v>
      </c>
      <c r="F87" s="37">
        <f t="shared" si="26"/>
        <v>0.32</v>
      </c>
      <c r="G87" s="104"/>
      <c r="H87" s="37">
        <v>0.07</v>
      </c>
      <c r="I87" s="37">
        <v>0.25</v>
      </c>
      <c r="J87" s="37">
        <v>0.052</v>
      </c>
      <c r="K87" s="37">
        <v>120</v>
      </c>
      <c r="L87" s="97">
        <f t="shared" si="19"/>
        <v>0.268</v>
      </c>
      <c r="M87" s="97">
        <v>0</v>
      </c>
      <c r="N87" s="37">
        <v>6.62</v>
      </c>
      <c r="O87" s="97">
        <f>N87-M87-L87</f>
        <v>6.352</v>
      </c>
      <c r="P87" s="106">
        <f>O87</f>
        <v>6.352</v>
      </c>
      <c r="Q87" s="182" t="s">
        <v>236</v>
      </c>
      <c r="R87" s="107">
        <v>0.96</v>
      </c>
      <c r="S87" s="15"/>
      <c r="T87" s="35">
        <v>65</v>
      </c>
      <c r="U87" s="39" t="s">
        <v>304</v>
      </c>
      <c r="V87" s="39" t="s">
        <v>110</v>
      </c>
      <c r="W87" s="100" t="s">
        <v>11</v>
      </c>
      <c r="X87" s="154">
        <v>0</v>
      </c>
      <c r="Y87" s="44">
        <f t="shared" si="22"/>
        <v>0</v>
      </c>
      <c r="Z87" s="75">
        <f>Y87+F87</f>
        <v>0.32</v>
      </c>
      <c r="AA87" s="7"/>
      <c r="AB87" s="7"/>
      <c r="AC87" s="3">
        <v>0.052</v>
      </c>
      <c r="AD87" s="3">
        <v>120</v>
      </c>
      <c r="AE87" s="8">
        <f t="shared" si="23"/>
        <v>0.268</v>
      </c>
      <c r="AF87" s="8">
        <v>0</v>
      </c>
      <c r="AG87" s="52">
        <v>6.62</v>
      </c>
      <c r="AH87" s="12">
        <f>AG87-AF87-AE87</f>
        <v>6.352</v>
      </c>
      <c r="AI87" s="18">
        <f>AH87</f>
        <v>6.352</v>
      </c>
      <c r="AJ87" s="52" t="s">
        <v>236</v>
      </c>
    </row>
    <row r="88" spans="1:36" s="4" customFormat="1" ht="11.25">
      <c r="A88" s="35">
        <v>66</v>
      </c>
      <c r="B88" s="39" t="s">
        <v>305</v>
      </c>
      <c r="C88" s="97" t="s">
        <v>12</v>
      </c>
      <c r="D88" s="97">
        <v>16</v>
      </c>
      <c r="E88" s="97">
        <v>16</v>
      </c>
      <c r="F88" s="37">
        <f>H88+I88</f>
        <v>13.31</v>
      </c>
      <c r="G88" s="104"/>
      <c r="H88" s="37">
        <v>5.78</v>
      </c>
      <c r="I88" s="37">
        <v>7.53</v>
      </c>
      <c r="J88" s="37"/>
      <c r="K88" s="37"/>
      <c r="L88" s="97">
        <f t="shared" si="19"/>
        <v>13.31</v>
      </c>
      <c r="M88" s="97">
        <v>0</v>
      </c>
      <c r="N88" s="37">
        <v>16.8</v>
      </c>
      <c r="O88" s="97">
        <f>N88-M88-L88</f>
        <v>3.49</v>
      </c>
      <c r="P88" s="106">
        <f>O88</f>
        <v>3.49</v>
      </c>
      <c r="Q88" s="182" t="s">
        <v>236</v>
      </c>
      <c r="R88" s="107">
        <v>0.81</v>
      </c>
      <c r="S88" s="15"/>
      <c r="T88" s="35">
        <v>66</v>
      </c>
      <c r="U88" s="39" t="s">
        <v>305</v>
      </c>
      <c r="V88" s="39" t="s">
        <v>111</v>
      </c>
      <c r="W88" s="100" t="s">
        <v>12</v>
      </c>
      <c r="X88" s="154">
        <v>0</v>
      </c>
      <c r="Y88" s="44">
        <f t="shared" si="22"/>
        <v>0</v>
      </c>
      <c r="Z88" s="75">
        <f>Y88+F88</f>
        <v>13.31</v>
      </c>
      <c r="AA88" s="7"/>
      <c r="AB88" s="7"/>
      <c r="AC88" s="3"/>
      <c r="AD88" s="3"/>
      <c r="AE88" s="8">
        <f t="shared" si="23"/>
        <v>13.31</v>
      </c>
      <c r="AF88" s="8">
        <v>0</v>
      </c>
      <c r="AG88" s="52">
        <v>16.8</v>
      </c>
      <c r="AH88" s="12">
        <f>AG88-AF88-AE88</f>
        <v>3.49</v>
      </c>
      <c r="AI88" s="18">
        <f>AH88</f>
        <v>3.49</v>
      </c>
      <c r="AJ88" s="52" t="s">
        <v>236</v>
      </c>
    </row>
    <row r="89" spans="1:36" s="4" customFormat="1" ht="11.25">
      <c r="A89" s="127">
        <v>67</v>
      </c>
      <c r="B89" s="125" t="s">
        <v>306</v>
      </c>
      <c r="C89" s="122" t="s">
        <v>18</v>
      </c>
      <c r="D89" s="122">
        <v>6.3</v>
      </c>
      <c r="E89" s="122">
        <v>10</v>
      </c>
      <c r="F89" s="124">
        <f t="shared" si="26"/>
        <v>10.469999999999999</v>
      </c>
      <c r="G89" s="123"/>
      <c r="H89" s="124">
        <v>4.84</v>
      </c>
      <c r="I89" s="124">
        <v>5.63</v>
      </c>
      <c r="J89" s="124"/>
      <c r="K89" s="124"/>
      <c r="L89" s="122">
        <f t="shared" si="19"/>
        <v>10.469999999999999</v>
      </c>
      <c r="M89" s="122">
        <v>0</v>
      </c>
      <c r="N89" s="124">
        <v>6.62</v>
      </c>
      <c r="O89" s="122">
        <f>N89-M89-L89</f>
        <v>-3.8499999999999988</v>
      </c>
      <c r="P89" s="126">
        <f>O89</f>
        <v>-3.8499999999999988</v>
      </c>
      <c r="Q89" s="124" t="s">
        <v>235</v>
      </c>
      <c r="R89" s="124">
        <v>0.94</v>
      </c>
      <c r="S89" s="15"/>
      <c r="T89" s="35">
        <v>67</v>
      </c>
      <c r="U89" s="175" t="s">
        <v>306</v>
      </c>
      <c r="V89" s="39" t="s">
        <v>411</v>
      </c>
      <c r="W89" s="100" t="s">
        <v>18</v>
      </c>
      <c r="X89" s="154">
        <v>2.8539999999999996</v>
      </c>
      <c r="Y89" s="44">
        <f t="shared" si="22"/>
        <v>3.036170212765957</v>
      </c>
      <c r="Z89" s="75">
        <f>Y89+F89</f>
        <v>13.506170212765955</v>
      </c>
      <c r="AA89" s="7"/>
      <c r="AB89" s="7"/>
      <c r="AC89" s="3"/>
      <c r="AD89" s="3"/>
      <c r="AE89" s="8">
        <f t="shared" si="23"/>
        <v>13.506170212765955</v>
      </c>
      <c r="AF89" s="8">
        <v>0</v>
      </c>
      <c r="AG89" s="52">
        <v>6.62</v>
      </c>
      <c r="AH89" s="12">
        <f>AG89-AF89-AE89</f>
        <v>-6.886170212765955</v>
      </c>
      <c r="AI89" s="148">
        <f>AH89</f>
        <v>-6.886170212765955</v>
      </c>
      <c r="AJ89" s="52" t="s">
        <v>235</v>
      </c>
    </row>
    <row r="90" spans="1:36" s="4" customFormat="1" ht="11.25">
      <c r="A90" s="191">
        <v>68</v>
      </c>
      <c r="B90" s="39" t="s">
        <v>307</v>
      </c>
      <c r="C90" s="97" t="s">
        <v>11</v>
      </c>
      <c r="D90" s="97">
        <v>6.3</v>
      </c>
      <c r="E90" s="97">
        <v>6.3</v>
      </c>
      <c r="F90" s="37">
        <f>F91+F92</f>
        <v>1.23</v>
      </c>
      <c r="G90" s="104"/>
      <c r="H90" s="37"/>
      <c r="I90" s="37"/>
      <c r="J90" s="37"/>
      <c r="K90" s="37"/>
      <c r="L90" s="37">
        <f>F90-J90</f>
        <v>1.23</v>
      </c>
      <c r="M90" s="97">
        <v>0</v>
      </c>
      <c r="N90" s="37">
        <v>6.62</v>
      </c>
      <c r="O90" s="97">
        <f>N90-L90-M90</f>
        <v>5.390000000000001</v>
      </c>
      <c r="P90" s="188">
        <f>MIN(O90:O92)</f>
        <v>5.390000000000001</v>
      </c>
      <c r="Q90" s="205" t="s">
        <v>236</v>
      </c>
      <c r="R90" s="205">
        <v>0.98</v>
      </c>
      <c r="S90" s="15"/>
      <c r="T90" s="191">
        <v>68</v>
      </c>
      <c r="U90" s="39" t="s">
        <v>307</v>
      </c>
      <c r="V90" s="39" t="s">
        <v>112</v>
      </c>
      <c r="W90" s="100" t="s">
        <v>11</v>
      </c>
      <c r="X90" s="154">
        <v>0</v>
      </c>
      <c r="Y90" s="44"/>
      <c r="Z90" s="75">
        <f>Z91+Z92</f>
        <v>1.3504190186712983</v>
      </c>
      <c r="AA90" s="7"/>
      <c r="AB90" s="7"/>
      <c r="AC90" s="3"/>
      <c r="AD90" s="3"/>
      <c r="AE90" s="8">
        <f>Z90-AC90</f>
        <v>1.3504190186712983</v>
      </c>
      <c r="AF90" s="8">
        <v>0</v>
      </c>
      <c r="AG90" s="52">
        <v>6.62</v>
      </c>
      <c r="AH90" s="9">
        <f>AG90-AE90-AF90</f>
        <v>5.269580981328701</v>
      </c>
      <c r="AI90" s="227">
        <f>MIN(AH90:AH92)</f>
        <v>5.269580981328701</v>
      </c>
      <c r="AJ90" s="223" t="s">
        <v>236</v>
      </c>
    </row>
    <row r="91" spans="1:36" s="4" customFormat="1" ht="11.25">
      <c r="A91" s="192"/>
      <c r="B91" s="40" t="s">
        <v>243</v>
      </c>
      <c r="C91" s="97" t="s">
        <v>39</v>
      </c>
      <c r="D91" s="97"/>
      <c r="E91" s="97"/>
      <c r="F91" s="37">
        <f t="shared" si="26"/>
        <v>0.24</v>
      </c>
      <c r="G91" s="104"/>
      <c r="H91" s="37"/>
      <c r="I91" s="37">
        <v>0.24</v>
      </c>
      <c r="J91" s="37"/>
      <c r="K91" s="37"/>
      <c r="L91" s="37">
        <f>F91-J91</f>
        <v>0.24</v>
      </c>
      <c r="M91" s="97">
        <v>0</v>
      </c>
      <c r="N91" s="37">
        <v>6.62</v>
      </c>
      <c r="O91" s="97">
        <f>N91-F91</f>
        <v>6.38</v>
      </c>
      <c r="P91" s="194"/>
      <c r="Q91" s="206"/>
      <c r="R91" s="206"/>
      <c r="S91" s="15"/>
      <c r="T91" s="192"/>
      <c r="U91" s="40" t="s">
        <v>243</v>
      </c>
      <c r="V91" s="40" t="s">
        <v>44</v>
      </c>
      <c r="W91" s="100" t="s">
        <v>39</v>
      </c>
      <c r="X91" s="154">
        <v>0</v>
      </c>
      <c r="Y91" s="44"/>
      <c r="Z91" s="38">
        <f>F91+Y177/2</f>
        <v>0.32776595744680853</v>
      </c>
      <c r="AA91" s="5"/>
      <c r="AB91" s="5"/>
      <c r="AC91" s="3"/>
      <c r="AD91" s="3"/>
      <c r="AE91" s="8">
        <f>Z91-AC91</f>
        <v>0.32776595744680853</v>
      </c>
      <c r="AF91" s="8">
        <v>0</v>
      </c>
      <c r="AG91" s="52">
        <v>6.62</v>
      </c>
      <c r="AH91" s="9">
        <f>AG91-Z91</f>
        <v>6.292234042553192</v>
      </c>
      <c r="AI91" s="227"/>
      <c r="AJ91" s="224"/>
    </row>
    <row r="92" spans="1:36" s="4" customFormat="1" ht="11.25">
      <c r="A92" s="193"/>
      <c r="B92" s="40" t="s">
        <v>244</v>
      </c>
      <c r="C92" s="97" t="s">
        <v>11</v>
      </c>
      <c r="D92" s="97"/>
      <c r="E92" s="97"/>
      <c r="F92" s="37">
        <f t="shared" si="26"/>
        <v>0.99</v>
      </c>
      <c r="G92" s="104"/>
      <c r="H92" s="37">
        <v>0</v>
      </c>
      <c r="I92" s="37">
        <v>0.99</v>
      </c>
      <c r="J92" s="37"/>
      <c r="K92" s="37"/>
      <c r="L92" s="37">
        <f t="shared" si="19"/>
        <v>0.99</v>
      </c>
      <c r="M92" s="97">
        <v>0</v>
      </c>
      <c r="N92" s="37">
        <v>6.62</v>
      </c>
      <c r="O92" s="97">
        <f>N92-L92-M92</f>
        <v>5.63</v>
      </c>
      <c r="P92" s="189"/>
      <c r="Q92" s="207"/>
      <c r="R92" s="207"/>
      <c r="S92" s="15"/>
      <c r="T92" s="193"/>
      <c r="U92" s="40" t="s">
        <v>244</v>
      </c>
      <c r="V92" s="40" t="s">
        <v>45</v>
      </c>
      <c r="W92" s="100" t="s">
        <v>11</v>
      </c>
      <c r="X92" s="154">
        <v>0.032</v>
      </c>
      <c r="Y92" s="44">
        <f>X92/R90</f>
        <v>0.0326530612244898</v>
      </c>
      <c r="Z92" s="38">
        <f>Y92+F92</f>
        <v>1.0226530612244897</v>
      </c>
      <c r="AA92" s="5"/>
      <c r="AB92" s="5"/>
      <c r="AC92" s="37"/>
      <c r="AD92" s="3"/>
      <c r="AE92" s="8">
        <f t="shared" si="23"/>
        <v>1.0226530612244897</v>
      </c>
      <c r="AF92" s="8">
        <v>0</v>
      </c>
      <c r="AG92" s="52">
        <v>6.62</v>
      </c>
      <c r="AH92" s="9">
        <f>AG92-AE92-AF92</f>
        <v>5.597346938775511</v>
      </c>
      <c r="AI92" s="228"/>
      <c r="AJ92" s="225"/>
    </row>
    <row r="93" spans="1:36" s="4" customFormat="1" ht="11.25">
      <c r="A93" s="208">
        <v>69</v>
      </c>
      <c r="B93" s="125" t="s">
        <v>308</v>
      </c>
      <c r="C93" s="122" t="s">
        <v>11</v>
      </c>
      <c r="D93" s="122">
        <v>6.3</v>
      </c>
      <c r="E93" s="122">
        <v>6.3</v>
      </c>
      <c r="F93" s="124">
        <f>F94+F95</f>
        <v>8.120000000000001</v>
      </c>
      <c r="G93" s="123"/>
      <c r="H93" s="124"/>
      <c r="I93" s="124"/>
      <c r="J93" s="124">
        <f>J94+J95</f>
        <v>0.52</v>
      </c>
      <c r="K93" s="124">
        <v>120</v>
      </c>
      <c r="L93" s="124">
        <f t="shared" si="19"/>
        <v>7.600000000000001</v>
      </c>
      <c r="M93" s="122">
        <v>0</v>
      </c>
      <c r="N93" s="124">
        <v>6.62</v>
      </c>
      <c r="O93" s="122">
        <f>N93-L93-M93</f>
        <v>-0.9800000000000013</v>
      </c>
      <c r="P93" s="214">
        <f>MIN(O93:O95)</f>
        <v>-0.9800000000000013</v>
      </c>
      <c r="Q93" s="211" t="s">
        <v>235</v>
      </c>
      <c r="R93" s="211">
        <v>0.95</v>
      </c>
      <c r="S93" s="15"/>
      <c r="T93" s="191">
        <v>69</v>
      </c>
      <c r="U93" s="39" t="s">
        <v>308</v>
      </c>
      <c r="V93" s="39" t="s">
        <v>113</v>
      </c>
      <c r="W93" s="100" t="s">
        <v>11</v>
      </c>
      <c r="X93" s="154">
        <v>0</v>
      </c>
      <c r="Y93" s="44"/>
      <c r="Z93" s="75">
        <f>Z94+Z95</f>
        <v>26.580215432321467</v>
      </c>
      <c r="AA93" s="7"/>
      <c r="AB93" s="7"/>
      <c r="AC93" s="3">
        <f>AC94+AC95</f>
        <v>0.52</v>
      </c>
      <c r="AD93" s="3">
        <v>120</v>
      </c>
      <c r="AE93" s="7">
        <f t="shared" si="23"/>
        <v>26.060215432321467</v>
      </c>
      <c r="AF93" s="8">
        <v>0</v>
      </c>
      <c r="AG93" s="52">
        <v>6.62</v>
      </c>
      <c r="AH93" s="9">
        <f>AG93-AE93-AF93</f>
        <v>-19.440215432321466</v>
      </c>
      <c r="AI93" s="226">
        <f>MIN(AH93:AH95)</f>
        <v>-19.440215432321466</v>
      </c>
      <c r="AJ93" s="223" t="s">
        <v>235</v>
      </c>
    </row>
    <row r="94" spans="1:36" s="4" customFormat="1" ht="11.25">
      <c r="A94" s="209"/>
      <c r="B94" s="129" t="s">
        <v>243</v>
      </c>
      <c r="C94" s="122" t="s">
        <v>11</v>
      </c>
      <c r="D94" s="122"/>
      <c r="E94" s="122"/>
      <c r="F94" s="124">
        <f t="shared" si="26"/>
        <v>6.01</v>
      </c>
      <c r="G94" s="123"/>
      <c r="H94" s="124">
        <v>3.06</v>
      </c>
      <c r="I94" s="124">
        <v>2.95</v>
      </c>
      <c r="J94" s="124"/>
      <c r="K94" s="124"/>
      <c r="L94" s="124">
        <f t="shared" si="19"/>
        <v>6.01</v>
      </c>
      <c r="M94" s="122">
        <v>0</v>
      </c>
      <c r="N94" s="124">
        <v>6.62</v>
      </c>
      <c r="O94" s="122">
        <f>N94-F94</f>
        <v>0.6100000000000003</v>
      </c>
      <c r="P94" s="215"/>
      <c r="Q94" s="212"/>
      <c r="R94" s="212"/>
      <c r="S94" s="15"/>
      <c r="T94" s="192"/>
      <c r="U94" s="40" t="s">
        <v>243</v>
      </c>
      <c r="V94" s="40" t="s">
        <v>44</v>
      </c>
      <c r="W94" s="100" t="s">
        <v>11</v>
      </c>
      <c r="X94" s="154">
        <v>0</v>
      </c>
      <c r="Y94" s="44"/>
      <c r="Z94" s="38">
        <f>F94+Y141+Y133/2+Y127+Y129/2+Y134</f>
        <v>11.600215432321347</v>
      </c>
      <c r="AA94" s="5"/>
      <c r="AB94" s="5"/>
      <c r="AC94" s="3"/>
      <c r="AD94" s="3"/>
      <c r="AE94" s="7">
        <f t="shared" si="23"/>
        <v>11.600215432321347</v>
      </c>
      <c r="AF94" s="8">
        <v>0</v>
      </c>
      <c r="AG94" s="52">
        <v>6.62</v>
      </c>
      <c r="AH94" s="9">
        <f>AG94-Z94</f>
        <v>-4.980215432321347</v>
      </c>
      <c r="AI94" s="227"/>
      <c r="AJ94" s="224"/>
    </row>
    <row r="95" spans="1:36" s="4" customFormat="1" ht="11.25">
      <c r="A95" s="210"/>
      <c r="B95" s="129" t="s">
        <v>244</v>
      </c>
      <c r="C95" s="122" t="s">
        <v>11</v>
      </c>
      <c r="D95" s="122"/>
      <c r="E95" s="122"/>
      <c r="F95" s="124">
        <f t="shared" si="26"/>
        <v>2.1100000000000003</v>
      </c>
      <c r="G95" s="123"/>
      <c r="H95" s="124">
        <v>1.08</v>
      </c>
      <c r="I95" s="124">
        <v>1.03</v>
      </c>
      <c r="J95" s="124">
        <v>0.52</v>
      </c>
      <c r="K95" s="124">
        <v>120</v>
      </c>
      <c r="L95" s="124">
        <f t="shared" si="19"/>
        <v>1.5900000000000003</v>
      </c>
      <c r="M95" s="122">
        <v>0</v>
      </c>
      <c r="N95" s="124">
        <v>6.62</v>
      </c>
      <c r="O95" s="122">
        <f>N95-L95-M95</f>
        <v>5.029999999999999</v>
      </c>
      <c r="P95" s="216"/>
      <c r="Q95" s="213"/>
      <c r="R95" s="213"/>
      <c r="S95" s="15"/>
      <c r="T95" s="193"/>
      <c r="U95" s="40" t="s">
        <v>244</v>
      </c>
      <c r="V95" s="40" t="s">
        <v>45</v>
      </c>
      <c r="W95" s="100" t="s">
        <v>11</v>
      </c>
      <c r="X95" s="154">
        <v>12.226500000000113</v>
      </c>
      <c r="Y95" s="44">
        <f>X95/R93</f>
        <v>12.87000000000012</v>
      </c>
      <c r="Z95" s="38">
        <f>Y95+F95</f>
        <v>14.980000000000121</v>
      </c>
      <c r="AA95" s="5"/>
      <c r="AB95" s="5"/>
      <c r="AC95" s="3">
        <v>0.52</v>
      </c>
      <c r="AD95" s="3">
        <v>120</v>
      </c>
      <c r="AE95" s="8">
        <f t="shared" si="23"/>
        <v>14.460000000000122</v>
      </c>
      <c r="AF95" s="8">
        <v>0</v>
      </c>
      <c r="AG95" s="52">
        <v>6.62</v>
      </c>
      <c r="AH95" s="9">
        <f>AG95-AE95-AF95</f>
        <v>-7.8400000000001215</v>
      </c>
      <c r="AI95" s="228"/>
      <c r="AJ95" s="225"/>
    </row>
    <row r="96" spans="1:36" s="4" customFormat="1" ht="11.25">
      <c r="A96" s="191">
        <v>70</v>
      </c>
      <c r="B96" s="39" t="s">
        <v>309</v>
      </c>
      <c r="C96" s="97" t="s">
        <v>14</v>
      </c>
      <c r="D96" s="97">
        <v>25</v>
      </c>
      <c r="E96" s="97">
        <v>25</v>
      </c>
      <c r="F96" s="37">
        <f>F97+F98</f>
        <v>23.82</v>
      </c>
      <c r="G96" s="104"/>
      <c r="H96" s="38"/>
      <c r="I96" s="38"/>
      <c r="J96" s="37"/>
      <c r="K96" s="37"/>
      <c r="L96" s="37">
        <f t="shared" si="19"/>
        <v>23.82</v>
      </c>
      <c r="M96" s="97">
        <v>0</v>
      </c>
      <c r="N96" s="37">
        <v>26.25</v>
      </c>
      <c r="O96" s="97">
        <f>N96-L96-M96</f>
        <v>2.4299999999999997</v>
      </c>
      <c r="P96" s="188">
        <f>MIN(O96:O98)</f>
        <v>2.4299999999999997</v>
      </c>
      <c r="Q96" s="205" t="s">
        <v>236</v>
      </c>
      <c r="R96" s="205">
        <v>0.94</v>
      </c>
      <c r="S96" s="15"/>
      <c r="T96" s="191">
        <v>70</v>
      </c>
      <c r="U96" s="39" t="s">
        <v>309</v>
      </c>
      <c r="V96" s="39" t="s">
        <v>114</v>
      </c>
      <c r="W96" s="100" t="s">
        <v>14</v>
      </c>
      <c r="X96" s="154">
        <v>0</v>
      </c>
      <c r="Y96" s="44"/>
      <c r="Z96" s="75">
        <f>Z97+Z98</f>
        <v>37.25249722227098</v>
      </c>
      <c r="AA96" s="7"/>
      <c r="AB96" s="7"/>
      <c r="AC96" s="3"/>
      <c r="AD96" s="3"/>
      <c r="AE96" s="7">
        <f t="shared" si="23"/>
        <v>37.25249722227098</v>
      </c>
      <c r="AF96" s="8">
        <v>0</v>
      </c>
      <c r="AG96" s="52">
        <v>26.25</v>
      </c>
      <c r="AH96" s="9">
        <f>AG96-AE96-AF96</f>
        <v>-11.002497222270982</v>
      </c>
      <c r="AI96" s="226">
        <f>MIN(AH96:AH98)</f>
        <v>-11.002497222270982</v>
      </c>
      <c r="AJ96" s="223" t="s">
        <v>235</v>
      </c>
    </row>
    <row r="97" spans="1:36" s="4" customFormat="1" ht="11.25">
      <c r="A97" s="192"/>
      <c r="B97" s="40" t="s">
        <v>243</v>
      </c>
      <c r="C97" s="97" t="s">
        <v>14</v>
      </c>
      <c r="D97" s="97"/>
      <c r="E97" s="97"/>
      <c r="F97" s="37">
        <f t="shared" si="26"/>
        <v>10.23</v>
      </c>
      <c r="G97" s="104"/>
      <c r="H97" s="37">
        <v>3.58</v>
      </c>
      <c r="I97" s="37">
        <v>6.65</v>
      </c>
      <c r="J97" s="37"/>
      <c r="K97" s="37"/>
      <c r="L97" s="37">
        <f t="shared" si="19"/>
        <v>10.23</v>
      </c>
      <c r="M97" s="97">
        <v>0</v>
      </c>
      <c r="N97" s="37">
        <v>26.25</v>
      </c>
      <c r="O97" s="97">
        <f>N97-F97</f>
        <v>16.02</v>
      </c>
      <c r="P97" s="194"/>
      <c r="Q97" s="206"/>
      <c r="R97" s="206"/>
      <c r="S97" s="15"/>
      <c r="T97" s="192"/>
      <c r="U97" s="40" t="s">
        <v>243</v>
      </c>
      <c r="V97" s="40" t="s">
        <v>44</v>
      </c>
      <c r="W97" s="100" t="s">
        <v>14</v>
      </c>
      <c r="X97" s="154">
        <v>0</v>
      </c>
      <c r="Y97" s="44"/>
      <c r="Z97" s="38">
        <f>F97+Y125+Y123+Y138+Y113+Y118+Y129/2</f>
        <v>22.911433392483747</v>
      </c>
      <c r="AA97" s="5"/>
      <c r="AB97" s="5"/>
      <c r="AC97" s="3"/>
      <c r="AD97" s="3"/>
      <c r="AE97" s="7">
        <f t="shared" si="23"/>
        <v>22.911433392483747</v>
      </c>
      <c r="AF97" s="8">
        <v>0</v>
      </c>
      <c r="AG97" s="52">
        <v>26.25</v>
      </c>
      <c r="AH97" s="9">
        <f>AG97-Z97</f>
        <v>3.3385666075162526</v>
      </c>
      <c r="AI97" s="227"/>
      <c r="AJ97" s="224"/>
    </row>
    <row r="98" spans="1:36" s="4" customFormat="1" ht="11.25">
      <c r="A98" s="193"/>
      <c r="B98" s="40" t="s">
        <v>244</v>
      </c>
      <c r="C98" s="97" t="s">
        <v>14</v>
      </c>
      <c r="D98" s="97"/>
      <c r="E98" s="97"/>
      <c r="F98" s="37">
        <f t="shared" si="26"/>
        <v>13.59</v>
      </c>
      <c r="G98" s="104"/>
      <c r="H98" s="37">
        <v>5.97</v>
      </c>
      <c r="I98" s="37">
        <v>7.62</v>
      </c>
      <c r="J98" s="37"/>
      <c r="K98" s="37"/>
      <c r="L98" s="37">
        <f t="shared" si="19"/>
        <v>13.59</v>
      </c>
      <c r="M98" s="97">
        <v>0</v>
      </c>
      <c r="N98" s="37">
        <v>26.25</v>
      </c>
      <c r="O98" s="97">
        <f>N98-L98-M98</f>
        <v>12.66</v>
      </c>
      <c r="P98" s="189"/>
      <c r="Q98" s="207"/>
      <c r="R98" s="207"/>
      <c r="S98" s="15"/>
      <c r="T98" s="193"/>
      <c r="U98" s="40" t="s">
        <v>244</v>
      </c>
      <c r="V98" s="40" t="s">
        <v>45</v>
      </c>
      <c r="W98" s="100" t="s">
        <v>14</v>
      </c>
      <c r="X98" s="154">
        <v>0.7060000000000003</v>
      </c>
      <c r="Y98" s="44">
        <f>X98/R96</f>
        <v>0.7510638297872344</v>
      </c>
      <c r="Z98" s="38">
        <f>Y98+F98</f>
        <v>14.341063829787235</v>
      </c>
      <c r="AA98" s="5"/>
      <c r="AB98" s="5"/>
      <c r="AC98" s="3"/>
      <c r="AD98" s="3"/>
      <c r="AE98" s="8">
        <f t="shared" si="23"/>
        <v>14.341063829787235</v>
      </c>
      <c r="AF98" s="8">
        <v>0</v>
      </c>
      <c r="AG98" s="52">
        <v>26.25</v>
      </c>
      <c r="AH98" s="9">
        <f>AG98-AE98-AF98</f>
        <v>11.908936170212765</v>
      </c>
      <c r="AI98" s="228"/>
      <c r="AJ98" s="225"/>
    </row>
    <row r="99" spans="1:36" s="4" customFormat="1" ht="11.25">
      <c r="A99" s="35">
        <v>71</v>
      </c>
      <c r="B99" s="39" t="s">
        <v>310</v>
      </c>
      <c r="C99" s="97" t="s">
        <v>8</v>
      </c>
      <c r="D99" s="97">
        <v>2.5</v>
      </c>
      <c r="E99" s="97">
        <v>2.5</v>
      </c>
      <c r="F99" s="37">
        <f t="shared" si="26"/>
        <v>1.6800000000000002</v>
      </c>
      <c r="G99" s="104"/>
      <c r="H99" s="37">
        <v>1.01</v>
      </c>
      <c r="I99" s="37">
        <v>0.67</v>
      </c>
      <c r="J99" s="37"/>
      <c r="K99" s="37"/>
      <c r="L99" s="97">
        <f t="shared" si="19"/>
        <v>1.6800000000000002</v>
      </c>
      <c r="M99" s="97">
        <v>0</v>
      </c>
      <c r="N99" s="37">
        <v>2.63</v>
      </c>
      <c r="O99" s="97">
        <f>N99-M99-L99</f>
        <v>0.9499999999999997</v>
      </c>
      <c r="P99" s="106">
        <f>O99</f>
        <v>0.9499999999999997</v>
      </c>
      <c r="Q99" s="182" t="s">
        <v>236</v>
      </c>
      <c r="R99" s="107">
        <v>0.97</v>
      </c>
      <c r="S99" s="15"/>
      <c r="T99" s="35">
        <v>71</v>
      </c>
      <c r="U99" s="39" t="s">
        <v>310</v>
      </c>
      <c r="V99" s="39" t="s">
        <v>115</v>
      </c>
      <c r="W99" s="100" t="s">
        <v>8</v>
      </c>
      <c r="X99" s="154">
        <v>0.45950000000000013</v>
      </c>
      <c r="Y99" s="44">
        <f t="shared" si="22"/>
        <v>0.4737113402061857</v>
      </c>
      <c r="Z99" s="75">
        <f>Y99+F99</f>
        <v>2.153711340206186</v>
      </c>
      <c r="AA99" s="7"/>
      <c r="AB99" s="7"/>
      <c r="AC99" s="3"/>
      <c r="AD99" s="3"/>
      <c r="AE99" s="8">
        <f t="shared" si="23"/>
        <v>2.153711340206186</v>
      </c>
      <c r="AF99" s="8">
        <v>0</v>
      </c>
      <c r="AG99" s="52">
        <v>2.63</v>
      </c>
      <c r="AH99" s="12">
        <f>AG99-AF99-AE99</f>
        <v>0.4762886597938141</v>
      </c>
      <c r="AI99" s="18">
        <f>AH99</f>
        <v>0.4762886597938141</v>
      </c>
      <c r="AJ99" s="52" t="s">
        <v>236</v>
      </c>
    </row>
    <row r="100" spans="1:36" s="4" customFormat="1" ht="11.25">
      <c r="A100" s="191">
        <v>72</v>
      </c>
      <c r="B100" s="39" t="s">
        <v>311</v>
      </c>
      <c r="C100" s="97" t="s">
        <v>27</v>
      </c>
      <c r="D100" s="97">
        <v>20</v>
      </c>
      <c r="E100" s="97">
        <v>25</v>
      </c>
      <c r="F100" s="37">
        <f>F101+F102</f>
        <v>20.85</v>
      </c>
      <c r="G100" s="104"/>
      <c r="H100" s="38"/>
      <c r="I100" s="38"/>
      <c r="J100" s="37"/>
      <c r="K100" s="37"/>
      <c r="L100" s="37">
        <f t="shared" si="19"/>
        <v>20.85</v>
      </c>
      <c r="M100" s="97">
        <v>0</v>
      </c>
      <c r="N100" s="37">
        <v>21</v>
      </c>
      <c r="O100" s="97">
        <f>N100-L100-M100</f>
        <v>0.14999999999999858</v>
      </c>
      <c r="P100" s="188">
        <f>MIN(O100:O102)</f>
        <v>0.14999999999999858</v>
      </c>
      <c r="Q100" s="205" t="s">
        <v>236</v>
      </c>
      <c r="R100" s="205">
        <v>0.95</v>
      </c>
      <c r="S100" s="15"/>
      <c r="T100" s="191">
        <v>72</v>
      </c>
      <c r="U100" s="39" t="s">
        <v>311</v>
      </c>
      <c r="V100" s="39" t="s">
        <v>116</v>
      </c>
      <c r="W100" s="100" t="s">
        <v>27</v>
      </c>
      <c r="X100" s="154">
        <v>0</v>
      </c>
      <c r="Y100" s="44"/>
      <c r="Z100" s="75">
        <f>Z101+Z102</f>
        <v>24.74542910110327</v>
      </c>
      <c r="AA100" s="7"/>
      <c r="AB100" s="7"/>
      <c r="AC100" s="3"/>
      <c r="AD100" s="3"/>
      <c r="AE100" s="7">
        <f t="shared" si="23"/>
        <v>24.74542910110327</v>
      </c>
      <c r="AF100" s="8">
        <v>0</v>
      </c>
      <c r="AG100" s="52">
        <v>21</v>
      </c>
      <c r="AH100" s="9">
        <f>AG100-AE100-AF100</f>
        <v>-3.7454291011032694</v>
      </c>
      <c r="AI100" s="226">
        <f>MIN(AH100:AH102)</f>
        <v>-3.7454291011032694</v>
      </c>
      <c r="AJ100" s="223" t="s">
        <v>235</v>
      </c>
    </row>
    <row r="101" spans="1:36" s="4" customFormat="1" ht="11.25">
      <c r="A101" s="192"/>
      <c r="B101" s="40" t="s">
        <v>243</v>
      </c>
      <c r="C101" s="97" t="s">
        <v>27</v>
      </c>
      <c r="D101" s="97"/>
      <c r="E101" s="97"/>
      <c r="F101" s="37">
        <f t="shared" si="26"/>
        <v>1.67</v>
      </c>
      <c r="G101" s="104"/>
      <c r="H101" s="37">
        <v>0</v>
      </c>
      <c r="I101" s="37">
        <v>1.67</v>
      </c>
      <c r="J101" s="37"/>
      <c r="K101" s="37"/>
      <c r="L101" s="37">
        <f t="shared" si="19"/>
        <v>1.67</v>
      </c>
      <c r="M101" s="97">
        <v>0</v>
      </c>
      <c r="N101" s="37">
        <v>21</v>
      </c>
      <c r="O101" s="97">
        <f>N101-F101</f>
        <v>19.33</v>
      </c>
      <c r="P101" s="194"/>
      <c r="Q101" s="206"/>
      <c r="R101" s="206"/>
      <c r="S101" s="15"/>
      <c r="T101" s="192"/>
      <c r="U101" s="40" t="s">
        <v>243</v>
      </c>
      <c r="V101" s="40" t="s">
        <v>44</v>
      </c>
      <c r="W101" s="100" t="s">
        <v>27</v>
      </c>
      <c r="X101" s="154">
        <v>0</v>
      </c>
      <c r="Y101" s="44"/>
      <c r="Z101" s="38">
        <f>F101+Y128+Y140+Y136/2</f>
        <v>2.1475343642611686</v>
      </c>
      <c r="AA101" s="5"/>
      <c r="AB101" s="5"/>
      <c r="AC101" s="3"/>
      <c r="AD101" s="3"/>
      <c r="AE101" s="7">
        <f t="shared" si="23"/>
        <v>2.1475343642611686</v>
      </c>
      <c r="AF101" s="8">
        <v>0</v>
      </c>
      <c r="AG101" s="52">
        <v>21</v>
      </c>
      <c r="AH101" s="9">
        <f>AG101-Z101</f>
        <v>18.85246563573883</v>
      </c>
      <c r="AI101" s="227"/>
      <c r="AJ101" s="224"/>
    </row>
    <row r="102" spans="1:36" s="4" customFormat="1" ht="11.25">
      <c r="A102" s="193"/>
      <c r="B102" s="40" t="s">
        <v>312</v>
      </c>
      <c r="C102" s="97" t="s">
        <v>27</v>
      </c>
      <c r="D102" s="97"/>
      <c r="E102" s="97"/>
      <c r="F102" s="37">
        <f t="shared" si="26"/>
        <v>19.18</v>
      </c>
      <c r="G102" s="104"/>
      <c r="H102" s="37">
        <v>9.95</v>
      </c>
      <c r="I102" s="37">
        <v>9.23</v>
      </c>
      <c r="J102" s="37"/>
      <c r="K102" s="37"/>
      <c r="L102" s="37">
        <f t="shared" si="19"/>
        <v>19.18</v>
      </c>
      <c r="M102" s="97">
        <v>0</v>
      </c>
      <c r="N102" s="37">
        <v>21</v>
      </c>
      <c r="O102" s="97">
        <f>N102-L102-M102</f>
        <v>1.8200000000000003</v>
      </c>
      <c r="P102" s="189"/>
      <c r="Q102" s="207"/>
      <c r="R102" s="207"/>
      <c r="S102" s="15"/>
      <c r="T102" s="193"/>
      <c r="U102" s="40" t="s">
        <v>312</v>
      </c>
      <c r="V102" s="40" t="s">
        <v>45</v>
      </c>
      <c r="W102" s="100" t="s">
        <v>27</v>
      </c>
      <c r="X102" s="154">
        <v>3.2469999999999968</v>
      </c>
      <c r="Y102" s="44">
        <f>X102/R100</f>
        <v>3.417894736842102</v>
      </c>
      <c r="Z102" s="38">
        <f>Y102+F102</f>
        <v>22.5978947368421</v>
      </c>
      <c r="AA102" s="5"/>
      <c r="AB102" s="5"/>
      <c r="AC102" s="3"/>
      <c r="AD102" s="3"/>
      <c r="AE102" s="7">
        <f t="shared" si="23"/>
        <v>22.5978947368421</v>
      </c>
      <c r="AF102" s="8">
        <v>0</v>
      </c>
      <c r="AG102" s="52">
        <v>21</v>
      </c>
      <c r="AH102" s="9">
        <f>AG102-AE102-AF102</f>
        <v>-1.5978947368421004</v>
      </c>
      <c r="AI102" s="228"/>
      <c r="AJ102" s="225"/>
    </row>
    <row r="103" spans="1:36" s="4" customFormat="1" ht="11.25">
      <c r="A103" s="208">
        <v>73</v>
      </c>
      <c r="B103" s="125" t="s">
        <v>313</v>
      </c>
      <c r="C103" s="122" t="s">
        <v>11</v>
      </c>
      <c r="D103" s="122">
        <v>6.3</v>
      </c>
      <c r="E103" s="122">
        <v>6.3</v>
      </c>
      <c r="F103" s="124">
        <f>F104+F105</f>
        <v>7.66</v>
      </c>
      <c r="G103" s="123"/>
      <c r="H103" s="131"/>
      <c r="I103" s="131"/>
      <c r="J103" s="124"/>
      <c r="K103" s="124"/>
      <c r="L103" s="124">
        <f t="shared" si="19"/>
        <v>7.66</v>
      </c>
      <c r="M103" s="122">
        <v>0</v>
      </c>
      <c r="N103" s="124">
        <v>6.62</v>
      </c>
      <c r="O103" s="122">
        <f>N103-L103-M103</f>
        <v>-1.04</v>
      </c>
      <c r="P103" s="214">
        <f>MIN(O103:O105)</f>
        <v>-1.04</v>
      </c>
      <c r="Q103" s="211" t="s">
        <v>235</v>
      </c>
      <c r="R103" s="211">
        <v>0.94</v>
      </c>
      <c r="S103" s="15"/>
      <c r="T103" s="191">
        <v>73</v>
      </c>
      <c r="U103" s="39" t="s">
        <v>313</v>
      </c>
      <c r="V103" s="39" t="s">
        <v>117</v>
      </c>
      <c r="W103" s="100" t="s">
        <v>11</v>
      </c>
      <c r="X103" s="154">
        <v>0</v>
      </c>
      <c r="Y103" s="44"/>
      <c r="Z103" s="75">
        <f>Z104+Z105</f>
        <v>14.047561574472223</v>
      </c>
      <c r="AA103" s="7"/>
      <c r="AB103" s="7"/>
      <c r="AC103" s="3"/>
      <c r="AD103" s="3"/>
      <c r="AE103" s="7">
        <f t="shared" si="23"/>
        <v>14.047561574472223</v>
      </c>
      <c r="AF103" s="8">
        <v>0</v>
      </c>
      <c r="AG103" s="52">
        <v>6.62</v>
      </c>
      <c r="AH103" s="9">
        <f>AG103-AE103-AF103</f>
        <v>-7.4275615744722225</v>
      </c>
      <c r="AI103" s="226">
        <f>MIN(AH103:AH105)</f>
        <v>-7.4275615744722225</v>
      </c>
      <c r="AJ103" s="223" t="s">
        <v>235</v>
      </c>
    </row>
    <row r="104" spans="1:36" s="4" customFormat="1" ht="11.25">
      <c r="A104" s="209"/>
      <c r="B104" s="129" t="s">
        <v>243</v>
      </c>
      <c r="C104" s="122" t="s">
        <v>11</v>
      </c>
      <c r="D104" s="122"/>
      <c r="E104" s="122"/>
      <c r="F104" s="124">
        <f t="shared" si="26"/>
        <v>4.45</v>
      </c>
      <c r="G104" s="123"/>
      <c r="H104" s="124">
        <v>4.45</v>
      </c>
      <c r="I104" s="124">
        <v>0</v>
      </c>
      <c r="J104" s="124"/>
      <c r="K104" s="124"/>
      <c r="L104" s="124">
        <f t="shared" si="19"/>
        <v>4.45</v>
      </c>
      <c r="M104" s="122">
        <v>0</v>
      </c>
      <c r="N104" s="124">
        <v>6.62</v>
      </c>
      <c r="O104" s="122">
        <f>N104-F104</f>
        <v>2.17</v>
      </c>
      <c r="P104" s="215"/>
      <c r="Q104" s="212"/>
      <c r="R104" s="212"/>
      <c r="S104" s="15"/>
      <c r="T104" s="192"/>
      <c r="U104" s="40" t="s">
        <v>243</v>
      </c>
      <c r="V104" s="40" t="s">
        <v>44</v>
      </c>
      <c r="W104" s="100" t="s">
        <v>11</v>
      </c>
      <c r="X104" s="154">
        <v>0</v>
      </c>
      <c r="Y104" s="44"/>
      <c r="Z104" s="38">
        <f>F104+Y139+Y131/2+Y68/2+Y15</f>
        <v>8.236497744684996</v>
      </c>
      <c r="AA104" s="5"/>
      <c r="AB104" s="5"/>
      <c r="AC104" s="3"/>
      <c r="AD104" s="3"/>
      <c r="AE104" s="7">
        <f t="shared" si="23"/>
        <v>8.236497744684996</v>
      </c>
      <c r="AF104" s="8">
        <v>0</v>
      </c>
      <c r="AG104" s="52">
        <v>6.62</v>
      </c>
      <c r="AH104" s="9">
        <f>AG104-Z104</f>
        <v>-1.6164977446849962</v>
      </c>
      <c r="AI104" s="227"/>
      <c r="AJ104" s="224"/>
    </row>
    <row r="105" spans="1:36" s="4" customFormat="1" ht="11.25">
      <c r="A105" s="210"/>
      <c r="B105" s="129" t="s">
        <v>244</v>
      </c>
      <c r="C105" s="122" t="s">
        <v>11</v>
      </c>
      <c r="D105" s="122"/>
      <c r="E105" s="122"/>
      <c r="F105" s="124">
        <f t="shared" si="26"/>
        <v>3.21</v>
      </c>
      <c r="G105" s="123"/>
      <c r="H105" s="124">
        <v>1.68</v>
      </c>
      <c r="I105" s="124">
        <v>1.53</v>
      </c>
      <c r="J105" s="124"/>
      <c r="K105" s="124"/>
      <c r="L105" s="124">
        <f t="shared" si="19"/>
        <v>3.21</v>
      </c>
      <c r="M105" s="122">
        <v>0</v>
      </c>
      <c r="N105" s="124">
        <v>6.62</v>
      </c>
      <c r="O105" s="122">
        <f>N105-L105-M105</f>
        <v>3.41</v>
      </c>
      <c r="P105" s="216"/>
      <c r="Q105" s="213"/>
      <c r="R105" s="213"/>
      <c r="S105" s="15"/>
      <c r="T105" s="193"/>
      <c r="U105" s="40" t="s">
        <v>244</v>
      </c>
      <c r="V105" s="40" t="s">
        <v>45</v>
      </c>
      <c r="W105" s="100" t="s">
        <v>11</v>
      </c>
      <c r="X105" s="154">
        <v>2.4449999999999936</v>
      </c>
      <c r="Y105" s="44">
        <f>X105/R103</f>
        <v>2.6010638297872273</v>
      </c>
      <c r="Z105" s="38">
        <f>Y105+F105</f>
        <v>5.811063829787227</v>
      </c>
      <c r="AA105" s="5"/>
      <c r="AB105" s="5"/>
      <c r="AC105" s="3"/>
      <c r="AD105" s="3"/>
      <c r="AE105" s="7">
        <f t="shared" si="23"/>
        <v>5.811063829787227</v>
      </c>
      <c r="AF105" s="8">
        <v>0</v>
      </c>
      <c r="AG105" s="52">
        <v>6.62</v>
      </c>
      <c r="AH105" s="9">
        <f>AG105-AE105-AF105</f>
        <v>0.8089361702127729</v>
      </c>
      <c r="AI105" s="228"/>
      <c r="AJ105" s="225"/>
    </row>
    <row r="106" spans="1:36" s="4" customFormat="1" ht="11.25">
      <c r="A106" s="191">
        <v>74</v>
      </c>
      <c r="B106" s="39" t="s">
        <v>314</v>
      </c>
      <c r="C106" s="97" t="s">
        <v>14</v>
      </c>
      <c r="D106" s="97">
        <v>25</v>
      </c>
      <c r="E106" s="97">
        <v>25</v>
      </c>
      <c r="F106" s="37">
        <f>F107+F108</f>
        <v>22.29</v>
      </c>
      <c r="G106" s="104"/>
      <c r="H106" s="37"/>
      <c r="I106" s="37"/>
      <c r="J106" s="37"/>
      <c r="K106" s="37"/>
      <c r="L106" s="37">
        <f t="shared" si="19"/>
        <v>22.29</v>
      </c>
      <c r="M106" s="97">
        <v>0</v>
      </c>
      <c r="N106" s="37">
        <v>26.25</v>
      </c>
      <c r="O106" s="97">
        <f>N106-L106-M106</f>
        <v>3.960000000000001</v>
      </c>
      <c r="P106" s="188">
        <f>MIN(O106:O108)</f>
        <v>3.960000000000001</v>
      </c>
      <c r="Q106" s="205" t="s">
        <v>236</v>
      </c>
      <c r="R106" s="205">
        <v>0.93</v>
      </c>
      <c r="S106" s="15"/>
      <c r="T106" s="191">
        <v>74</v>
      </c>
      <c r="U106" s="39" t="s">
        <v>314</v>
      </c>
      <c r="V106" s="39" t="s">
        <v>118</v>
      </c>
      <c r="W106" s="100" t="s">
        <v>14</v>
      </c>
      <c r="X106" s="154">
        <v>0</v>
      </c>
      <c r="Y106" s="44"/>
      <c r="Z106" s="75">
        <f>Z107+Z108</f>
        <v>36.27705116989604</v>
      </c>
      <c r="AA106" s="7"/>
      <c r="AB106" s="7"/>
      <c r="AC106" s="3"/>
      <c r="AD106" s="3"/>
      <c r="AE106" s="8">
        <f t="shared" si="23"/>
        <v>36.27705116989604</v>
      </c>
      <c r="AF106" s="8">
        <v>0</v>
      </c>
      <c r="AG106" s="52">
        <v>26.25</v>
      </c>
      <c r="AH106" s="9">
        <f>AG106-AE106-AF106</f>
        <v>-10.02705116989604</v>
      </c>
      <c r="AI106" s="226">
        <f>MIN(AH106:AH108)</f>
        <v>-10.02705116989604</v>
      </c>
      <c r="AJ106" s="223" t="s">
        <v>235</v>
      </c>
    </row>
    <row r="107" spans="1:36" s="4" customFormat="1" ht="11.25">
      <c r="A107" s="192"/>
      <c r="B107" s="40" t="s">
        <v>315</v>
      </c>
      <c r="C107" s="97" t="s">
        <v>14</v>
      </c>
      <c r="D107" s="97"/>
      <c r="E107" s="97"/>
      <c r="F107" s="37">
        <f t="shared" si="26"/>
        <v>18.04</v>
      </c>
      <c r="G107" s="104"/>
      <c r="H107" s="37">
        <v>6.47</v>
      </c>
      <c r="I107" s="37">
        <v>11.57</v>
      </c>
      <c r="J107" s="37"/>
      <c r="K107" s="37"/>
      <c r="L107" s="37">
        <f t="shared" si="19"/>
        <v>18.04</v>
      </c>
      <c r="M107" s="97">
        <v>0</v>
      </c>
      <c r="N107" s="37">
        <v>26.25</v>
      </c>
      <c r="O107" s="97">
        <f>N107-F107</f>
        <v>8.21</v>
      </c>
      <c r="P107" s="194"/>
      <c r="Q107" s="206"/>
      <c r="R107" s="206"/>
      <c r="S107" s="15"/>
      <c r="T107" s="192"/>
      <c r="U107" s="40" t="s">
        <v>315</v>
      </c>
      <c r="V107" s="40" t="s">
        <v>44</v>
      </c>
      <c r="W107" s="100" t="s">
        <v>14</v>
      </c>
      <c r="X107" s="154">
        <v>0</v>
      </c>
      <c r="Y107" s="44"/>
      <c r="Z107" s="38">
        <f>F107+Y124+Y145+Y144+Y122+Y121</f>
        <v>27.456621062369152</v>
      </c>
      <c r="AA107" s="5"/>
      <c r="AB107" s="5"/>
      <c r="AC107" s="3"/>
      <c r="AD107" s="3"/>
      <c r="AE107" s="8">
        <f t="shared" si="23"/>
        <v>27.456621062369152</v>
      </c>
      <c r="AF107" s="8">
        <v>0</v>
      </c>
      <c r="AG107" s="52">
        <v>26.25</v>
      </c>
      <c r="AH107" s="9">
        <f>AG107-Z107</f>
        <v>-1.2066210623691518</v>
      </c>
      <c r="AI107" s="227"/>
      <c r="AJ107" s="224"/>
    </row>
    <row r="108" spans="1:36" s="4" customFormat="1" ht="11.25">
      <c r="A108" s="193"/>
      <c r="B108" s="40" t="s">
        <v>244</v>
      </c>
      <c r="C108" s="97" t="s">
        <v>14</v>
      </c>
      <c r="D108" s="97"/>
      <c r="E108" s="97"/>
      <c r="F108" s="37">
        <f t="shared" si="26"/>
        <v>4.25</v>
      </c>
      <c r="G108" s="104"/>
      <c r="H108" s="37">
        <v>2.34</v>
      </c>
      <c r="I108" s="37">
        <v>1.91</v>
      </c>
      <c r="J108" s="37"/>
      <c r="K108" s="37"/>
      <c r="L108" s="37">
        <f t="shared" si="19"/>
        <v>4.25</v>
      </c>
      <c r="M108" s="97">
        <v>0</v>
      </c>
      <c r="N108" s="37">
        <v>26.25</v>
      </c>
      <c r="O108" s="97">
        <f>N108-L108-M108</f>
        <v>22</v>
      </c>
      <c r="P108" s="189"/>
      <c r="Q108" s="207"/>
      <c r="R108" s="207"/>
      <c r="S108" s="15"/>
      <c r="T108" s="193"/>
      <c r="U108" s="40" t="s">
        <v>244</v>
      </c>
      <c r="V108" s="40" t="s">
        <v>45</v>
      </c>
      <c r="W108" s="100" t="s">
        <v>14</v>
      </c>
      <c r="X108" s="154">
        <v>4.250500000000002</v>
      </c>
      <c r="Y108" s="44">
        <f>X108/R106</f>
        <v>4.570430107526884</v>
      </c>
      <c r="Z108" s="38">
        <f aca="true" t="shared" si="27" ref="Z108:Z152">Y108+F108</f>
        <v>8.820430107526885</v>
      </c>
      <c r="AA108" s="5"/>
      <c r="AB108" s="5"/>
      <c r="AC108" s="3"/>
      <c r="AD108" s="3"/>
      <c r="AE108" s="8">
        <f t="shared" si="23"/>
        <v>8.820430107526885</v>
      </c>
      <c r="AF108" s="8">
        <v>0</v>
      </c>
      <c r="AG108" s="52">
        <v>26.25</v>
      </c>
      <c r="AH108" s="9">
        <f>AG108-AE108-AF108</f>
        <v>17.429569892473115</v>
      </c>
      <c r="AI108" s="228"/>
      <c r="AJ108" s="225"/>
    </row>
    <row r="109" spans="1:36" s="4" customFormat="1" ht="11.25">
      <c r="A109" s="35">
        <v>75</v>
      </c>
      <c r="B109" s="39" t="s">
        <v>316</v>
      </c>
      <c r="C109" s="97" t="s">
        <v>7</v>
      </c>
      <c r="D109" s="97">
        <v>10</v>
      </c>
      <c r="E109" s="97">
        <v>10</v>
      </c>
      <c r="F109" s="37">
        <f t="shared" si="26"/>
        <v>3.87</v>
      </c>
      <c r="G109" s="104"/>
      <c r="H109" s="37">
        <v>2.23</v>
      </c>
      <c r="I109" s="37">
        <v>1.64</v>
      </c>
      <c r="J109" s="37">
        <v>0.727</v>
      </c>
      <c r="K109" s="37">
        <v>120</v>
      </c>
      <c r="L109" s="97">
        <f t="shared" si="19"/>
        <v>3.1430000000000002</v>
      </c>
      <c r="M109" s="97">
        <v>0</v>
      </c>
      <c r="N109" s="37">
        <v>10.5</v>
      </c>
      <c r="O109" s="97">
        <f>N109-M109-L109</f>
        <v>7.356999999999999</v>
      </c>
      <c r="P109" s="106">
        <f aca="true" t="shared" si="28" ref="P109:P132">O109</f>
        <v>7.356999999999999</v>
      </c>
      <c r="Q109" s="182" t="s">
        <v>236</v>
      </c>
      <c r="R109" s="107">
        <v>0.9</v>
      </c>
      <c r="S109" s="15"/>
      <c r="T109" s="35">
        <v>75</v>
      </c>
      <c r="U109" s="39" t="s">
        <v>316</v>
      </c>
      <c r="V109" s="39" t="s">
        <v>119</v>
      </c>
      <c r="W109" s="100" t="s">
        <v>7</v>
      </c>
      <c r="X109" s="154">
        <v>0.9369000000000003</v>
      </c>
      <c r="Y109" s="44">
        <f t="shared" si="22"/>
        <v>1.0410000000000004</v>
      </c>
      <c r="Z109" s="75">
        <f t="shared" si="27"/>
        <v>4.9110000000000005</v>
      </c>
      <c r="AA109" s="7"/>
      <c r="AB109" s="7"/>
      <c r="AC109" s="3">
        <v>0.727</v>
      </c>
      <c r="AD109" s="3">
        <v>120</v>
      </c>
      <c r="AE109" s="8">
        <f t="shared" si="23"/>
        <v>4.184</v>
      </c>
      <c r="AF109" s="8">
        <v>0</v>
      </c>
      <c r="AG109" s="52">
        <v>10.5</v>
      </c>
      <c r="AH109" s="12">
        <f>AG109-AF109-AE109</f>
        <v>6.316</v>
      </c>
      <c r="AI109" s="18">
        <f aca="true" t="shared" si="29" ref="AI109:AI115">AH109</f>
        <v>6.316</v>
      </c>
      <c r="AJ109" s="52" t="s">
        <v>236</v>
      </c>
    </row>
    <row r="110" spans="1:36" s="4" customFormat="1" ht="11.25">
      <c r="A110" s="35">
        <v>76</v>
      </c>
      <c r="B110" s="39" t="s">
        <v>317</v>
      </c>
      <c r="C110" s="97" t="s">
        <v>7</v>
      </c>
      <c r="D110" s="97">
        <v>10</v>
      </c>
      <c r="E110" s="97">
        <v>10</v>
      </c>
      <c r="F110" s="37">
        <f t="shared" si="26"/>
        <v>2.16</v>
      </c>
      <c r="G110" s="104"/>
      <c r="H110" s="37">
        <v>1.17</v>
      </c>
      <c r="I110" s="37">
        <v>0.99</v>
      </c>
      <c r="J110" s="37">
        <v>0.953</v>
      </c>
      <c r="K110" s="37">
        <v>120</v>
      </c>
      <c r="L110" s="97">
        <f t="shared" si="19"/>
        <v>1.2070000000000003</v>
      </c>
      <c r="M110" s="97">
        <v>0</v>
      </c>
      <c r="N110" s="37">
        <v>10.5</v>
      </c>
      <c r="O110" s="97">
        <f>N110-M110-L110</f>
        <v>9.293</v>
      </c>
      <c r="P110" s="106">
        <f t="shared" si="28"/>
        <v>9.293</v>
      </c>
      <c r="Q110" s="182" t="s">
        <v>236</v>
      </c>
      <c r="R110" s="107">
        <v>0.93</v>
      </c>
      <c r="S110" s="15"/>
      <c r="T110" s="35">
        <v>76</v>
      </c>
      <c r="U110" s="39" t="s">
        <v>317</v>
      </c>
      <c r="V110" s="39" t="s">
        <v>120</v>
      </c>
      <c r="W110" s="100" t="s">
        <v>7</v>
      </c>
      <c r="X110" s="154">
        <v>0.089</v>
      </c>
      <c r="Y110" s="44">
        <f t="shared" si="22"/>
        <v>0.09569892473118279</v>
      </c>
      <c r="Z110" s="75">
        <f t="shared" si="27"/>
        <v>2.255698924731183</v>
      </c>
      <c r="AA110" s="7"/>
      <c r="AB110" s="7"/>
      <c r="AC110" s="3">
        <v>0.953</v>
      </c>
      <c r="AD110" s="3">
        <v>120</v>
      </c>
      <c r="AE110" s="8">
        <f t="shared" si="23"/>
        <v>1.302698924731183</v>
      </c>
      <c r="AF110" s="8">
        <v>0</v>
      </c>
      <c r="AG110" s="52">
        <v>10.5</v>
      </c>
      <c r="AH110" s="12">
        <f>AG110-AF110-AE110</f>
        <v>9.197301075268816</v>
      </c>
      <c r="AI110" s="18">
        <f t="shared" si="29"/>
        <v>9.197301075268816</v>
      </c>
      <c r="AJ110" s="52" t="s">
        <v>236</v>
      </c>
    </row>
    <row r="111" spans="1:36" s="4" customFormat="1" ht="11.25">
      <c r="A111" s="35">
        <v>77</v>
      </c>
      <c r="B111" s="39" t="s">
        <v>318</v>
      </c>
      <c r="C111" s="97" t="s">
        <v>7</v>
      </c>
      <c r="D111" s="97">
        <v>10</v>
      </c>
      <c r="E111" s="97">
        <v>10</v>
      </c>
      <c r="F111" s="37">
        <f t="shared" si="26"/>
        <v>6.84</v>
      </c>
      <c r="G111" s="104"/>
      <c r="H111" s="37">
        <v>3.72</v>
      </c>
      <c r="I111" s="37">
        <v>3.12</v>
      </c>
      <c r="J111" s="37">
        <v>0.935</v>
      </c>
      <c r="K111" s="37">
        <v>120</v>
      </c>
      <c r="L111" s="97">
        <f t="shared" si="19"/>
        <v>5.904999999999999</v>
      </c>
      <c r="M111" s="97">
        <v>0</v>
      </c>
      <c r="N111" s="37">
        <v>10.5</v>
      </c>
      <c r="O111" s="97">
        <f>N111-M111-L111</f>
        <v>4.595000000000001</v>
      </c>
      <c r="P111" s="106">
        <f t="shared" si="28"/>
        <v>4.595000000000001</v>
      </c>
      <c r="Q111" s="182" t="s">
        <v>236</v>
      </c>
      <c r="R111" s="107">
        <v>0.89</v>
      </c>
      <c r="S111" s="15"/>
      <c r="T111" s="35">
        <v>77</v>
      </c>
      <c r="U111" s="39" t="s">
        <v>318</v>
      </c>
      <c r="V111" s="39" t="s">
        <v>121</v>
      </c>
      <c r="W111" s="100" t="s">
        <v>7</v>
      </c>
      <c r="X111" s="154">
        <v>1.756209999999996</v>
      </c>
      <c r="Y111" s="44">
        <f t="shared" si="22"/>
        <v>1.9732696629213438</v>
      </c>
      <c r="Z111" s="75">
        <f t="shared" si="27"/>
        <v>8.813269662921343</v>
      </c>
      <c r="AA111" s="7"/>
      <c r="AB111" s="7"/>
      <c r="AC111" s="3">
        <v>0.935</v>
      </c>
      <c r="AD111" s="3">
        <v>120</v>
      </c>
      <c r="AE111" s="7">
        <f t="shared" si="23"/>
        <v>7.878269662921342</v>
      </c>
      <c r="AF111" s="8">
        <v>0</v>
      </c>
      <c r="AG111" s="52">
        <v>10.5</v>
      </c>
      <c r="AH111" s="12">
        <f>AG111-AF111-AE111</f>
        <v>2.6217303370786578</v>
      </c>
      <c r="AI111" s="18">
        <f t="shared" si="29"/>
        <v>2.6217303370786578</v>
      </c>
      <c r="AJ111" s="52" t="s">
        <v>236</v>
      </c>
    </row>
    <row r="112" spans="1:36" s="4" customFormat="1" ht="11.25">
      <c r="A112" s="35">
        <v>78</v>
      </c>
      <c r="B112" s="39" t="s">
        <v>319</v>
      </c>
      <c r="C112" s="97" t="s">
        <v>8</v>
      </c>
      <c r="D112" s="97">
        <v>2.5</v>
      </c>
      <c r="E112" s="97">
        <v>2.5</v>
      </c>
      <c r="F112" s="37">
        <f t="shared" si="26"/>
        <v>0.69</v>
      </c>
      <c r="G112" s="104"/>
      <c r="H112" s="37">
        <v>0.09</v>
      </c>
      <c r="I112" s="37">
        <v>0.6</v>
      </c>
      <c r="J112" s="37"/>
      <c r="K112" s="37"/>
      <c r="L112" s="97">
        <f t="shared" si="19"/>
        <v>0.69</v>
      </c>
      <c r="M112" s="97">
        <v>0</v>
      </c>
      <c r="N112" s="37">
        <v>2.63</v>
      </c>
      <c r="O112" s="97">
        <f>N112-M112-L112</f>
        <v>1.94</v>
      </c>
      <c r="P112" s="106">
        <f t="shared" si="28"/>
        <v>1.94</v>
      </c>
      <c r="Q112" s="182" t="s">
        <v>236</v>
      </c>
      <c r="R112" s="107">
        <v>0.99</v>
      </c>
      <c r="S112" s="15"/>
      <c r="T112" s="35">
        <v>78</v>
      </c>
      <c r="U112" s="39" t="s">
        <v>319</v>
      </c>
      <c r="V112" s="39" t="s">
        <v>122</v>
      </c>
      <c r="W112" s="100" t="s">
        <v>8</v>
      </c>
      <c r="X112" s="154">
        <v>0.023</v>
      </c>
      <c r="Y112" s="44">
        <f t="shared" si="22"/>
        <v>0.023232323232323233</v>
      </c>
      <c r="Z112" s="75">
        <f t="shared" si="27"/>
        <v>0.7132323232323232</v>
      </c>
      <c r="AA112" s="7"/>
      <c r="AB112" s="7"/>
      <c r="AC112" s="3"/>
      <c r="AD112" s="3"/>
      <c r="AE112" s="8">
        <f t="shared" si="23"/>
        <v>0.7132323232323232</v>
      </c>
      <c r="AF112" s="8">
        <v>0</v>
      </c>
      <c r="AG112" s="52">
        <v>2.63</v>
      </c>
      <c r="AH112" s="12">
        <f>AG112-AF112-AE112</f>
        <v>1.9167676767676767</v>
      </c>
      <c r="AI112" s="18">
        <f t="shared" si="29"/>
        <v>1.9167676767676767</v>
      </c>
      <c r="AJ112" s="52" t="s">
        <v>236</v>
      </c>
    </row>
    <row r="113" spans="1:36" s="4" customFormat="1" ht="11.25">
      <c r="A113" s="35">
        <v>79</v>
      </c>
      <c r="B113" s="39" t="s">
        <v>320</v>
      </c>
      <c r="C113" s="97" t="s">
        <v>10</v>
      </c>
      <c r="D113" s="97">
        <v>1.6</v>
      </c>
      <c r="E113" s="97">
        <v>1.6</v>
      </c>
      <c r="F113" s="37">
        <f t="shared" si="26"/>
        <v>1.03</v>
      </c>
      <c r="G113" s="104"/>
      <c r="H113" s="37">
        <v>1.03</v>
      </c>
      <c r="I113" s="37">
        <v>0</v>
      </c>
      <c r="J113" s="37"/>
      <c r="K113" s="37"/>
      <c r="L113" s="97">
        <f t="shared" si="19"/>
        <v>1.03</v>
      </c>
      <c r="M113" s="97">
        <v>0</v>
      </c>
      <c r="N113" s="97">
        <v>1.68</v>
      </c>
      <c r="O113" s="97">
        <f>N113-M113-L113</f>
        <v>0.6499999999999999</v>
      </c>
      <c r="P113" s="106">
        <f t="shared" si="28"/>
        <v>0.6499999999999999</v>
      </c>
      <c r="Q113" s="182" t="s">
        <v>236</v>
      </c>
      <c r="R113" s="107">
        <v>0.98</v>
      </c>
      <c r="S113" s="15"/>
      <c r="T113" s="35">
        <v>79</v>
      </c>
      <c r="U113" s="39" t="s">
        <v>320</v>
      </c>
      <c r="V113" s="39" t="s">
        <v>123</v>
      </c>
      <c r="W113" s="100" t="s">
        <v>10</v>
      </c>
      <c r="X113" s="154">
        <v>0.7970000000000006</v>
      </c>
      <c r="Y113" s="44">
        <f t="shared" si="22"/>
        <v>0.8132653061224496</v>
      </c>
      <c r="Z113" s="75">
        <f t="shared" si="27"/>
        <v>1.8432653061224498</v>
      </c>
      <c r="AA113" s="7"/>
      <c r="AB113" s="7"/>
      <c r="AC113" s="3"/>
      <c r="AD113" s="3"/>
      <c r="AE113" s="7">
        <f t="shared" si="23"/>
        <v>1.8432653061224498</v>
      </c>
      <c r="AF113" s="8">
        <v>0</v>
      </c>
      <c r="AG113" s="98">
        <v>1.68</v>
      </c>
      <c r="AH113" s="12">
        <f>AG113-AF113-AE113</f>
        <v>-0.16326530612244983</v>
      </c>
      <c r="AI113" s="148">
        <f t="shared" si="29"/>
        <v>-0.16326530612244983</v>
      </c>
      <c r="AJ113" s="52" t="s">
        <v>235</v>
      </c>
    </row>
    <row r="114" spans="1:36" s="4" customFormat="1" ht="11.25">
      <c r="A114" s="35">
        <v>80</v>
      </c>
      <c r="B114" s="39" t="s">
        <v>321</v>
      </c>
      <c r="C114" s="97" t="s">
        <v>36</v>
      </c>
      <c r="D114" s="97">
        <v>1.6</v>
      </c>
      <c r="E114" s="97"/>
      <c r="F114" s="37">
        <f t="shared" si="26"/>
        <v>0.19</v>
      </c>
      <c r="G114" s="104"/>
      <c r="H114" s="37">
        <v>0.19</v>
      </c>
      <c r="I114" s="37"/>
      <c r="J114" s="37">
        <v>3.031</v>
      </c>
      <c r="K114" s="37" t="s">
        <v>211</v>
      </c>
      <c r="L114" s="97">
        <f>F114</f>
        <v>0.19</v>
      </c>
      <c r="M114" s="97">
        <v>0</v>
      </c>
      <c r="N114" s="97">
        <f>J114</f>
        <v>3.031</v>
      </c>
      <c r="O114" s="97">
        <f>N114-L114-M114</f>
        <v>2.841</v>
      </c>
      <c r="P114" s="97">
        <f t="shared" si="28"/>
        <v>2.841</v>
      </c>
      <c r="Q114" s="182" t="s">
        <v>236</v>
      </c>
      <c r="R114" s="107">
        <v>0.95</v>
      </c>
      <c r="S114" s="15"/>
      <c r="T114" s="35">
        <v>80</v>
      </c>
      <c r="U114" s="39" t="s">
        <v>321</v>
      </c>
      <c r="V114" s="39" t="s">
        <v>124</v>
      </c>
      <c r="W114" s="100" t="s">
        <v>36</v>
      </c>
      <c r="X114" s="154">
        <v>0.056999999999999995</v>
      </c>
      <c r="Y114" s="44">
        <f t="shared" si="22"/>
        <v>0.06</v>
      </c>
      <c r="Z114" s="75">
        <f t="shared" si="27"/>
        <v>0.25</v>
      </c>
      <c r="AA114" s="7"/>
      <c r="AB114" s="7"/>
      <c r="AC114" s="37">
        <v>3.031</v>
      </c>
      <c r="AD114" s="3" t="s">
        <v>211</v>
      </c>
      <c r="AE114" s="8">
        <f>Z114</f>
        <v>0.25</v>
      </c>
      <c r="AF114" s="8">
        <v>0</v>
      </c>
      <c r="AG114" s="98">
        <f>AC114</f>
        <v>3.031</v>
      </c>
      <c r="AH114" s="9">
        <f>AG114-AE114-AF114</f>
        <v>2.781</v>
      </c>
      <c r="AI114" s="147">
        <f t="shared" si="29"/>
        <v>2.781</v>
      </c>
      <c r="AJ114" s="52" t="s">
        <v>236</v>
      </c>
    </row>
    <row r="115" spans="1:36" s="4" customFormat="1" ht="11.25">
      <c r="A115" s="35">
        <v>81</v>
      </c>
      <c r="B115" s="39" t="s">
        <v>322</v>
      </c>
      <c r="C115" s="97" t="s">
        <v>8</v>
      </c>
      <c r="D115" s="97">
        <v>2.5</v>
      </c>
      <c r="E115" s="97">
        <v>2.5</v>
      </c>
      <c r="F115" s="37">
        <f t="shared" si="26"/>
        <v>1.35</v>
      </c>
      <c r="G115" s="104"/>
      <c r="H115" s="37">
        <v>1.12</v>
      </c>
      <c r="I115" s="37">
        <v>0.23</v>
      </c>
      <c r="J115" s="37">
        <v>0.242</v>
      </c>
      <c r="K115" s="37"/>
      <c r="L115" s="97">
        <f>F115-J115</f>
        <v>1.108</v>
      </c>
      <c r="M115" s="97">
        <v>0</v>
      </c>
      <c r="N115" s="97">
        <v>2.63</v>
      </c>
      <c r="O115" s="97">
        <f>N115-M115-L115</f>
        <v>1.5219999999999998</v>
      </c>
      <c r="P115" s="97">
        <f>O115</f>
        <v>1.5219999999999998</v>
      </c>
      <c r="Q115" s="182" t="s">
        <v>236</v>
      </c>
      <c r="R115" s="107">
        <v>0.96</v>
      </c>
      <c r="S115" s="15"/>
      <c r="T115" s="35">
        <v>81</v>
      </c>
      <c r="U115" s="39" t="s">
        <v>322</v>
      </c>
      <c r="V115" s="39" t="s">
        <v>125</v>
      </c>
      <c r="W115" s="100" t="s">
        <v>8</v>
      </c>
      <c r="X115" s="154">
        <v>0.122</v>
      </c>
      <c r="Y115" s="44">
        <f t="shared" si="22"/>
        <v>0.12708333333333333</v>
      </c>
      <c r="Z115" s="75">
        <f t="shared" si="27"/>
        <v>1.4770833333333333</v>
      </c>
      <c r="AA115" s="7"/>
      <c r="AB115" s="7"/>
      <c r="AC115" s="3">
        <v>0.242</v>
      </c>
      <c r="AD115" s="3"/>
      <c r="AE115" s="3">
        <f>Z115-AC115</f>
        <v>1.2350833333333333</v>
      </c>
      <c r="AF115" s="8">
        <v>0</v>
      </c>
      <c r="AG115" s="98">
        <v>2.63</v>
      </c>
      <c r="AH115" s="9">
        <f>AG115-AF115-AE115</f>
        <v>1.3949166666666666</v>
      </c>
      <c r="AI115" s="19">
        <f t="shared" si="29"/>
        <v>1.3949166666666666</v>
      </c>
      <c r="AJ115" s="52" t="s">
        <v>236</v>
      </c>
    </row>
    <row r="116" spans="1:36" s="4" customFormat="1" ht="11.25">
      <c r="A116" s="35">
        <v>82</v>
      </c>
      <c r="B116" s="39" t="s">
        <v>323</v>
      </c>
      <c r="C116" s="97" t="s">
        <v>38</v>
      </c>
      <c r="D116" s="97">
        <v>1.8</v>
      </c>
      <c r="E116" s="97">
        <v>1.6</v>
      </c>
      <c r="F116" s="37">
        <f t="shared" si="26"/>
        <v>0.48</v>
      </c>
      <c r="G116" s="104"/>
      <c r="H116" s="37">
        <v>0.24</v>
      </c>
      <c r="I116" s="37">
        <v>0.24</v>
      </c>
      <c r="J116" s="37">
        <v>0.329</v>
      </c>
      <c r="K116" s="37">
        <v>120</v>
      </c>
      <c r="L116" s="97">
        <f aca="true" t="shared" si="30" ref="L116:L123">F116-J116</f>
        <v>0.15099999999999997</v>
      </c>
      <c r="M116" s="97">
        <v>0</v>
      </c>
      <c r="N116" s="37">
        <v>1.68</v>
      </c>
      <c r="O116" s="97">
        <f aca="true" t="shared" si="31" ref="O116:O123">N116-M116-L116</f>
        <v>1.529</v>
      </c>
      <c r="P116" s="106">
        <f t="shared" si="28"/>
        <v>1.529</v>
      </c>
      <c r="Q116" s="182" t="s">
        <v>236</v>
      </c>
      <c r="R116" s="109">
        <v>0.997</v>
      </c>
      <c r="S116" s="15"/>
      <c r="T116" s="35">
        <v>82</v>
      </c>
      <c r="U116" s="39" t="s">
        <v>323</v>
      </c>
      <c r="V116" s="39" t="s">
        <v>126</v>
      </c>
      <c r="W116" s="100" t="s">
        <v>38</v>
      </c>
      <c r="X116" s="154">
        <v>0.03</v>
      </c>
      <c r="Y116" s="44">
        <f t="shared" si="22"/>
        <v>0.03009027081243731</v>
      </c>
      <c r="Z116" s="75">
        <f t="shared" si="27"/>
        <v>0.5100902708124373</v>
      </c>
      <c r="AA116" s="7"/>
      <c r="AB116" s="7"/>
      <c r="AC116" s="3">
        <v>0.329</v>
      </c>
      <c r="AD116" s="3">
        <v>120</v>
      </c>
      <c r="AE116" s="7">
        <f aca="true" t="shared" si="32" ref="AE116:AE123">Z116-AC116</f>
        <v>0.18109027081243728</v>
      </c>
      <c r="AF116" s="8">
        <v>0</v>
      </c>
      <c r="AG116" s="52">
        <v>1.68</v>
      </c>
      <c r="AH116" s="12">
        <f>AG116-AF116-AE116</f>
        <v>1.4989097291875626</v>
      </c>
      <c r="AI116" s="18">
        <f aca="true" t="shared" si="33" ref="AI116:AI152">AH116</f>
        <v>1.4989097291875626</v>
      </c>
      <c r="AJ116" s="52" t="s">
        <v>236</v>
      </c>
    </row>
    <row r="117" spans="1:36" s="4" customFormat="1" ht="11.25">
      <c r="A117" s="35">
        <v>83</v>
      </c>
      <c r="B117" s="39" t="s">
        <v>324</v>
      </c>
      <c r="C117" s="97" t="s">
        <v>9</v>
      </c>
      <c r="D117" s="97">
        <v>1.6</v>
      </c>
      <c r="E117" s="97">
        <v>2.5</v>
      </c>
      <c r="F117" s="37">
        <f t="shared" si="26"/>
        <v>0.8</v>
      </c>
      <c r="G117" s="104"/>
      <c r="H117" s="37">
        <v>0.48</v>
      </c>
      <c r="I117" s="37">
        <v>0.32</v>
      </c>
      <c r="J117" s="37">
        <v>0.52</v>
      </c>
      <c r="K117" s="37">
        <v>120</v>
      </c>
      <c r="L117" s="97">
        <f t="shared" si="30"/>
        <v>0.28</v>
      </c>
      <c r="M117" s="97">
        <v>0</v>
      </c>
      <c r="N117" s="97">
        <v>1.68</v>
      </c>
      <c r="O117" s="97">
        <f>N117-M117-L117</f>
        <v>1.4</v>
      </c>
      <c r="P117" s="106">
        <f t="shared" si="28"/>
        <v>1.4</v>
      </c>
      <c r="Q117" s="182" t="s">
        <v>236</v>
      </c>
      <c r="R117" s="107">
        <v>0.84</v>
      </c>
      <c r="S117" s="15"/>
      <c r="T117" s="35">
        <v>83</v>
      </c>
      <c r="U117" s="39" t="s">
        <v>324</v>
      </c>
      <c r="V117" s="39" t="s">
        <v>127</v>
      </c>
      <c r="W117" s="100" t="s">
        <v>9</v>
      </c>
      <c r="X117" s="154">
        <v>0.928</v>
      </c>
      <c r="Y117" s="44">
        <f t="shared" si="22"/>
        <v>1.1047619047619048</v>
      </c>
      <c r="Z117" s="75">
        <f t="shared" si="27"/>
        <v>1.9047619047619049</v>
      </c>
      <c r="AA117" s="7"/>
      <c r="AB117" s="7"/>
      <c r="AC117" s="3">
        <v>0.52</v>
      </c>
      <c r="AD117" s="3">
        <v>120</v>
      </c>
      <c r="AE117" s="8">
        <f t="shared" si="32"/>
        <v>1.3847619047619049</v>
      </c>
      <c r="AF117" s="8">
        <v>0</v>
      </c>
      <c r="AG117" s="98">
        <v>1.68</v>
      </c>
      <c r="AH117" s="12">
        <f>AG117-AF117-AE117</f>
        <v>0.2952380952380951</v>
      </c>
      <c r="AI117" s="18">
        <f t="shared" si="33"/>
        <v>0.2952380952380951</v>
      </c>
      <c r="AJ117" s="52" t="s">
        <v>236</v>
      </c>
    </row>
    <row r="118" spans="1:36" s="4" customFormat="1" ht="11.25">
      <c r="A118" s="35">
        <v>84</v>
      </c>
      <c r="B118" s="39" t="s">
        <v>325</v>
      </c>
      <c r="C118" s="97" t="s">
        <v>8</v>
      </c>
      <c r="D118" s="97">
        <v>2.5</v>
      </c>
      <c r="E118" s="97">
        <v>2.5</v>
      </c>
      <c r="F118" s="37">
        <f t="shared" si="26"/>
        <v>2.44</v>
      </c>
      <c r="G118" s="104"/>
      <c r="H118" s="37">
        <v>0.3</v>
      </c>
      <c r="I118" s="37">
        <v>2.14</v>
      </c>
      <c r="J118" s="37"/>
      <c r="K118" s="37"/>
      <c r="L118" s="97">
        <f t="shared" si="30"/>
        <v>2.44</v>
      </c>
      <c r="M118" s="97">
        <v>0</v>
      </c>
      <c r="N118" s="37">
        <v>2.63</v>
      </c>
      <c r="O118" s="97">
        <f t="shared" si="31"/>
        <v>0.18999999999999995</v>
      </c>
      <c r="P118" s="106">
        <f t="shared" si="28"/>
        <v>0.18999999999999995</v>
      </c>
      <c r="Q118" s="182" t="s">
        <v>236</v>
      </c>
      <c r="R118" s="107">
        <v>0.96</v>
      </c>
      <c r="S118" s="15"/>
      <c r="T118" s="35">
        <v>84</v>
      </c>
      <c r="U118" s="39" t="s">
        <v>325</v>
      </c>
      <c r="V118" s="39" t="s">
        <v>128</v>
      </c>
      <c r="W118" s="100" t="s">
        <v>8</v>
      </c>
      <c r="X118" s="154">
        <v>3.233100000000005</v>
      </c>
      <c r="Y118" s="44">
        <f t="shared" si="22"/>
        <v>3.3678125000000056</v>
      </c>
      <c r="Z118" s="75">
        <f t="shared" si="27"/>
        <v>5.807812500000006</v>
      </c>
      <c r="AA118" s="7"/>
      <c r="AB118" s="7"/>
      <c r="AC118" s="3"/>
      <c r="AD118" s="3"/>
      <c r="AE118" s="8">
        <f t="shared" si="32"/>
        <v>5.807812500000006</v>
      </c>
      <c r="AF118" s="8">
        <v>0</v>
      </c>
      <c r="AG118" s="52">
        <v>2.63</v>
      </c>
      <c r="AH118" s="12">
        <f aca="true" t="shared" si="34" ref="AH118:AH123">AG118-AF118-AE118</f>
        <v>-3.177812500000006</v>
      </c>
      <c r="AI118" s="148">
        <f t="shared" si="33"/>
        <v>-3.177812500000006</v>
      </c>
      <c r="AJ118" s="52" t="s">
        <v>235</v>
      </c>
    </row>
    <row r="119" spans="1:36" s="4" customFormat="1" ht="11.25">
      <c r="A119" s="35">
        <v>85</v>
      </c>
      <c r="B119" s="39" t="s">
        <v>326</v>
      </c>
      <c r="C119" s="97" t="s">
        <v>8</v>
      </c>
      <c r="D119" s="97">
        <v>2.5</v>
      </c>
      <c r="E119" s="97">
        <v>2.5</v>
      </c>
      <c r="F119" s="37">
        <f t="shared" si="26"/>
        <v>1.0499999999999998</v>
      </c>
      <c r="G119" s="104"/>
      <c r="H119" s="37">
        <v>0.57</v>
      </c>
      <c r="I119" s="37">
        <v>0.48</v>
      </c>
      <c r="J119" s="37"/>
      <c r="K119" s="37"/>
      <c r="L119" s="97">
        <f t="shared" si="30"/>
        <v>1.0499999999999998</v>
      </c>
      <c r="M119" s="97">
        <v>0</v>
      </c>
      <c r="N119" s="37">
        <v>2.63</v>
      </c>
      <c r="O119" s="97">
        <f t="shared" si="31"/>
        <v>1.58</v>
      </c>
      <c r="P119" s="106">
        <f t="shared" si="28"/>
        <v>1.58</v>
      </c>
      <c r="Q119" s="182" t="s">
        <v>236</v>
      </c>
      <c r="R119" s="107">
        <v>0.91</v>
      </c>
      <c r="S119" s="15"/>
      <c r="T119" s="35">
        <v>85</v>
      </c>
      <c r="U119" s="39" t="s">
        <v>326</v>
      </c>
      <c r="V119" s="39" t="s">
        <v>129</v>
      </c>
      <c r="W119" s="100" t="s">
        <v>8</v>
      </c>
      <c r="X119" s="154">
        <v>0.2680000000000001</v>
      </c>
      <c r="Y119" s="44">
        <f t="shared" si="22"/>
        <v>0.2945054945054946</v>
      </c>
      <c r="Z119" s="75">
        <f t="shared" si="27"/>
        <v>1.3445054945054944</v>
      </c>
      <c r="AA119" s="7"/>
      <c r="AB119" s="7"/>
      <c r="AC119" s="3"/>
      <c r="AD119" s="3"/>
      <c r="AE119" s="8">
        <f t="shared" si="32"/>
        <v>1.3445054945054944</v>
      </c>
      <c r="AF119" s="8">
        <v>0</v>
      </c>
      <c r="AG119" s="52">
        <v>2.63</v>
      </c>
      <c r="AH119" s="12">
        <f t="shared" si="34"/>
        <v>1.2854945054945055</v>
      </c>
      <c r="AI119" s="18">
        <f t="shared" si="33"/>
        <v>1.2854945054945055</v>
      </c>
      <c r="AJ119" s="52" t="s">
        <v>236</v>
      </c>
    </row>
    <row r="120" spans="1:36" s="4" customFormat="1" ht="11.25">
      <c r="A120" s="35">
        <v>86</v>
      </c>
      <c r="B120" s="39" t="s">
        <v>327</v>
      </c>
      <c r="C120" s="97" t="s">
        <v>10</v>
      </c>
      <c r="D120" s="97">
        <v>1.6</v>
      </c>
      <c r="E120" s="97">
        <v>1.6</v>
      </c>
      <c r="F120" s="37">
        <f t="shared" si="26"/>
        <v>1.19</v>
      </c>
      <c r="G120" s="104"/>
      <c r="H120" s="37">
        <v>0.73</v>
      </c>
      <c r="I120" s="37">
        <v>0.46</v>
      </c>
      <c r="J120" s="37"/>
      <c r="K120" s="37"/>
      <c r="L120" s="97">
        <f t="shared" si="30"/>
        <v>1.19</v>
      </c>
      <c r="M120" s="97">
        <v>0</v>
      </c>
      <c r="N120" s="97">
        <v>1.68</v>
      </c>
      <c r="O120" s="97">
        <f t="shared" si="31"/>
        <v>0.49</v>
      </c>
      <c r="P120" s="106">
        <f t="shared" si="28"/>
        <v>0.49</v>
      </c>
      <c r="Q120" s="182" t="s">
        <v>236</v>
      </c>
      <c r="R120" s="107">
        <v>0.98</v>
      </c>
      <c r="S120" s="15"/>
      <c r="T120" s="35">
        <v>86</v>
      </c>
      <c r="U120" s="39" t="s">
        <v>327</v>
      </c>
      <c r="V120" s="39" t="s">
        <v>130</v>
      </c>
      <c r="W120" s="100" t="s">
        <v>10</v>
      </c>
      <c r="X120" s="154">
        <v>0.072</v>
      </c>
      <c r="Y120" s="44">
        <f t="shared" si="22"/>
        <v>0.07346938775510203</v>
      </c>
      <c r="Z120" s="75">
        <f t="shared" si="27"/>
        <v>1.263469387755102</v>
      </c>
      <c r="AA120" s="7"/>
      <c r="AB120" s="7"/>
      <c r="AC120" s="3"/>
      <c r="AD120" s="3"/>
      <c r="AE120" s="8">
        <f t="shared" si="32"/>
        <v>1.263469387755102</v>
      </c>
      <c r="AF120" s="8">
        <v>0</v>
      </c>
      <c r="AG120" s="98">
        <v>1.68</v>
      </c>
      <c r="AH120" s="12">
        <f t="shared" si="34"/>
        <v>0.41653061224489796</v>
      </c>
      <c r="AI120" s="18">
        <f t="shared" si="33"/>
        <v>0.41653061224489796</v>
      </c>
      <c r="AJ120" s="52" t="s">
        <v>236</v>
      </c>
    </row>
    <row r="121" spans="1:36" s="4" customFormat="1" ht="11.25">
      <c r="A121" s="35">
        <v>87</v>
      </c>
      <c r="B121" s="39" t="s">
        <v>328</v>
      </c>
      <c r="C121" s="97" t="s">
        <v>16</v>
      </c>
      <c r="D121" s="97">
        <v>2.5</v>
      </c>
      <c r="E121" s="97">
        <v>1.6</v>
      </c>
      <c r="F121" s="37">
        <f t="shared" si="26"/>
        <v>1.16</v>
      </c>
      <c r="G121" s="104"/>
      <c r="H121" s="37">
        <v>0.47</v>
      </c>
      <c r="I121" s="37">
        <v>0.69</v>
      </c>
      <c r="J121" s="37"/>
      <c r="K121" s="37"/>
      <c r="L121" s="97">
        <f t="shared" si="30"/>
        <v>1.16</v>
      </c>
      <c r="M121" s="97">
        <v>0</v>
      </c>
      <c r="N121" s="97">
        <v>1.68</v>
      </c>
      <c r="O121" s="97">
        <f t="shared" si="31"/>
        <v>0.52</v>
      </c>
      <c r="P121" s="106">
        <f t="shared" si="28"/>
        <v>0.52</v>
      </c>
      <c r="Q121" s="182" t="s">
        <v>236</v>
      </c>
      <c r="R121" s="107">
        <v>0.95</v>
      </c>
      <c r="S121" s="15"/>
      <c r="T121" s="35">
        <v>87</v>
      </c>
      <c r="U121" s="39" t="s">
        <v>328</v>
      </c>
      <c r="V121" s="39" t="s">
        <v>131</v>
      </c>
      <c r="W121" s="100" t="s">
        <v>16</v>
      </c>
      <c r="X121" s="154">
        <v>0.19600000000000006</v>
      </c>
      <c r="Y121" s="44">
        <f t="shared" si="22"/>
        <v>0.20631578947368429</v>
      </c>
      <c r="Z121" s="75">
        <f t="shared" si="27"/>
        <v>1.3663157894736842</v>
      </c>
      <c r="AA121" s="7"/>
      <c r="AB121" s="7"/>
      <c r="AC121" s="3"/>
      <c r="AD121" s="3"/>
      <c r="AE121" s="8">
        <f t="shared" si="32"/>
        <v>1.3663157894736842</v>
      </c>
      <c r="AF121" s="8">
        <v>0</v>
      </c>
      <c r="AG121" s="98">
        <v>1.68</v>
      </c>
      <c r="AH121" s="12">
        <f t="shared" si="34"/>
        <v>0.3136842105263158</v>
      </c>
      <c r="AI121" s="18">
        <f t="shared" si="33"/>
        <v>0.3136842105263158</v>
      </c>
      <c r="AJ121" s="52" t="s">
        <v>236</v>
      </c>
    </row>
    <row r="122" spans="1:36" s="4" customFormat="1" ht="11.25">
      <c r="A122" s="35">
        <v>88</v>
      </c>
      <c r="B122" s="39" t="s">
        <v>329</v>
      </c>
      <c r="C122" s="97" t="s">
        <v>8</v>
      </c>
      <c r="D122" s="97">
        <v>2.5</v>
      </c>
      <c r="E122" s="97">
        <v>2.5</v>
      </c>
      <c r="F122" s="37">
        <f t="shared" si="26"/>
        <v>1.38</v>
      </c>
      <c r="G122" s="104"/>
      <c r="H122" s="37">
        <v>0.95</v>
      </c>
      <c r="I122" s="37">
        <v>0.43</v>
      </c>
      <c r="J122" s="37"/>
      <c r="K122" s="37"/>
      <c r="L122" s="97">
        <f t="shared" si="30"/>
        <v>1.38</v>
      </c>
      <c r="M122" s="97">
        <v>0</v>
      </c>
      <c r="N122" s="37">
        <v>2.63</v>
      </c>
      <c r="O122" s="97">
        <f t="shared" si="31"/>
        <v>1.25</v>
      </c>
      <c r="P122" s="106">
        <f t="shared" si="28"/>
        <v>1.25</v>
      </c>
      <c r="Q122" s="182" t="s">
        <v>236</v>
      </c>
      <c r="R122" s="107">
        <v>0.94</v>
      </c>
      <c r="S122" s="15"/>
      <c r="T122" s="35">
        <v>88</v>
      </c>
      <c r="U122" s="39" t="s">
        <v>329</v>
      </c>
      <c r="V122" s="39" t="s">
        <v>132</v>
      </c>
      <c r="W122" s="100" t="s">
        <v>8</v>
      </c>
      <c r="X122" s="154">
        <v>0.1795</v>
      </c>
      <c r="Y122" s="44">
        <f t="shared" si="22"/>
        <v>0.19095744680851065</v>
      </c>
      <c r="Z122" s="75">
        <f t="shared" si="27"/>
        <v>1.5709574468085106</v>
      </c>
      <c r="AA122" s="7"/>
      <c r="AB122" s="7"/>
      <c r="AC122" s="3"/>
      <c r="AD122" s="3"/>
      <c r="AE122" s="8">
        <f t="shared" si="32"/>
        <v>1.5709574468085106</v>
      </c>
      <c r="AF122" s="8">
        <v>0</v>
      </c>
      <c r="AG122" s="52">
        <v>2.63</v>
      </c>
      <c r="AH122" s="12">
        <f t="shared" si="34"/>
        <v>1.0590425531914893</v>
      </c>
      <c r="AI122" s="18">
        <f t="shared" si="33"/>
        <v>1.0590425531914893</v>
      </c>
      <c r="AJ122" s="52" t="s">
        <v>236</v>
      </c>
    </row>
    <row r="123" spans="1:36" s="4" customFormat="1" ht="11.25">
      <c r="A123" s="35">
        <v>89</v>
      </c>
      <c r="B123" s="39" t="s">
        <v>330</v>
      </c>
      <c r="C123" s="97" t="s">
        <v>11</v>
      </c>
      <c r="D123" s="97">
        <v>6.3</v>
      </c>
      <c r="E123" s="97">
        <v>6.3</v>
      </c>
      <c r="F123" s="37">
        <f t="shared" si="26"/>
        <v>2.0300000000000002</v>
      </c>
      <c r="G123" s="104"/>
      <c r="H123" s="37">
        <v>0.68</v>
      </c>
      <c r="I123" s="37">
        <v>1.35</v>
      </c>
      <c r="J123" s="37"/>
      <c r="K123" s="37"/>
      <c r="L123" s="97">
        <f t="shared" si="30"/>
        <v>2.0300000000000002</v>
      </c>
      <c r="M123" s="97">
        <v>0</v>
      </c>
      <c r="N123" s="37">
        <v>6.62</v>
      </c>
      <c r="O123" s="97">
        <f t="shared" si="31"/>
        <v>4.59</v>
      </c>
      <c r="P123" s="106">
        <f t="shared" si="28"/>
        <v>4.59</v>
      </c>
      <c r="Q123" s="182" t="s">
        <v>236</v>
      </c>
      <c r="R123" s="107">
        <v>0.96</v>
      </c>
      <c r="S123" s="15"/>
      <c r="T123" s="35">
        <v>89</v>
      </c>
      <c r="U123" s="39" t="s">
        <v>330</v>
      </c>
      <c r="V123" s="39" t="s">
        <v>133</v>
      </c>
      <c r="W123" s="100" t="s">
        <v>11</v>
      </c>
      <c r="X123" s="154">
        <v>1.2449999999999997</v>
      </c>
      <c r="Y123" s="44">
        <f t="shared" si="22"/>
        <v>1.2968749999999998</v>
      </c>
      <c r="Z123" s="75">
        <f t="shared" si="27"/>
        <v>3.3268750000000002</v>
      </c>
      <c r="AA123" s="7"/>
      <c r="AB123" s="7"/>
      <c r="AC123" s="3"/>
      <c r="AD123" s="3"/>
      <c r="AE123" s="8">
        <f t="shared" si="32"/>
        <v>3.3268750000000002</v>
      </c>
      <c r="AF123" s="8">
        <v>0</v>
      </c>
      <c r="AG123" s="52">
        <v>6.62</v>
      </c>
      <c r="AH123" s="12">
        <f t="shared" si="34"/>
        <v>3.293125</v>
      </c>
      <c r="AI123" s="18">
        <f t="shared" si="33"/>
        <v>3.293125</v>
      </c>
      <c r="AJ123" s="52" t="s">
        <v>236</v>
      </c>
    </row>
    <row r="124" spans="1:36" s="4" customFormat="1" ht="11.25">
      <c r="A124" s="35">
        <v>90</v>
      </c>
      <c r="B124" s="39" t="s">
        <v>331</v>
      </c>
      <c r="C124" s="97" t="s">
        <v>36</v>
      </c>
      <c r="D124" s="97">
        <v>1.6</v>
      </c>
      <c r="E124" s="97"/>
      <c r="F124" s="37">
        <f t="shared" si="26"/>
        <v>0.34</v>
      </c>
      <c r="G124" s="104"/>
      <c r="H124" s="37">
        <v>0.34</v>
      </c>
      <c r="I124" s="37"/>
      <c r="J124" s="37">
        <v>0.588</v>
      </c>
      <c r="K124" s="37" t="s">
        <v>211</v>
      </c>
      <c r="L124" s="97">
        <f>F124</f>
        <v>0.34</v>
      </c>
      <c r="M124" s="97">
        <v>0</v>
      </c>
      <c r="N124" s="97">
        <f>J124</f>
        <v>0.588</v>
      </c>
      <c r="O124" s="97">
        <f>N124-L124-M124</f>
        <v>0.24799999999999994</v>
      </c>
      <c r="P124" s="97">
        <f t="shared" si="28"/>
        <v>0.24799999999999994</v>
      </c>
      <c r="Q124" s="182" t="s">
        <v>236</v>
      </c>
      <c r="R124" s="107">
        <v>0.94</v>
      </c>
      <c r="S124" s="15"/>
      <c r="T124" s="35">
        <v>90</v>
      </c>
      <c r="U124" s="39" t="s">
        <v>331</v>
      </c>
      <c r="V124" s="39" t="s">
        <v>134</v>
      </c>
      <c r="W124" s="100" t="s">
        <v>36</v>
      </c>
      <c r="X124" s="154">
        <v>0</v>
      </c>
      <c r="Y124" s="44">
        <f t="shared" si="22"/>
        <v>0</v>
      </c>
      <c r="Z124" s="75">
        <f t="shared" si="27"/>
        <v>0.34</v>
      </c>
      <c r="AA124" s="7"/>
      <c r="AB124" s="7"/>
      <c r="AC124" s="3">
        <v>0.588</v>
      </c>
      <c r="AD124" s="3" t="s">
        <v>211</v>
      </c>
      <c r="AE124" s="8">
        <f>Z124</f>
        <v>0.34</v>
      </c>
      <c r="AF124" s="8">
        <v>0</v>
      </c>
      <c r="AG124" s="98">
        <f>AC124</f>
        <v>0.588</v>
      </c>
      <c r="AH124" s="9">
        <f>AG124-AE124-AF124</f>
        <v>0.24799999999999994</v>
      </c>
      <c r="AI124" s="19">
        <f t="shared" si="33"/>
        <v>0.24799999999999994</v>
      </c>
      <c r="AJ124" s="52" t="s">
        <v>236</v>
      </c>
    </row>
    <row r="125" spans="1:36" s="4" customFormat="1" ht="11.25">
      <c r="A125" s="35">
        <v>91</v>
      </c>
      <c r="B125" s="39" t="s">
        <v>332</v>
      </c>
      <c r="C125" s="97" t="s">
        <v>20</v>
      </c>
      <c r="D125" s="97">
        <v>4</v>
      </c>
      <c r="E125" s="97">
        <v>4</v>
      </c>
      <c r="F125" s="37">
        <f t="shared" si="26"/>
        <v>2.2800000000000002</v>
      </c>
      <c r="G125" s="104"/>
      <c r="H125" s="37">
        <v>0.66</v>
      </c>
      <c r="I125" s="37">
        <v>1.62</v>
      </c>
      <c r="J125" s="37">
        <v>0.866</v>
      </c>
      <c r="K125" s="37">
        <v>120</v>
      </c>
      <c r="L125" s="97">
        <f aca="true" t="shared" si="35" ref="L125:L132">F125-J125</f>
        <v>1.4140000000000001</v>
      </c>
      <c r="M125" s="97">
        <v>0</v>
      </c>
      <c r="N125" s="105">
        <v>4.2</v>
      </c>
      <c r="O125" s="97">
        <f aca="true" t="shared" si="36" ref="O125:O132">N125-M125-L125</f>
        <v>2.786</v>
      </c>
      <c r="P125" s="106">
        <f t="shared" si="28"/>
        <v>2.786</v>
      </c>
      <c r="Q125" s="182" t="s">
        <v>236</v>
      </c>
      <c r="R125" s="107">
        <v>0.97</v>
      </c>
      <c r="S125" s="15"/>
      <c r="T125" s="35">
        <v>91</v>
      </c>
      <c r="U125" s="176" t="s">
        <v>332</v>
      </c>
      <c r="V125" s="39" t="s">
        <v>135</v>
      </c>
      <c r="W125" s="150" t="s">
        <v>20</v>
      </c>
      <c r="X125" s="154">
        <v>3.4110000000000045</v>
      </c>
      <c r="Y125" s="44">
        <f t="shared" si="22"/>
        <v>3.5164948453608296</v>
      </c>
      <c r="Z125" s="75">
        <f t="shared" si="27"/>
        <v>5.796494845360829</v>
      </c>
      <c r="AA125" s="7"/>
      <c r="AB125" s="7"/>
      <c r="AC125" s="3">
        <v>0.866</v>
      </c>
      <c r="AD125" s="3">
        <v>120</v>
      </c>
      <c r="AE125" s="8">
        <f aca="true" t="shared" si="37" ref="AE125:AE132">Z125-AC125</f>
        <v>4.93049484536083</v>
      </c>
      <c r="AF125" s="8">
        <v>0</v>
      </c>
      <c r="AG125" s="120">
        <v>4.2</v>
      </c>
      <c r="AH125" s="12">
        <f aca="true" t="shared" si="38" ref="AH125:AH132">AG125-AF125-AE125</f>
        <v>-0.7304948453608295</v>
      </c>
      <c r="AI125" s="148">
        <f t="shared" si="33"/>
        <v>-0.7304948453608295</v>
      </c>
      <c r="AJ125" s="52" t="s">
        <v>235</v>
      </c>
    </row>
    <row r="126" spans="1:36" s="4" customFormat="1" ht="11.25">
      <c r="A126" s="35">
        <v>92</v>
      </c>
      <c r="B126" s="39" t="s">
        <v>333</v>
      </c>
      <c r="C126" s="97" t="s">
        <v>8</v>
      </c>
      <c r="D126" s="97">
        <v>2.5</v>
      </c>
      <c r="E126" s="97">
        <v>2.5</v>
      </c>
      <c r="F126" s="37">
        <f t="shared" si="26"/>
        <v>1.63</v>
      </c>
      <c r="G126" s="104"/>
      <c r="H126" s="37">
        <v>1.23</v>
      </c>
      <c r="I126" s="37">
        <v>0.4</v>
      </c>
      <c r="J126" s="37"/>
      <c r="K126" s="37"/>
      <c r="L126" s="97">
        <f t="shared" si="35"/>
        <v>1.63</v>
      </c>
      <c r="M126" s="97">
        <v>0</v>
      </c>
      <c r="N126" s="37">
        <v>2.63</v>
      </c>
      <c r="O126" s="97">
        <f t="shared" si="36"/>
        <v>1</v>
      </c>
      <c r="P126" s="106">
        <f t="shared" si="28"/>
        <v>1</v>
      </c>
      <c r="Q126" s="182" t="s">
        <v>236</v>
      </c>
      <c r="R126" s="107">
        <v>0.78</v>
      </c>
      <c r="S126" s="15"/>
      <c r="T126" s="35">
        <v>92</v>
      </c>
      <c r="U126" s="39" t="s">
        <v>333</v>
      </c>
      <c r="V126" s="39" t="s">
        <v>136</v>
      </c>
      <c r="W126" s="100" t="s">
        <v>8</v>
      </c>
      <c r="X126" s="154">
        <v>1.0348000000000002</v>
      </c>
      <c r="Y126" s="44">
        <f t="shared" si="22"/>
        <v>1.3266666666666669</v>
      </c>
      <c r="Z126" s="75">
        <f t="shared" si="27"/>
        <v>2.956666666666667</v>
      </c>
      <c r="AA126" s="7"/>
      <c r="AB126" s="7"/>
      <c r="AC126" s="3"/>
      <c r="AD126" s="3"/>
      <c r="AE126" s="7">
        <f t="shared" si="37"/>
        <v>2.956666666666667</v>
      </c>
      <c r="AF126" s="8">
        <v>0</v>
      </c>
      <c r="AG126" s="52">
        <v>2.63</v>
      </c>
      <c r="AH126" s="12">
        <f t="shared" si="38"/>
        <v>-0.3266666666666671</v>
      </c>
      <c r="AI126" s="148">
        <f t="shared" si="33"/>
        <v>-0.3266666666666671</v>
      </c>
      <c r="AJ126" s="52" t="s">
        <v>235</v>
      </c>
    </row>
    <row r="127" spans="1:36" s="4" customFormat="1" ht="11.25">
      <c r="A127" s="35">
        <v>93</v>
      </c>
      <c r="B127" s="39" t="s">
        <v>334</v>
      </c>
      <c r="C127" s="97" t="s">
        <v>8</v>
      </c>
      <c r="D127" s="97">
        <v>2.5</v>
      </c>
      <c r="E127" s="97">
        <v>2.5</v>
      </c>
      <c r="F127" s="37">
        <f t="shared" si="26"/>
        <v>2.29</v>
      </c>
      <c r="G127" s="104"/>
      <c r="H127" s="37">
        <v>1.45</v>
      </c>
      <c r="I127" s="37">
        <v>0.84</v>
      </c>
      <c r="J127" s="37"/>
      <c r="K127" s="37"/>
      <c r="L127" s="97">
        <f t="shared" si="35"/>
        <v>2.29</v>
      </c>
      <c r="M127" s="97">
        <v>0</v>
      </c>
      <c r="N127" s="37">
        <v>2.63</v>
      </c>
      <c r="O127" s="97">
        <f t="shared" si="36"/>
        <v>0.33999999999999986</v>
      </c>
      <c r="P127" s="106">
        <f t="shared" si="28"/>
        <v>0.33999999999999986</v>
      </c>
      <c r="Q127" s="182" t="s">
        <v>236</v>
      </c>
      <c r="R127" s="107">
        <v>0.99</v>
      </c>
      <c r="S127" s="15"/>
      <c r="T127" s="35">
        <v>93</v>
      </c>
      <c r="U127" s="39" t="s">
        <v>334</v>
      </c>
      <c r="V127" s="39" t="s">
        <v>137</v>
      </c>
      <c r="W127" s="100" t="s">
        <v>8</v>
      </c>
      <c r="X127" s="154">
        <v>1.2455999999999994</v>
      </c>
      <c r="Y127" s="44">
        <f t="shared" si="22"/>
        <v>1.2581818181818176</v>
      </c>
      <c r="Z127" s="75">
        <f t="shared" si="27"/>
        <v>3.548181818181818</v>
      </c>
      <c r="AA127" s="7"/>
      <c r="AB127" s="7"/>
      <c r="AC127" s="3"/>
      <c r="AD127" s="3"/>
      <c r="AE127" s="8">
        <f t="shared" si="37"/>
        <v>3.548181818181818</v>
      </c>
      <c r="AF127" s="8">
        <v>0</v>
      </c>
      <c r="AG127" s="52">
        <v>2.63</v>
      </c>
      <c r="AH127" s="9">
        <f t="shared" si="38"/>
        <v>-0.918181818181818</v>
      </c>
      <c r="AI127" s="148">
        <f t="shared" si="33"/>
        <v>-0.918181818181818</v>
      </c>
      <c r="AJ127" s="52" t="s">
        <v>235</v>
      </c>
    </row>
    <row r="128" spans="1:36" s="4" customFormat="1" ht="11.25">
      <c r="A128" s="35">
        <v>94</v>
      </c>
      <c r="B128" s="39" t="s">
        <v>335</v>
      </c>
      <c r="C128" s="97" t="s">
        <v>8</v>
      </c>
      <c r="D128" s="97">
        <v>2.5</v>
      </c>
      <c r="E128" s="97">
        <v>2.5</v>
      </c>
      <c r="F128" s="37">
        <f t="shared" si="26"/>
        <v>0.98</v>
      </c>
      <c r="G128" s="104"/>
      <c r="H128" s="37">
        <v>0.57</v>
      </c>
      <c r="I128" s="37">
        <v>0.41</v>
      </c>
      <c r="J128" s="37">
        <v>0.537</v>
      </c>
      <c r="K128" s="37">
        <v>120</v>
      </c>
      <c r="L128" s="97">
        <f t="shared" si="35"/>
        <v>0.44299999999999995</v>
      </c>
      <c r="M128" s="97">
        <v>0</v>
      </c>
      <c r="N128" s="37">
        <v>2.63</v>
      </c>
      <c r="O128" s="97">
        <f t="shared" si="36"/>
        <v>2.187</v>
      </c>
      <c r="P128" s="106">
        <f t="shared" si="28"/>
        <v>2.187</v>
      </c>
      <c r="Q128" s="182" t="s">
        <v>236</v>
      </c>
      <c r="R128" s="107">
        <v>0.96</v>
      </c>
      <c r="S128" s="15"/>
      <c r="T128" s="35">
        <v>94</v>
      </c>
      <c r="U128" s="39" t="s">
        <v>335</v>
      </c>
      <c r="V128" s="39" t="s">
        <v>138</v>
      </c>
      <c r="W128" s="100" t="s">
        <v>8</v>
      </c>
      <c r="X128" s="154">
        <v>0.2450000000000001</v>
      </c>
      <c r="Y128" s="44">
        <f t="shared" si="22"/>
        <v>0.2552083333333335</v>
      </c>
      <c r="Z128" s="75">
        <f t="shared" si="27"/>
        <v>1.2352083333333335</v>
      </c>
      <c r="AA128" s="7"/>
      <c r="AB128" s="7"/>
      <c r="AC128" s="3">
        <v>0.537</v>
      </c>
      <c r="AD128" s="3">
        <v>120</v>
      </c>
      <c r="AE128" s="8">
        <f t="shared" si="37"/>
        <v>0.6982083333333334</v>
      </c>
      <c r="AF128" s="8">
        <v>0</v>
      </c>
      <c r="AG128" s="52">
        <v>2.63</v>
      </c>
      <c r="AH128" s="12">
        <f t="shared" si="38"/>
        <v>1.9317916666666664</v>
      </c>
      <c r="AI128" s="18">
        <f t="shared" si="33"/>
        <v>1.9317916666666664</v>
      </c>
      <c r="AJ128" s="52" t="s">
        <v>236</v>
      </c>
    </row>
    <row r="129" spans="1:36" s="4" customFormat="1" ht="11.25">
      <c r="A129" s="35">
        <v>95</v>
      </c>
      <c r="B129" s="39" t="s">
        <v>336</v>
      </c>
      <c r="C129" s="97" t="s">
        <v>20</v>
      </c>
      <c r="D129" s="97">
        <v>4</v>
      </c>
      <c r="E129" s="97">
        <v>4</v>
      </c>
      <c r="F129" s="37">
        <f t="shared" si="26"/>
        <v>2.9400000000000004</v>
      </c>
      <c r="G129" s="104"/>
      <c r="H129" s="37">
        <v>1.33</v>
      </c>
      <c r="I129" s="37">
        <v>1.61</v>
      </c>
      <c r="J129" s="37"/>
      <c r="K129" s="37"/>
      <c r="L129" s="97">
        <f t="shared" si="35"/>
        <v>2.9400000000000004</v>
      </c>
      <c r="M129" s="97">
        <v>0</v>
      </c>
      <c r="N129" s="37">
        <v>4.2</v>
      </c>
      <c r="O129" s="97">
        <f t="shared" si="36"/>
        <v>1.2599999999999998</v>
      </c>
      <c r="P129" s="106">
        <f t="shared" si="28"/>
        <v>1.2599999999999998</v>
      </c>
      <c r="Q129" s="182" t="s">
        <v>236</v>
      </c>
      <c r="R129" s="107">
        <v>0.92</v>
      </c>
      <c r="S129" s="15"/>
      <c r="T129" s="35">
        <v>95</v>
      </c>
      <c r="U129" s="39" t="s">
        <v>336</v>
      </c>
      <c r="V129" s="39" t="s">
        <v>139</v>
      </c>
      <c r="W129" s="100" t="s">
        <v>20</v>
      </c>
      <c r="X129" s="154">
        <v>2.6489999999999956</v>
      </c>
      <c r="Y129" s="44">
        <f t="shared" si="22"/>
        <v>2.8793478260869514</v>
      </c>
      <c r="Z129" s="75">
        <f t="shared" si="27"/>
        <v>5.819347826086952</v>
      </c>
      <c r="AA129" s="7"/>
      <c r="AB129" s="7"/>
      <c r="AC129" s="3"/>
      <c r="AD129" s="3"/>
      <c r="AE129" s="8">
        <f t="shared" si="37"/>
        <v>5.819347826086952</v>
      </c>
      <c r="AF129" s="8">
        <v>0</v>
      </c>
      <c r="AG129" s="52">
        <v>4.2</v>
      </c>
      <c r="AH129" s="12">
        <f t="shared" si="38"/>
        <v>-1.619347826086952</v>
      </c>
      <c r="AI129" s="148">
        <f t="shared" si="33"/>
        <v>-1.619347826086952</v>
      </c>
      <c r="AJ129" s="52" t="s">
        <v>235</v>
      </c>
    </row>
    <row r="130" spans="1:36" s="4" customFormat="1" ht="11.25">
      <c r="A130" s="35">
        <v>96</v>
      </c>
      <c r="B130" s="39" t="s">
        <v>337</v>
      </c>
      <c r="C130" s="97" t="s">
        <v>20</v>
      </c>
      <c r="D130" s="97">
        <v>4</v>
      </c>
      <c r="E130" s="97">
        <v>4</v>
      </c>
      <c r="F130" s="37">
        <f t="shared" si="26"/>
        <v>1.79</v>
      </c>
      <c r="G130" s="104"/>
      <c r="H130" s="37">
        <v>1.14</v>
      </c>
      <c r="I130" s="37">
        <v>0.65</v>
      </c>
      <c r="J130" s="37">
        <v>0.07</v>
      </c>
      <c r="K130" s="37">
        <v>120</v>
      </c>
      <c r="L130" s="97">
        <f t="shared" si="35"/>
        <v>1.72</v>
      </c>
      <c r="M130" s="97">
        <v>0</v>
      </c>
      <c r="N130" s="37">
        <v>4.2</v>
      </c>
      <c r="O130" s="97">
        <f t="shared" si="36"/>
        <v>2.4800000000000004</v>
      </c>
      <c r="P130" s="106">
        <f t="shared" si="28"/>
        <v>2.4800000000000004</v>
      </c>
      <c r="Q130" s="182" t="s">
        <v>236</v>
      </c>
      <c r="R130" s="107">
        <v>0.94</v>
      </c>
      <c r="S130" s="15"/>
      <c r="T130" s="35">
        <v>96</v>
      </c>
      <c r="U130" s="39" t="s">
        <v>337</v>
      </c>
      <c r="V130" s="39" t="s">
        <v>140</v>
      </c>
      <c r="W130" s="100" t="s">
        <v>20</v>
      </c>
      <c r="X130" s="154">
        <v>0.30900000000000016</v>
      </c>
      <c r="Y130" s="44">
        <f t="shared" si="22"/>
        <v>0.3287234042553193</v>
      </c>
      <c r="Z130" s="75">
        <f t="shared" si="27"/>
        <v>2.118723404255319</v>
      </c>
      <c r="AA130" s="7"/>
      <c r="AB130" s="7"/>
      <c r="AC130" s="3">
        <v>0.07</v>
      </c>
      <c r="AD130" s="3">
        <v>120</v>
      </c>
      <c r="AE130" s="7">
        <f t="shared" si="37"/>
        <v>2.0487234042553193</v>
      </c>
      <c r="AF130" s="8">
        <v>0</v>
      </c>
      <c r="AG130" s="52">
        <v>4.2</v>
      </c>
      <c r="AH130" s="12">
        <f t="shared" si="38"/>
        <v>2.151276595744681</v>
      </c>
      <c r="AI130" s="18">
        <f t="shared" si="33"/>
        <v>2.151276595744681</v>
      </c>
      <c r="AJ130" s="52" t="s">
        <v>236</v>
      </c>
    </row>
    <row r="131" spans="1:36" s="4" customFormat="1" ht="11.25">
      <c r="A131" s="35">
        <v>97</v>
      </c>
      <c r="B131" s="39" t="s">
        <v>338</v>
      </c>
      <c r="C131" s="97" t="s">
        <v>8</v>
      </c>
      <c r="D131" s="97">
        <v>2.5</v>
      </c>
      <c r="E131" s="97">
        <v>2.5</v>
      </c>
      <c r="F131" s="37">
        <f t="shared" si="26"/>
        <v>0.98</v>
      </c>
      <c r="G131" s="104"/>
      <c r="H131" s="37">
        <v>0.74</v>
      </c>
      <c r="I131" s="37">
        <v>0.24</v>
      </c>
      <c r="J131" s="37"/>
      <c r="K131" s="37"/>
      <c r="L131" s="97">
        <f t="shared" si="35"/>
        <v>0.98</v>
      </c>
      <c r="M131" s="97">
        <v>0</v>
      </c>
      <c r="N131" s="37">
        <v>2.63</v>
      </c>
      <c r="O131" s="97">
        <f t="shared" si="36"/>
        <v>1.65</v>
      </c>
      <c r="P131" s="106">
        <f t="shared" si="28"/>
        <v>1.65</v>
      </c>
      <c r="Q131" s="182" t="s">
        <v>236</v>
      </c>
      <c r="R131" s="107">
        <v>0.98</v>
      </c>
      <c r="S131" s="15"/>
      <c r="T131" s="35">
        <v>97</v>
      </c>
      <c r="U131" s="39" t="s">
        <v>338</v>
      </c>
      <c r="V131" s="39" t="s">
        <v>141</v>
      </c>
      <c r="W131" s="100" t="s">
        <v>8</v>
      </c>
      <c r="X131" s="154">
        <v>0.36000000000000004</v>
      </c>
      <c r="Y131" s="44">
        <f t="shared" si="22"/>
        <v>0.3673469387755103</v>
      </c>
      <c r="Z131" s="75">
        <f t="shared" si="27"/>
        <v>1.3473469387755102</v>
      </c>
      <c r="AA131" s="7"/>
      <c r="AB131" s="7"/>
      <c r="AC131" s="3"/>
      <c r="AD131" s="3"/>
      <c r="AE131" s="8">
        <f t="shared" si="37"/>
        <v>1.3473469387755102</v>
      </c>
      <c r="AF131" s="8">
        <v>0</v>
      </c>
      <c r="AG131" s="52">
        <v>2.63</v>
      </c>
      <c r="AH131" s="12">
        <f t="shared" si="38"/>
        <v>1.2826530612244897</v>
      </c>
      <c r="AI131" s="18">
        <f t="shared" si="33"/>
        <v>1.2826530612244897</v>
      </c>
      <c r="AJ131" s="52" t="s">
        <v>236</v>
      </c>
    </row>
    <row r="132" spans="1:36" s="4" customFormat="1" ht="11.25">
      <c r="A132" s="99">
        <v>98</v>
      </c>
      <c r="B132" s="39" t="s">
        <v>339</v>
      </c>
      <c r="C132" s="97" t="s">
        <v>8</v>
      </c>
      <c r="D132" s="97">
        <v>2.5</v>
      </c>
      <c r="E132" s="97">
        <v>2.5</v>
      </c>
      <c r="F132" s="37">
        <f t="shared" si="26"/>
        <v>0.35</v>
      </c>
      <c r="G132" s="104"/>
      <c r="H132" s="37">
        <v>0.29</v>
      </c>
      <c r="I132" s="37">
        <v>0.06</v>
      </c>
      <c r="J132" s="37">
        <v>0.02</v>
      </c>
      <c r="K132" s="37">
        <v>120</v>
      </c>
      <c r="L132" s="97">
        <f t="shared" si="35"/>
        <v>0.32999999999999996</v>
      </c>
      <c r="M132" s="97">
        <v>0</v>
      </c>
      <c r="N132" s="37">
        <v>2.63</v>
      </c>
      <c r="O132" s="97">
        <f t="shared" si="36"/>
        <v>2.3</v>
      </c>
      <c r="P132" s="106">
        <f t="shared" si="28"/>
        <v>2.3</v>
      </c>
      <c r="Q132" s="182" t="s">
        <v>236</v>
      </c>
      <c r="R132" s="107">
        <v>0.81</v>
      </c>
      <c r="S132" s="15"/>
      <c r="T132" s="99">
        <v>98</v>
      </c>
      <c r="U132" s="39" t="s">
        <v>339</v>
      </c>
      <c r="V132" s="39" t="s">
        <v>142</v>
      </c>
      <c r="W132" s="100" t="s">
        <v>8</v>
      </c>
      <c r="X132" s="154">
        <v>0.131</v>
      </c>
      <c r="Y132" s="44">
        <f t="shared" si="22"/>
        <v>0.1617283950617284</v>
      </c>
      <c r="Z132" s="75">
        <f t="shared" si="27"/>
        <v>0.5117283950617284</v>
      </c>
      <c r="AA132" s="7"/>
      <c r="AB132" s="7"/>
      <c r="AC132" s="3">
        <v>0.02</v>
      </c>
      <c r="AD132" s="3">
        <v>120</v>
      </c>
      <c r="AE132" s="8">
        <f t="shared" si="37"/>
        <v>0.4917283950617284</v>
      </c>
      <c r="AF132" s="8">
        <v>0</v>
      </c>
      <c r="AG132" s="52">
        <v>2.63</v>
      </c>
      <c r="AH132" s="12">
        <f t="shared" si="38"/>
        <v>2.1382716049382715</v>
      </c>
      <c r="AI132" s="18">
        <f t="shared" si="33"/>
        <v>2.1382716049382715</v>
      </c>
      <c r="AJ132" s="52" t="s">
        <v>236</v>
      </c>
    </row>
    <row r="133" spans="1:36" s="4" customFormat="1" ht="11.25">
      <c r="A133" s="35">
        <v>99</v>
      </c>
      <c r="B133" s="39" t="s">
        <v>340</v>
      </c>
      <c r="C133" s="97" t="s">
        <v>8</v>
      </c>
      <c r="D133" s="97">
        <v>2.5</v>
      </c>
      <c r="E133" s="97">
        <v>2.5</v>
      </c>
      <c r="F133" s="37">
        <f t="shared" si="26"/>
        <v>1.36</v>
      </c>
      <c r="G133" s="104"/>
      <c r="H133" s="37">
        <v>0.91</v>
      </c>
      <c r="I133" s="37">
        <v>0.45</v>
      </c>
      <c r="J133" s="37"/>
      <c r="K133" s="37"/>
      <c r="L133" s="97">
        <f>F133-J133</f>
        <v>1.36</v>
      </c>
      <c r="M133" s="97">
        <v>0</v>
      </c>
      <c r="N133" s="97">
        <v>2.63</v>
      </c>
      <c r="O133" s="97">
        <f>N133-M133-L133</f>
        <v>1.2699999999999998</v>
      </c>
      <c r="P133" s="106">
        <f aca="true" t="shared" si="39" ref="P133:P152">O133</f>
        <v>1.2699999999999998</v>
      </c>
      <c r="Q133" s="182" t="s">
        <v>236</v>
      </c>
      <c r="R133" s="107">
        <v>0.95</v>
      </c>
      <c r="S133" s="15"/>
      <c r="T133" s="35">
        <v>99</v>
      </c>
      <c r="U133" s="39" t="s">
        <v>340</v>
      </c>
      <c r="V133" s="39" t="s">
        <v>143</v>
      </c>
      <c r="W133" s="100" t="s">
        <v>8</v>
      </c>
      <c r="X133" s="154">
        <v>0.16900000000000004</v>
      </c>
      <c r="Y133" s="44">
        <f t="shared" si="22"/>
        <v>0.1778947368421053</v>
      </c>
      <c r="Z133" s="75">
        <f t="shared" si="27"/>
        <v>1.5378947368421054</v>
      </c>
      <c r="AA133" s="7"/>
      <c r="AB133" s="7"/>
      <c r="AC133" s="3"/>
      <c r="AD133" s="3"/>
      <c r="AE133" s="8">
        <f>Z133-AC133</f>
        <v>1.5378947368421054</v>
      </c>
      <c r="AF133" s="8">
        <v>0</v>
      </c>
      <c r="AG133" s="98">
        <v>2.63</v>
      </c>
      <c r="AH133" s="12">
        <f>AG133-AF133-AE133</f>
        <v>1.0921052631578945</v>
      </c>
      <c r="AI133" s="148">
        <f t="shared" si="33"/>
        <v>1.0921052631578945</v>
      </c>
      <c r="AJ133" s="52" t="s">
        <v>236</v>
      </c>
    </row>
    <row r="134" spans="1:36" s="4" customFormat="1" ht="11.25">
      <c r="A134" s="127">
        <v>100</v>
      </c>
      <c r="B134" s="125" t="s">
        <v>341</v>
      </c>
      <c r="C134" s="122" t="s">
        <v>15</v>
      </c>
      <c r="D134" s="122">
        <v>1</v>
      </c>
      <c r="E134" s="122">
        <v>1.6</v>
      </c>
      <c r="F134" s="124">
        <f t="shared" si="26"/>
        <v>1.35</v>
      </c>
      <c r="G134" s="123"/>
      <c r="H134" s="124">
        <v>0.37</v>
      </c>
      <c r="I134" s="124">
        <v>0.98</v>
      </c>
      <c r="J134" s="124"/>
      <c r="K134" s="124"/>
      <c r="L134" s="122">
        <f>F134-J134</f>
        <v>1.35</v>
      </c>
      <c r="M134" s="122">
        <v>0</v>
      </c>
      <c r="N134" s="124">
        <v>1.05</v>
      </c>
      <c r="O134" s="122">
        <f>N134-M134-L134</f>
        <v>-0.30000000000000004</v>
      </c>
      <c r="P134" s="126">
        <f t="shared" si="39"/>
        <v>-0.30000000000000004</v>
      </c>
      <c r="Q134" s="184" t="s">
        <v>235</v>
      </c>
      <c r="R134" s="130">
        <v>0.98</v>
      </c>
      <c r="S134" s="15"/>
      <c r="T134" s="35">
        <v>100</v>
      </c>
      <c r="U134" s="39" t="s">
        <v>341</v>
      </c>
      <c r="V134" s="39" t="s">
        <v>144</v>
      </c>
      <c r="W134" s="100" t="s">
        <v>15</v>
      </c>
      <c r="X134" s="154">
        <v>0.8590000000000003</v>
      </c>
      <c r="Y134" s="44">
        <f t="shared" si="22"/>
        <v>0.8765306122448983</v>
      </c>
      <c r="Z134" s="75">
        <f t="shared" si="27"/>
        <v>2.2265306122448982</v>
      </c>
      <c r="AA134" s="7"/>
      <c r="AB134" s="7"/>
      <c r="AC134" s="3"/>
      <c r="AD134" s="3"/>
      <c r="AE134" s="8">
        <f>Z134-AC134</f>
        <v>2.2265306122448982</v>
      </c>
      <c r="AF134" s="8">
        <v>0</v>
      </c>
      <c r="AG134" s="52">
        <v>1.05</v>
      </c>
      <c r="AH134" s="12">
        <f>AG134-AF134-AE134</f>
        <v>-1.1765306122448982</v>
      </c>
      <c r="AI134" s="148">
        <f t="shared" si="33"/>
        <v>-1.1765306122448982</v>
      </c>
      <c r="AJ134" s="52" t="s">
        <v>235</v>
      </c>
    </row>
    <row r="135" spans="1:36" s="4" customFormat="1" ht="11.25">
      <c r="A135" s="35">
        <v>101</v>
      </c>
      <c r="B135" s="39" t="s">
        <v>342</v>
      </c>
      <c r="C135" s="97" t="s">
        <v>8</v>
      </c>
      <c r="D135" s="97">
        <v>2.5</v>
      </c>
      <c r="E135" s="97">
        <v>2.5</v>
      </c>
      <c r="F135" s="37">
        <f t="shared" si="26"/>
        <v>1.08</v>
      </c>
      <c r="G135" s="104"/>
      <c r="H135" s="37">
        <v>0.3</v>
      </c>
      <c r="I135" s="37">
        <v>0.78</v>
      </c>
      <c r="J135" s="37">
        <v>0.693</v>
      </c>
      <c r="K135" s="37">
        <v>120</v>
      </c>
      <c r="L135" s="97">
        <f>F135-J135</f>
        <v>0.3870000000000001</v>
      </c>
      <c r="M135" s="97">
        <v>0</v>
      </c>
      <c r="N135" s="37">
        <v>2.63</v>
      </c>
      <c r="O135" s="97">
        <f>N135-M135-L135</f>
        <v>2.243</v>
      </c>
      <c r="P135" s="106">
        <f t="shared" si="39"/>
        <v>2.243</v>
      </c>
      <c r="Q135" s="182" t="s">
        <v>236</v>
      </c>
      <c r="R135" s="107">
        <v>0.96</v>
      </c>
      <c r="S135" s="15"/>
      <c r="T135" s="35">
        <v>101</v>
      </c>
      <c r="U135" s="39" t="s">
        <v>342</v>
      </c>
      <c r="V135" s="39" t="s">
        <v>145</v>
      </c>
      <c r="W135" s="100" t="s">
        <v>8</v>
      </c>
      <c r="X135" s="154">
        <v>1.7359999999999989</v>
      </c>
      <c r="Y135" s="44">
        <f t="shared" si="22"/>
        <v>1.8083333333333322</v>
      </c>
      <c r="Z135" s="75">
        <f t="shared" si="27"/>
        <v>2.8883333333333323</v>
      </c>
      <c r="AA135" s="7"/>
      <c r="AB135" s="7"/>
      <c r="AC135" s="3">
        <v>0.693</v>
      </c>
      <c r="AD135" s="3">
        <v>120</v>
      </c>
      <c r="AE135" s="8">
        <f>Z135-AC135</f>
        <v>2.1953333333333322</v>
      </c>
      <c r="AF135" s="8">
        <v>0</v>
      </c>
      <c r="AG135" s="52">
        <v>2.63</v>
      </c>
      <c r="AH135" s="12">
        <f>AG135-AF135-AE135</f>
        <v>0.43466666666666764</v>
      </c>
      <c r="AI135" s="18">
        <f t="shared" si="33"/>
        <v>0.43466666666666764</v>
      </c>
      <c r="AJ135" s="52" t="s">
        <v>236</v>
      </c>
    </row>
    <row r="136" spans="1:36" s="4" customFormat="1" ht="11.25">
      <c r="A136" s="35">
        <v>102</v>
      </c>
      <c r="B136" s="39" t="s">
        <v>343</v>
      </c>
      <c r="C136" s="97" t="s">
        <v>20</v>
      </c>
      <c r="D136" s="97">
        <v>4</v>
      </c>
      <c r="E136" s="97">
        <v>4</v>
      </c>
      <c r="F136" s="37">
        <f t="shared" si="26"/>
        <v>1.12</v>
      </c>
      <c r="G136" s="104"/>
      <c r="H136" s="37">
        <v>0.32</v>
      </c>
      <c r="I136" s="37">
        <v>0.8</v>
      </c>
      <c r="J136" s="37">
        <v>0.07</v>
      </c>
      <c r="K136" s="37">
        <v>120</v>
      </c>
      <c r="L136" s="97">
        <f>F136-J136</f>
        <v>1.05</v>
      </c>
      <c r="M136" s="97">
        <v>0</v>
      </c>
      <c r="N136" s="37">
        <v>4.2</v>
      </c>
      <c r="O136" s="97">
        <f>N136-M136-L136</f>
        <v>3.1500000000000004</v>
      </c>
      <c r="P136" s="106">
        <f t="shared" si="39"/>
        <v>3.1500000000000004</v>
      </c>
      <c r="Q136" s="182" t="s">
        <v>236</v>
      </c>
      <c r="R136" s="107">
        <v>0.96</v>
      </c>
      <c r="S136" s="15"/>
      <c r="T136" s="35">
        <v>102</v>
      </c>
      <c r="U136" s="39" t="s">
        <v>343</v>
      </c>
      <c r="V136" s="39" t="s">
        <v>146</v>
      </c>
      <c r="W136" s="100" t="s">
        <v>20</v>
      </c>
      <c r="X136" s="154">
        <v>0.3180000000000001</v>
      </c>
      <c r="Y136" s="44">
        <f aca="true" t="shared" si="40" ref="Y136:Y195">X136/R136</f>
        <v>0.33125000000000016</v>
      </c>
      <c r="Z136" s="75">
        <f t="shared" si="27"/>
        <v>1.4512500000000004</v>
      </c>
      <c r="AA136" s="7"/>
      <c r="AB136" s="7"/>
      <c r="AC136" s="3">
        <v>0.07</v>
      </c>
      <c r="AD136" s="3">
        <v>120</v>
      </c>
      <c r="AE136" s="8">
        <f>Z136-AC136</f>
        <v>1.3812500000000003</v>
      </c>
      <c r="AF136" s="8">
        <v>0</v>
      </c>
      <c r="AG136" s="52">
        <v>4.2</v>
      </c>
      <c r="AH136" s="12">
        <f>AG136-AF136-AE136</f>
        <v>2.8187499999999996</v>
      </c>
      <c r="AI136" s="18">
        <f t="shared" si="33"/>
        <v>2.8187499999999996</v>
      </c>
      <c r="AJ136" s="52" t="s">
        <v>236</v>
      </c>
    </row>
    <row r="137" spans="1:36" s="4" customFormat="1" ht="11.25">
      <c r="A137" s="35">
        <v>103</v>
      </c>
      <c r="B137" s="39" t="s">
        <v>344</v>
      </c>
      <c r="C137" s="97" t="s">
        <v>10</v>
      </c>
      <c r="D137" s="97">
        <v>1.6</v>
      </c>
      <c r="E137" s="97">
        <v>1.6</v>
      </c>
      <c r="F137" s="37">
        <f t="shared" si="26"/>
        <v>1.11</v>
      </c>
      <c r="G137" s="104"/>
      <c r="H137" s="37">
        <v>0.03</v>
      </c>
      <c r="I137" s="37">
        <v>1.08</v>
      </c>
      <c r="J137" s="37"/>
      <c r="K137" s="37"/>
      <c r="L137" s="97">
        <f>F137-J137</f>
        <v>1.11</v>
      </c>
      <c r="M137" s="97">
        <v>0</v>
      </c>
      <c r="N137" s="97">
        <v>1.68</v>
      </c>
      <c r="O137" s="97">
        <f>N137-M137-L137</f>
        <v>0.5699999999999998</v>
      </c>
      <c r="P137" s="106">
        <f t="shared" si="39"/>
        <v>0.5699999999999998</v>
      </c>
      <c r="Q137" s="182" t="s">
        <v>236</v>
      </c>
      <c r="R137" s="107">
        <v>0.96</v>
      </c>
      <c r="S137" s="15"/>
      <c r="T137" s="35">
        <v>103</v>
      </c>
      <c r="U137" s="39" t="s">
        <v>344</v>
      </c>
      <c r="V137" s="39" t="s">
        <v>147</v>
      </c>
      <c r="W137" s="100" t="s">
        <v>10</v>
      </c>
      <c r="X137" s="154">
        <v>3.5346</v>
      </c>
      <c r="Y137" s="44">
        <f t="shared" si="40"/>
        <v>3.6818750000000002</v>
      </c>
      <c r="Z137" s="75">
        <f t="shared" si="27"/>
        <v>4.791875</v>
      </c>
      <c r="AA137" s="7"/>
      <c r="AB137" s="7"/>
      <c r="AC137" s="3"/>
      <c r="AD137" s="3"/>
      <c r="AE137" s="7">
        <f>Z137-AC137</f>
        <v>4.791875</v>
      </c>
      <c r="AF137" s="8">
        <v>0</v>
      </c>
      <c r="AG137" s="98">
        <v>1.68</v>
      </c>
      <c r="AH137" s="12">
        <f>AG137-AF137-AE137</f>
        <v>-3.1118750000000004</v>
      </c>
      <c r="AI137" s="148">
        <f t="shared" si="33"/>
        <v>-3.1118750000000004</v>
      </c>
      <c r="AJ137" s="52" t="s">
        <v>235</v>
      </c>
    </row>
    <row r="138" spans="1:36" s="4" customFormat="1" ht="11.25">
      <c r="A138" s="127">
        <v>104</v>
      </c>
      <c r="B138" s="125" t="s">
        <v>345</v>
      </c>
      <c r="C138" s="122">
        <v>2.5</v>
      </c>
      <c r="D138" s="122">
        <v>2.5</v>
      </c>
      <c r="E138" s="122"/>
      <c r="F138" s="124">
        <f t="shared" si="26"/>
        <v>1.16</v>
      </c>
      <c r="G138" s="123"/>
      <c r="H138" s="124">
        <v>1.16</v>
      </c>
      <c r="I138" s="124"/>
      <c r="J138" s="124">
        <v>0.918</v>
      </c>
      <c r="K138" s="124" t="s">
        <v>211</v>
      </c>
      <c r="L138" s="122">
        <f>F138</f>
        <v>1.16</v>
      </c>
      <c r="M138" s="122">
        <v>0</v>
      </c>
      <c r="N138" s="122">
        <f>J138</f>
        <v>0.918</v>
      </c>
      <c r="O138" s="122">
        <f>N138-L138-M138</f>
        <v>-0.24199999999999988</v>
      </c>
      <c r="P138" s="122">
        <f t="shared" si="39"/>
        <v>-0.24199999999999988</v>
      </c>
      <c r="Q138" s="184" t="s">
        <v>235</v>
      </c>
      <c r="R138" s="130">
        <v>0.93</v>
      </c>
      <c r="S138" s="15"/>
      <c r="T138" s="35">
        <v>104</v>
      </c>
      <c r="U138" s="39" t="s">
        <v>345</v>
      </c>
      <c r="V138" s="39" t="s">
        <v>148</v>
      </c>
      <c r="W138" s="100">
        <v>2.5</v>
      </c>
      <c r="X138" s="154">
        <v>2.0899999999999967</v>
      </c>
      <c r="Y138" s="44">
        <f t="shared" si="40"/>
        <v>2.2473118279569855</v>
      </c>
      <c r="Z138" s="75">
        <f t="shared" si="27"/>
        <v>3.4073118279569856</v>
      </c>
      <c r="AA138" s="7"/>
      <c r="AB138" s="7"/>
      <c r="AC138" s="3">
        <v>0.918</v>
      </c>
      <c r="AD138" s="3" t="s">
        <v>211</v>
      </c>
      <c r="AE138" s="8">
        <f>Z138</f>
        <v>3.4073118279569856</v>
      </c>
      <c r="AF138" s="8">
        <v>0</v>
      </c>
      <c r="AG138" s="98">
        <f>AC138</f>
        <v>0.918</v>
      </c>
      <c r="AH138" s="9">
        <f>AG138-AE138-AF138</f>
        <v>-2.4893118279569855</v>
      </c>
      <c r="AI138" s="19">
        <f t="shared" si="33"/>
        <v>-2.4893118279569855</v>
      </c>
      <c r="AJ138" s="52" t="s">
        <v>235</v>
      </c>
    </row>
    <row r="139" spans="1:36" s="4" customFormat="1" ht="11.25">
      <c r="A139" s="35">
        <v>105</v>
      </c>
      <c r="B139" s="39" t="s">
        <v>346</v>
      </c>
      <c r="C139" s="97" t="s">
        <v>20</v>
      </c>
      <c r="D139" s="97">
        <v>4</v>
      </c>
      <c r="E139" s="97">
        <v>4</v>
      </c>
      <c r="F139" s="37">
        <f t="shared" si="26"/>
        <v>1.69</v>
      </c>
      <c r="G139" s="104"/>
      <c r="H139" s="37">
        <v>0.61</v>
      </c>
      <c r="I139" s="37">
        <v>1.08</v>
      </c>
      <c r="J139" s="37">
        <v>0.277</v>
      </c>
      <c r="K139" s="37">
        <v>120</v>
      </c>
      <c r="L139" s="97">
        <f aca="true" t="shared" si="41" ref="L139:L155">F139-J139</f>
        <v>1.4129999999999998</v>
      </c>
      <c r="M139" s="97">
        <v>0</v>
      </c>
      <c r="N139" s="37">
        <v>4.2</v>
      </c>
      <c r="O139" s="97">
        <f aca="true" t="shared" si="42" ref="O139:O155">N139-M139-L139</f>
        <v>2.7870000000000004</v>
      </c>
      <c r="P139" s="106">
        <f t="shared" si="39"/>
        <v>2.7870000000000004</v>
      </c>
      <c r="Q139" s="182" t="s">
        <v>236</v>
      </c>
      <c r="R139" s="107">
        <v>0.82</v>
      </c>
      <c r="S139" s="15"/>
      <c r="T139" s="35">
        <v>105</v>
      </c>
      <c r="U139" s="39" t="s">
        <v>346</v>
      </c>
      <c r="V139" s="39" t="s">
        <v>149</v>
      </c>
      <c r="W139" s="100" t="s">
        <v>20</v>
      </c>
      <c r="X139" s="154">
        <v>1.2644999999999982</v>
      </c>
      <c r="Y139" s="44">
        <f t="shared" si="40"/>
        <v>1.5420731707317052</v>
      </c>
      <c r="Z139" s="75">
        <f t="shared" si="27"/>
        <v>3.232073170731705</v>
      </c>
      <c r="AA139" s="7"/>
      <c r="AB139" s="7"/>
      <c r="AC139" s="3">
        <v>0.277</v>
      </c>
      <c r="AD139" s="3">
        <v>120</v>
      </c>
      <c r="AE139" s="7">
        <f aca="true" t="shared" si="43" ref="AE139:AE198">Z139-AC139</f>
        <v>2.955073170731705</v>
      </c>
      <c r="AF139" s="8">
        <v>0</v>
      </c>
      <c r="AG139" s="52">
        <v>4.2</v>
      </c>
      <c r="AH139" s="12">
        <f aca="true" t="shared" si="44" ref="AH139:AH153">AG139-AF139-AE139</f>
        <v>1.2449268292682953</v>
      </c>
      <c r="AI139" s="18">
        <f t="shared" si="33"/>
        <v>1.2449268292682953</v>
      </c>
      <c r="AJ139" s="52" t="s">
        <v>236</v>
      </c>
    </row>
    <row r="140" spans="1:36" s="4" customFormat="1" ht="11.25">
      <c r="A140" s="35">
        <v>106</v>
      </c>
      <c r="B140" s="39" t="s">
        <v>347</v>
      </c>
      <c r="C140" s="97" t="s">
        <v>8</v>
      </c>
      <c r="D140" s="97">
        <v>2.5</v>
      </c>
      <c r="E140" s="97">
        <v>2.5</v>
      </c>
      <c r="F140" s="37">
        <f t="shared" si="26"/>
        <v>0.28</v>
      </c>
      <c r="G140" s="104"/>
      <c r="H140" s="37">
        <v>0.25</v>
      </c>
      <c r="I140" s="37">
        <v>0.03</v>
      </c>
      <c r="J140" s="37">
        <v>0.02</v>
      </c>
      <c r="K140" s="37">
        <v>120</v>
      </c>
      <c r="L140" s="97">
        <f t="shared" si="41"/>
        <v>0.26</v>
      </c>
      <c r="M140" s="97">
        <v>0</v>
      </c>
      <c r="N140" s="37">
        <v>2.63</v>
      </c>
      <c r="O140" s="97">
        <f t="shared" si="42"/>
        <v>2.37</v>
      </c>
      <c r="P140" s="106">
        <f t="shared" si="39"/>
        <v>2.37</v>
      </c>
      <c r="Q140" s="182" t="s">
        <v>236</v>
      </c>
      <c r="R140" s="107">
        <v>0.97</v>
      </c>
      <c r="S140" s="15"/>
      <c r="T140" s="35">
        <v>106</v>
      </c>
      <c r="U140" s="39" t="s">
        <v>347</v>
      </c>
      <c r="V140" s="39" t="s">
        <v>150</v>
      </c>
      <c r="W140" s="100" t="s">
        <v>8</v>
      </c>
      <c r="X140" s="154">
        <v>0.05499999999999999</v>
      </c>
      <c r="Y140" s="44">
        <f t="shared" si="40"/>
        <v>0.056701030927835044</v>
      </c>
      <c r="Z140" s="75">
        <f t="shared" si="27"/>
        <v>0.3367010309278351</v>
      </c>
      <c r="AA140" s="7"/>
      <c r="AB140" s="7"/>
      <c r="AC140" s="3">
        <v>0.02</v>
      </c>
      <c r="AD140" s="3">
        <v>120</v>
      </c>
      <c r="AE140" s="8">
        <f t="shared" si="43"/>
        <v>0.3167010309278351</v>
      </c>
      <c r="AF140" s="8">
        <v>0</v>
      </c>
      <c r="AG140" s="52">
        <v>2.63</v>
      </c>
      <c r="AH140" s="12">
        <f t="shared" si="44"/>
        <v>2.313298969072165</v>
      </c>
      <c r="AI140" s="18">
        <f t="shared" si="33"/>
        <v>2.313298969072165</v>
      </c>
      <c r="AJ140" s="52" t="s">
        <v>236</v>
      </c>
    </row>
    <row r="141" spans="1:36" s="4" customFormat="1" ht="11.25">
      <c r="A141" s="35">
        <v>107</v>
      </c>
      <c r="B141" s="39" t="s">
        <v>348</v>
      </c>
      <c r="C141" s="97" t="s">
        <v>8</v>
      </c>
      <c r="D141" s="97">
        <v>2.5</v>
      </c>
      <c r="E141" s="97">
        <v>2.5</v>
      </c>
      <c r="F141" s="37">
        <f t="shared" si="26"/>
        <v>1.6300000000000001</v>
      </c>
      <c r="G141" s="104"/>
      <c r="H141" s="37">
        <v>0.34</v>
      </c>
      <c r="I141" s="37">
        <v>1.29</v>
      </c>
      <c r="J141" s="37"/>
      <c r="K141" s="37"/>
      <c r="L141" s="97">
        <f t="shared" si="41"/>
        <v>1.6300000000000001</v>
      </c>
      <c r="M141" s="97">
        <v>0</v>
      </c>
      <c r="N141" s="37">
        <v>2.63</v>
      </c>
      <c r="O141" s="97">
        <f t="shared" si="42"/>
        <v>0.9999999999999998</v>
      </c>
      <c r="P141" s="106">
        <f t="shared" si="39"/>
        <v>0.9999999999999998</v>
      </c>
      <c r="Q141" s="182" t="s">
        <v>236</v>
      </c>
      <c r="R141" s="107">
        <v>0.93</v>
      </c>
      <c r="S141" s="15"/>
      <c r="T141" s="35">
        <v>107</v>
      </c>
      <c r="U141" s="39" t="s">
        <v>348</v>
      </c>
      <c r="V141" s="39" t="s">
        <v>151</v>
      </c>
      <c r="W141" s="150" t="s">
        <v>8</v>
      </c>
      <c r="X141" s="154">
        <v>1.7919999999999952</v>
      </c>
      <c r="Y141" s="44">
        <f t="shared" si="40"/>
        <v>1.9268817204301023</v>
      </c>
      <c r="Z141" s="75">
        <f t="shared" si="27"/>
        <v>3.5568817204301024</v>
      </c>
      <c r="AA141" s="7"/>
      <c r="AB141" s="7"/>
      <c r="AC141" s="3"/>
      <c r="AD141" s="3"/>
      <c r="AE141" s="8">
        <f t="shared" si="43"/>
        <v>3.5568817204301024</v>
      </c>
      <c r="AF141" s="8">
        <v>0</v>
      </c>
      <c r="AG141" s="52">
        <v>2.63</v>
      </c>
      <c r="AH141" s="12">
        <f t="shared" si="44"/>
        <v>-0.9268817204301025</v>
      </c>
      <c r="AI141" s="148">
        <f t="shared" si="33"/>
        <v>-0.9268817204301025</v>
      </c>
      <c r="AJ141" s="52" t="s">
        <v>235</v>
      </c>
    </row>
    <row r="142" spans="1:36" s="4" customFormat="1" ht="11.25">
      <c r="A142" s="35">
        <v>108</v>
      </c>
      <c r="B142" s="39" t="s">
        <v>349</v>
      </c>
      <c r="C142" s="97" t="s">
        <v>8</v>
      </c>
      <c r="D142" s="97">
        <v>2.5</v>
      </c>
      <c r="E142" s="97">
        <v>2.5</v>
      </c>
      <c r="F142" s="37">
        <f t="shared" si="26"/>
        <v>0.28</v>
      </c>
      <c r="G142" s="104"/>
      <c r="H142" s="37">
        <v>0.09</v>
      </c>
      <c r="I142" s="37">
        <v>0.19</v>
      </c>
      <c r="J142" s="37"/>
      <c r="K142" s="37"/>
      <c r="L142" s="97">
        <f t="shared" si="41"/>
        <v>0.28</v>
      </c>
      <c r="M142" s="97">
        <v>0</v>
      </c>
      <c r="N142" s="37">
        <v>2.63</v>
      </c>
      <c r="O142" s="97">
        <f t="shared" si="42"/>
        <v>2.3499999999999996</v>
      </c>
      <c r="P142" s="106">
        <f t="shared" si="39"/>
        <v>2.3499999999999996</v>
      </c>
      <c r="Q142" s="182" t="s">
        <v>236</v>
      </c>
      <c r="R142" s="107">
        <v>0.89</v>
      </c>
      <c r="S142" s="15"/>
      <c r="T142" s="35">
        <v>108</v>
      </c>
      <c r="U142" s="39" t="s">
        <v>349</v>
      </c>
      <c r="V142" s="39" t="s">
        <v>152</v>
      </c>
      <c r="W142" s="100" t="s">
        <v>8</v>
      </c>
      <c r="X142" s="154">
        <v>0.16399999999999998</v>
      </c>
      <c r="Y142" s="44">
        <f t="shared" si="40"/>
        <v>0.18426966292134828</v>
      </c>
      <c r="Z142" s="75">
        <f t="shared" si="27"/>
        <v>0.4642696629213483</v>
      </c>
      <c r="AA142" s="7"/>
      <c r="AB142" s="7"/>
      <c r="AC142" s="3"/>
      <c r="AD142" s="3"/>
      <c r="AE142" s="8">
        <f t="shared" si="43"/>
        <v>0.4642696629213483</v>
      </c>
      <c r="AF142" s="8">
        <v>0</v>
      </c>
      <c r="AG142" s="52">
        <v>2.63</v>
      </c>
      <c r="AH142" s="12">
        <f t="shared" si="44"/>
        <v>2.1657303370786516</v>
      </c>
      <c r="AI142" s="18">
        <f t="shared" si="33"/>
        <v>2.1657303370786516</v>
      </c>
      <c r="AJ142" s="52" t="s">
        <v>236</v>
      </c>
    </row>
    <row r="143" spans="1:36" s="4" customFormat="1" ht="11.25">
      <c r="A143" s="35">
        <v>109</v>
      </c>
      <c r="B143" s="39" t="s">
        <v>350</v>
      </c>
      <c r="C143" s="97" t="s">
        <v>8</v>
      </c>
      <c r="D143" s="97">
        <v>2.5</v>
      </c>
      <c r="E143" s="97">
        <v>2.5</v>
      </c>
      <c r="F143" s="37">
        <f t="shared" si="26"/>
        <v>0.99</v>
      </c>
      <c r="G143" s="104"/>
      <c r="H143" s="37">
        <v>0.48</v>
      </c>
      <c r="I143" s="37">
        <v>0.51</v>
      </c>
      <c r="J143" s="37">
        <v>0.277</v>
      </c>
      <c r="K143" s="37">
        <v>120</v>
      </c>
      <c r="L143" s="97">
        <f t="shared" si="41"/>
        <v>0.713</v>
      </c>
      <c r="M143" s="97">
        <v>0</v>
      </c>
      <c r="N143" s="37">
        <v>2.63</v>
      </c>
      <c r="O143" s="97">
        <f t="shared" si="42"/>
        <v>1.9169999999999998</v>
      </c>
      <c r="P143" s="106">
        <f t="shared" si="39"/>
        <v>1.9169999999999998</v>
      </c>
      <c r="Q143" s="182" t="s">
        <v>236</v>
      </c>
      <c r="R143" s="107">
        <v>0.73</v>
      </c>
      <c r="S143" s="15"/>
      <c r="T143" s="35">
        <v>109</v>
      </c>
      <c r="U143" s="39" t="s">
        <v>350</v>
      </c>
      <c r="V143" s="39" t="s">
        <v>153</v>
      </c>
      <c r="W143" s="100" t="s">
        <v>8</v>
      </c>
      <c r="X143" s="154">
        <v>0.07400000000000001</v>
      </c>
      <c r="Y143" s="44">
        <f t="shared" si="40"/>
        <v>0.10136986301369864</v>
      </c>
      <c r="Z143" s="75">
        <f t="shared" si="27"/>
        <v>1.0913698630136985</v>
      </c>
      <c r="AA143" s="7"/>
      <c r="AB143" s="7"/>
      <c r="AC143" s="3">
        <v>0.277</v>
      </c>
      <c r="AD143" s="3">
        <v>120</v>
      </c>
      <c r="AE143" s="8">
        <f t="shared" si="43"/>
        <v>0.8143698630136985</v>
      </c>
      <c r="AF143" s="8">
        <v>0</v>
      </c>
      <c r="AG143" s="52">
        <v>2.63</v>
      </c>
      <c r="AH143" s="12">
        <f t="shared" si="44"/>
        <v>1.8156301369863015</v>
      </c>
      <c r="AI143" s="18">
        <f t="shared" si="33"/>
        <v>1.8156301369863015</v>
      </c>
      <c r="AJ143" s="52" t="s">
        <v>236</v>
      </c>
    </row>
    <row r="144" spans="1:36" s="4" customFormat="1" ht="11.25">
      <c r="A144" s="35">
        <v>110</v>
      </c>
      <c r="B144" s="39" t="s">
        <v>351</v>
      </c>
      <c r="C144" s="97" t="s">
        <v>7</v>
      </c>
      <c r="D144" s="97">
        <v>10</v>
      </c>
      <c r="E144" s="97">
        <v>10</v>
      </c>
      <c r="F144" s="37">
        <f aca="true" t="shared" si="45" ref="F144:F210">H144+I144</f>
        <v>1.9</v>
      </c>
      <c r="G144" s="104"/>
      <c r="H144" s="37">
        <v>0.87</v>
      </c>
      <c r="I144" s="37">
        <v>1.03</v>
      </c>
      <c r="J144" s="37"/>
      <c r="K144" s="37"/>
      <c r="L144" s="97">
        <f t="shared" si="41"/>
        <v>1.9</v>
      </c>
      <c r="M144" s="97">
        <v>0</v>
      </c>
      <c r="N144" s="37">
        <v>10.5</v>
      </c>
      <c r="O144" s="97">
        <f t="shared" si="42"/>
        <v>8.6</v>
      </c>
      <c r="P144" s="106">
        <f t="shared" si="39"/>
        <v>8.6</v>
      </c>
      <c r="Q144" s="182" t="s">
        <v>236</v>
      </c>
      <c r="R144" s="107">
        <v>0.8</v>
      </c>
      <c r="S144" s="15"/>
      <c r="T144" s="35">
        <v>110</v>
      </c>
      <c r="U144" s="39" t="s">
        <v>351</v>
      </c>
      <c r="V144" s="39" t="s">
        <v>154</v>
      </c>
      <c r="W144" s="100" t="s">
        <v>7</v>
      </c>
      <c r="X144" s="154">
        <v>6.5</v>
      </c>
      <c r="Y144" s="44">
        <f t="shared" si="40"/>
        <v>8.125</v>
      </c>
      <c r="Z144" s="75">
        <f t="shared" si="27"/>
        <v>10.025</v>
      </c>
      <c r="AA144" s="7"/>
      <c r="AB144" s="7"/>
      <c r="AC144" s="3"/>
      <c r="AD144" s="3"/>
      <c r="AE144" s="8">
        <f t="shared" si="43"/>
        <v>10.025</v>
      </c>
      <c r="AF144" s="8">
        <v>0</v>
      </c>
      <c r="AG144" s="52">
        <v>10.5</v>
      </c>
      <c r="AH144" s="12">
        <f t="shared" si="44"/>
        <v>0.47499999999999964</v>
      </c>
      <c r="AI144" s="18">
        <f t="shared" si="33"/>
        <v>0.47499999999999964</v>
      </c>
      <c r="AJ144" s="52" t="s">
        <v>236</v>
      </c>
    </row>
    <row r="145" spans="1:36" s="4" customFormat="1" ht="11.25">
      <c r="A145" s="127">
        <v>111</v>
      </c>
      <c r="B145" s="132" t="s">
        <v>352</v>
      </c>
      <c r="C145" s="122" t="s">
        <v>7</v>
      </c>
      <c r="D145" s="122">
        <v>10</v>
      </c>
      <c r="E145" s="122">
        <v>10</v>
      </c>
      <c r="F145" s="124">
        <f t="shared" si="45"/>
        <v>10.67</v>
      </c>
      <c r="G145" s="123"/>
      <c r="H145" s="124">
        <v>5.99</v>
      </c>
      <c r="I145" s="124">
        <v>4.68</v>
      </c>
      <c r="J145" s="124"/>
      <c r="K145" s="124"/>
      <c r="L145" s="122">
        <f t="shared" si="41"/>
        <v>10.67</v>
      </c>
      <c r="M145" s="122">
        <v>0</v>
      </c>
      <c r="N145" s="124">
        <v>10.5</v>
      </c>
      <c r="O145" s="122">
        <f t="shared" si="42"/>
        <v>-0.16999999999999993</v>
      </c>
      <c r="P145" s="126">
        <f t="shared" si="39"/>
        <v>-0.16999999999999993</v>
      </c>
      <c r="Q145" s="184" t="s">
        <v>235</v>
      </c>
      <c r="R145" s="130">
        <v>0.92</v>
      </c>
      <c r="S145" s="15"/>
      <c r="T145" s="35">
        <v>111</v>
      </c>
      <c r="U145" s="83" t="s">
        <v>352</v>
      </c>
      <c r="V145" s="83" t="s">
        <v>155</v>
      </c>
      <c r="W145" s="100" t="s">
        <v>7</v>
      </c>
      <c r="X145" s="154">
        <v>0.8228000000000004</v>
      </c>
      <c r="Y145" s="44">
        <f t="shared" si="40"/>
        <v>0.894347826086957</v>
      </c>
      <c r="Z145" s="75">
        <f t="shared" si="27"/>
        <v>11.564347826086957</v>
      </c>
      <c r="AA145" s="7"/>
      <c r="AB145" s="7"/>
      <c r="AC145" s="3"/>
      <c r="AD145" s="3"/>
      <c r="AE145" s="8">
        <f t="shared" si="43"/>
        <v>11.564347826086957</v>
      </c>
      <c r="AF145" s="8">
        <v>0</v>
      </c>
      <c r="AG145" s="52">
        <v>10.5</v>
      </c>
      <c r="AH145" s="12">
        <f t="shared" si="44"/>
        <v>-1.0643478260869568</v>
      </c>
      <c r="AI145" s="148">
        <f t="shared" si="33"/>
        <v>-1.0643478260869568</v>
      </c>
      <c r="AJ145" s="52" t="s">
        <v>235</v>
      </c>
    </row>
    <row r="146" spans="1:36" s="4" customFormat="1" ht="11.25">
      <c r="A146" s="112">
        <v>112</v>
      </c>
      <c r="B146" s="180" t="s">
        <v>353</v>
      </c>
      <c r="C146" s="81" t="s">
        <v>14</v>
      </c>
      <c r="D146" s="81">
        <v>25</v>
      </c>
      <c r="E146" s="81">
        <v>25</v>
      </c>
      <c r="F146" s="37">
        <f t="shared" si="45"/>
        <v>20.150000000000002</v>
      </c>
      <c r="G146" s="104"/>
      <c r="H146" s="105">
        <v>12.46</v>
      </c>
      <c r="I146" s="37">
        <v>7.69</v>
      </c>
      <c r="J146" s="37"/>
      <c r="K146" s="37"/>
      <c r="L146" s="97">
        <f t="shared" si="41"/>
        <v>20.150000000000002</v>
      </c>
      <c r="M146" s="97">
        <v>0</v>
      </c>
      <c r="N146" s="37">
        <v>26.25</v>
      </c>
      <c r="O146" s="97">
        <f>N146-M146-L146</f>
        <v>6.099999999999998</v>
      </c>
      <c r="P146" s="106">
        <f t="shared" si="39"/>
        <v>6.099999999999998</v>
      </c>
      <c r="Q146" s="182" t="s">
        <v>236</v>
      </c>
      <c r="R146" s="107">
        <v>0.99</v>
      </c>
      <c r="S146" s="15"/>
      <c r="T146" s="112">
        <v>112</v>
      </c>
      <c r="U146" s="180" t="s">
        <v>353</v>
      </c>
      <c r="V146" s="180" t="s">
        <v>156</v>
      </c>
      <c r="W146" s="51" t="s">
        <v>14</v>
      </c>
      <c r="X146" s="154">
        <v>0.0938</v>
      </c>
      <c r="Y146" s="44">
        <f t="shared" si="40"/>
        <v>0.09474747474747475</v>
      </c>
      <c r="Z146" s="75">
        <f t="shared" si="27"/>
        <v>20.244747474747477</v>
      </c>
      <c r="AA146" s="7"/>
      <c r="AB146" s="7"/>
      <c r="AC146" s="3"/>
      <c r="AD146" s="3"/>
      <c r="AE146" s="8">
        <f t="shared" si="43"/>
        <v>20.244747474747477</v>
      </c>
      <c r="AF146" s="8">
        <v>0</v>
      </c>
      <c r="AG146" s="52">
        <v>26.25</v>
      </c>
      <c r="AH146" s="12">
        <f t="shared" si="44"/>
        <v>6.005252525252523</v>
      </c>
      <c r="AI146" s="18">
        <f t="shared" si="33"/>
        <v>6.005252525252523</v>
      </c>
      <c r="AJ146" s="52"/>
    </row>
    <row r="147" spans="1:36" s="4" customFormat="1" ht="22.5">
      <c r="A147" s="112">
        <v>113</v>
      </c>
      <c r="B147" s="180" t="s">
        <v>354</v>
      </c>
      <c r="C147" s="81" t="s">
        <v>11</v>
      </c>
      <c r="D147" s="81">
        <v>6.3</v>
      </c>
      <c r="E147" s="81">
        <v>6.3</v>
      </c>
      <c r="F147" s="37">
        <f t="shared" si="45"/>
        <v>1.6</v>
      </c>
      <c r="G147" s="104"/>
      <c r="H147" s="37">
        <v>0.12</v>
      </c>
      <c r="I147" s="37">
        <v>1.48</v>
      </c>
      <c r="J147" s="37"/>
      <c r="K147" s="37"/>
      <c r="L147" s="97">
        <f t="shared" si="41"/>
        <v>1.6</v>
      </c>
      <c r="M147" s="97">
        <v>0</v>
      </c>
      <c r="N147" s="37">
        <v>6.62</v>
      </c>
      <c r="O147" s="97">
        <f t="shared" si="42"/>
        <v>5.02</v>
      </c>
      <c r="P147" s="106">
        <f t="shared" si="39"/>
        <v>5.02</v>
      </c>
      <c r="Q147" s="182" t="s">
        <v>236</v>
      </c>
      <c r="R147" s="107">
        <v>0.99</v>
      </c>
      <c r="S147" s="15"/>
      <c r="T147" s="112">
        <v>113</v>
      </c>
      <c r="U147" s="180" t="s">
        <v>354</v>
      </c>
      <c r="V147" s="180" t="s">
        <v>157</v>
      </c>
      <c r="W147" s="51" t="s">
        <v>11</v>
      </c>
      <c r="X147" s="154">
        <v>0</v>
      </c>
      <c r="Y147" s="44">
        <f t="shared" si="40"/>
        <v>0</v>
      </c>
      <c r="Z147" s="75">
        <f t="shared" si="27"/>
        <v>1.6</v>
      </c>
      <c r="AA147" s="7"/>
      <c r="AB147" s="7"/>
      <c r="AC147" s="3"/>
      <c r="AD147" s="3"/>
      <c r="AE147" s="8">
        <f t="shared" si="43"/>
        <v>1.6</v>
      </c>
      <c r="AF147" s="8">
        <v>0</v>
      </c>
      <c r="AG147" s="52">
        <v>6.62</v>
      </c>
      <c r="AH147" s="12">
        <f t="shared" si="44"/>
        <v>5.02</v>
      </c>
      <c r="AI147" s="18">
        <f t="shared" si="33"/>
        <v>5.02</v>
      </c>
      <c r="AJ147" s="52" t="s">
        <v>236</v>
      </c>
    </row>
    <row r="148" spans="1:36" s="4" customFormat="1" ht="11.25">
      <c r="A148" s="112">
        <v>114</v>
      </c>
      <c r="B148" s="180" t="s">
        <v>355</v>
      </c>
      <c r="C148" s="81" t="s">
        <v>11</v>
      </c>
      <c r="D148" s="81">
        <v>6.3</v>
      </c>
      <c r="E148" s="81">
        <v>6.3</v>
      </c>
      <c r="F148" s="37">
        <f t="shared" si="45"/>
        <v>2.16</v>
      </c>
      <c r="G148" s="104"/>
      <c r="H148" s="37">
        <v>0.73</v>
      </c>
      <c r="I148" s="37">
        <v>1.43</v>
      </c>
      <c r="J148" s="37">
        <v>0.052</v>
      </c>
      <c r="K148" s="37">
        <v>120</v>
      </c>
      <c r="L148" s="97">
        <f t="shared" si="41"/>
        <v>2.108</v>
      </c>
      <c r="M148" s="97">
        <v>0</v>
      </c>
      <c r="N148" s="37">
        <v>6.62</v>
      </c>
      <c r="O148" s="97">
        <f t="shared" si="42"/>
        <v>4.5120000000000005</v>
      </c>
      <c r="P148" s="106">
        <f t="shared" si="39"/>
        <v>4.5120000000000005</v>
      </c>
      <c r="Q148" s="182" t="s">
        <v>236</v>
      </c>
      <c r="R148" s="107">
        <v>0.92</v>
      </c>
      <c r="S148" s="15"/>
      <c r="T148" s="112">
        <v>114</v>
      </c>
      <c r="U148" s="180" t="s">
        <v>355</v>
      </c>
      <c r="V148" s="180" t="s">
        <v>158</v>
      </c>
      <c r="W148" s="51" t="s">
        <v>11</v>
      </c>
      <c r="X148" s="154">
        <v>0.022</v>
      </c>
      <c r="Y148" s="44">
        <f t="shared" si="40"/>
        <v>0.023913043478260867</v>
      </c>
      <c r="Z148" s="75">
        <f t="shared" si="27"/>
        <v>2.183913043478261</v>
      </c>
      <c r="AA148" s="7"/>
      <c r="AB148" s="7"/>
      <c r="AC148" s="3">
        <v>0.052</v>
      </c>
      <c r="AD148" s="3">
        <v>120</v>
      </c>
      <c r="AE148" s="8">
        <f t="shared" si="43"/>
        <v>2.131913043478261</v>
      </c>
      <c r="AF148" s="8">
        <v>0</v>
      </c>
      <c r="AG148" s="52">
        <v>6.62</v>
      </c>
      <c r="AH148" s="12">
        <f t="shared" si="44"/>
        <v>4.488086956521739</v>
      </c>
      <c r="AI148" s="18">
        <f t="shared" si="33"/>
        <v>4.488086956521739</v>
      </c>
      <c r="AJ148" s="52" t="s">
        <v>236</v>
      </c>
    </row>
    <row r="149" spans="1:36" s="4" customFormat="1" ht="11.25">
      <c r="A149" s="112">
        <v>115</v>
      </c>
      <c r="B149" s="180" t="s">
        <v>356</v>
      </c>
      <c r="C149" s="81" t="s">
        <v>14</v>
      </c>
      <c r="D149" s="81">
        <v>25</v>
      </c>
      <c r="E149" s="81">
        <v>25</v>
      </c>
      <c r="F149" s="37">
        <f t="shared" si="45"/>
        <v>16.939999999999998</v>
      </c>
      <c r="G149" s="104"/>
      <c r="H149" s="37">
        <v>8.43</v>
      </c>
      <c r="I149" s="37">
        <v>8.51</v>
      </c>
      <c r="J149" s="37"/>
      <c r="K149" s="37"/>
      <c r="L149" s="97">
        <f t="shared" si="41"/>
        <v>16.939999999999998</v>
      </c>
      <c r="M149" s="97">
        <v>0</v>
      </c>
      <c r="N149" s="37">
        <v>26.25</v>
      </c>
      <c r="O149" s="97">
        <f t="shared" si="42"/>
        <v>9.310000000000002</v>
      </c>
      <c r="P149" s="106">
        <f t="shared" si="39"/>
        <v>9.310000000000002</v>
      </c>
      <c r="Q149" s="182" t="s">
        <v>236</v>
      </c>
      <c r="R149" s="107">
        <v>0.94</v>
      </c>
      <c r="S149" s="15"/>
      <c r="T149" s="112">
        <v>115</v>
      </c>
      <c r="U149" s="180" t="s">
        <v>356</v>
      </c>
      <c r="V149" s="180" t="s">
        <v>159</v>
      </c>
      <c r="W149" s="51" t="s">
        <v>14</v>
      </c>
      <c r="X149" s="154">
        <v>0.09925999999999999</v>
      </c>
      <c r="Y149" s="44">
        <f t="shared" si="40"/>
        <v>0.10559574468085106</v>
      </c>
      <c r="Z149" s="75">
        <f t="shared" si="27"/>
        <v>17.04559574468085</v>
      </c>
      <c r="AA149" s="7"/>
      <c r="AB149" s="7"/>
      <c r="AC149" s="3"/>
      <c r="AD149" s="3"/>
      <c r="AE149" s="7">
        <f t="shared" si="43"/>
        <v>17.04559574468085</v>
      </c>
      <c r="AF149" s="8">
        <v>0</v>
      </c>
      <c r="AG149" s="52">
        <v>26.25</v>
      </c>
      <c r="AH149" s="12">
        <f t="shared" si="44"/>
        <v>9.204404255319151</v>
      </c>
      <c r="AI149" s="18">
        <f t="shared" si="33"/>
        <v>9.204404255319151</v>
      </c>
      <c r="AJ149" s="52" t="s">
        <v>236</v>
      </c>
    </row>
    <row r="150" spans="1:36" s="4" customFormat="1" ht="11.25">
      <c r="A150" s="112">
        <v>116</v>
      </c>
      <c r="B150" s="180" t="s">
        <v>357</v>
      </c>
      <c r="C150" s="81" t="s">
        <v>7</v>
      </c>
      <c r="D150" s="81">
        <v>10</v>
      </c>
      <c r="E150" s="81">
        <v>10</v>
      </c>
      <c r="F150" s="37">
        <f t="shared" si="45"/>
        <v>5.6899999999999995</v>
      </c>
      <c r="G150" s="104"/>
      <c r="H150" s="37">
        <v>3.16</v>
      </c>
      <c r="I150" s="37">
        <v>2.53</v>
      </c>
      <c r="J150" s="37">
        <v>0.52</v>
      </c>
      <c r="K150" s="37">
        <v>120</v>
      </c>
      <c r="L150" s="97">
        <f t="shared" si="41"/>
        <v>5.17</v>
      </c>
      <c r="M150" s="97">
        <v>0</v>
      </c>
      <c r="N150" s="37">
        <v>10.5</v>
      </c>
      <c r="O150" s="97">
        <f t="shared" si="42"/>
        <v>5.33</v>
      </c>
      <c r="P150" s="106">
        <f t="shared" si="39"/>
        <v>5.33</v>
      </c>
      <c r="Q150" s="182" t="s">
        <v>236</v>
      </c>
      <c r="R150" s="107">
        <v>0.95</v>
      </c>
      <c r="S150" s="15"/>
      <c r="T150" s="112">
        <v>116</v>
      </c>
      <c r="U150" s="180" t="s">
        <v>357</v>
      </c>
      <c r="V150" s="180" t="s">
        <v>160</v>
      </c>
      <c r="W150" s="51" t="s">
        <v>7</v>
      </c>
      <c r="X150" s="154">
        <v>0.44800000000000023</v>
      </c>
      <c r="Y150" s="44">
        <f t="shared" si="40"/>
        <v>0.4715789473684213</v>
      </c>
      <c r="Z150" s="75">
        <f t="shared" si="27"/>
        <v>6.161578947368421</v>
      </c>
      <c r="AA150" s="7"/>
      <c r="AB150" s="7"/>
      <c r="AC150" s="3">
        <v>0.52</v>
      </c>
      <c r="AD150" s="3">
        <v>120</v>
      </c>
      <c r="AE150" s="8">
        <f t="shared" si="43"/>
        <v>5.641578947368421</v>
      </c>
      <c r="AF150" s="8">
        <v>0</v>
      </c>
      <c r="AG150" s="52">
        <v>10.5</v>
      </c>
      <c r="AH150" s="12">
        <f t="shared" si="44"/>
        <v>4.858421052631579</v>
      </c>
      <c r="AI150" s="18">
        <f t="shared" si="33"/>
        <v>4.858421052631579</v>
      </c>
      <c r="AJ150" s="52" t="s">
        <v>236</v>
      </c>
    </row>
    <row r="151" spans="1:36" s="4" customFormat="1" ht="11.25">
      <c r="A151" s="112">
        <v>117</v>
      </c>
      <c r="B151" s="180" t="s">
        <v>358</v>
      </c>
      <c r="C151" s="81" t="s">
        <v>12</v>
      </c>
      <c r="D151" s="81">
        <v>16</v>
      </c>
      <c r="E151" s="81">
        <v>16</v>
      </c>
      <c r="F151" s="37">
        <f t="shared" si="45"/>
        <v>10.43</v>
      </c>
      <c r="G151" s="104"/>
      <c r="H151" s="37">
        <v>5.78</v>
      </c>
      <c r="I151" s="37">
        <v>4.65</v>
      </c>
      <c r="J151" s="37"/>
      <c r="K151" s="37"/>
      <c r="L151" s="97">
        <f t="shared" si="41"/>
        <v>10.43</v>
      </c>
      <c r="M151" s="97">
        <v>0</v>
      </c>
      <c r="N151" s="37">
        <v>16.8</v>
      </c>
      <c r="O151" s="97">
        <f t="shared" si="42"/>
        <v>6.370000000000001</v>
      </c>
      <c r="P151" s="106">
        <f t="shared" si="39"/>
        <v>6.370000000000001</v>
      </c>
      <c r="Q151" s="182" t="s">
        <v>236</v>
      </c>
      <c r="R151" s="107">
        <v>0.95</v>
      </c>
      <c r="S151" s="15"/>
      <c r="T151" s="112">
        <v>117</v>
      </c>
      <c r="U151" s="180" t="s">
        <v>358</v>
      </c>
      <c r="V151" s="180" t="s">
        <v>161</v>
      </c>
      <c r="W151" s="51" t="s">
        <v>12</v>
      </c>
      <c r="X151" s="154">
        <v>0</v>
      </c>
      <c r="Y151" s="44">
        <f t="shared" si="40"/>
        <v>0</v>
      </c>
      <c r="Z151" s="75">
        <f t="shared" si="27"/>
        <v>10.43</v>
      </c>
      <c r="AA151" s="7"/>
      <c r="AB151" s="7"/>
      <c r="AC151" s="3"/>
      <c r="AD151" s="3"/>
      <c r="AE151" s="7">
        <f t="shared" si="43"/>
        <v>10.43</v>
      </c>
      <c r="AF151" s="8">
        <v>0</v>
      </c>
      <c r="AG151" s="52">
        <v>16.8</v>
      </c>
      <c r="AH151" s="12">
        <f t="shared" si="44"/>
        <v>6.370000000000001</v>
      </c>
      <c r="AI151" s="18">
        <f t="shared" si="33"/>
        <v>6.370000000000001</v>
      </c>
      <c r="AJ151" s="52" t="s">
        <v>236</v>
      </c>
    </row>
    <row r="152" spans="1:36" s="4" customFormat="1" ht="11.25">
      <c r="A152" s="112">
        <v>118</v>
      </c>
      <c r="B152" s="180" t="s">
        <v>359</v>
      </c>
      <c r="C152" s="81" t="s">
        <v>19</v>
      </c>
      <c r="D152" s="81">
        <v>63</v>
      </c>
      <c r="E152" s="81">
        <v>63</v>
      </c>
      <c r="F152" s="139">
        <f t="shared" si="45"/>
        <v>34.459999999999994</v>
      </c>
      <c r="G152" s="104"/>
      <c r="H152" s="138">
        <v>17.83</v>
      </c>
      <c r="I152" s="139">
        <v>16.63</v>
      </c>
      <c r="J152" s="37"/>
      <c r="K152" s="37"/>
      <c r="L152" s="97">
        <f t="shared" si="41"/>
        <v>34.459999999999994</v>
      </c>
      <c r="M152" s="97">
        <v>0</v>
      </c>
      <c r="N152" s="37">
        <v>66.15</v>
      </c>
      <c r="O152" s="97">
        <f t="shared" si="42"/>
        <v>31.690000000000012</v>
      </c>
      <c r="P152" s="106">
        <f t="shared" si="39"/>
        <v>31.690000000000012</v>
      </c>
      <c r="Q152" s="182" t="s">
        <v>236</v>
      </c>
      <c r="R152" s="140">
        <v>0.87</v>
      </c>
      <c r="S152" s="15"/>
      <c r="T152" s="112">
        <v>118</v>
      </c>
      <c r="U152" s="180" t="s">
        <v>359</v>
      </c>
      <c r="V152" s="180" t="s">
        <v>162</v>
      </c>
      <c r="W152" s="51" t="s">
        <v>19</v>
      </c>
      <c r="X152" s="154">
        <v>0.3609</v>
      </c>
      <c r="Y152" s="44">
        <f t="shared" si="40"/>
        <v>0.4148275862068965</v>
      </c>
      <c r="Z152" s="75">
        <f t="shared" si="27"/>
        <v>34.87482758620689</v>
      </c>
      <c r="AA152" s="7"/>
      <c r="AB152" s="7"/>
      <c r="AC152" s="3"/>
      <c r="AD152" s="3"/>
      <c r="AE152" s="7">
        <f t="shared" si="43"/>
        <v>34.87482758620689</v>
      </c>
      <c r="AF152" s="8">
        <v>0</v>
      </c>
      <c r="AG152" s="52">
        <v>66.15</v>
      </c>
      <c r="AH152" s="12">
        <f t="shared" si="44"/>
        <v>31.275172413793115</v>
      </c>
      <c r="AI152" s="18">
        <f t="shared" si="33"/>
        <v>31.275172413793115</v>
      </c>
      <c r="AJ152" s="52" t="s">
        <v>236</v>
      </c>
    </row>
    <row r="153" spans="1:36" s="4" customFormat="1" ht="22.5">
      <c r="A153" s="217">
        <v>119</v>
      </c>
      <c r="B153" s="180" t="s">
        <v>360</v>
      </c>
      <c r="C153" s="81" t="s">
        <v>17</v>
      </c>
      <c r="D153" s="81">
        <v>40</v>
      </c>
      <c r="E153" s="81">
        <v>40</v>
      </c>
      <c r="F153" s="37">
        <f>F154+F155</f>
        <v>15.13</v>
      </c>
      <c r="G153" s="104"/>
      <c r="H153" s="37"/>
      <c r="I153" s="37"/>
      <c r="J153" s="37"/>
      <c r="K153" s="37"/>
      <c r="L153" s="104">
        <f t="shared" si="41"/>
        <v>15.13</v>
      </c>
      <c r="M153" s="97">
        <v>0</v>
      </c>
      <c r="N153" s="97">
        <v>42</v>
      </c>
      <c r="O153" s="97">
        <f t="shared" si="42"/>
        <v>26.869999999999997</v>
      </c>
      <c r="P153" s="188">
        <f>MIN(O153:O155)</f>
        <v>26.869999999999997</v>
      </c>
      <c r="Q153" s="205" t="s">
        <v>236</v>
      </c>
      <c r="R153" s="205">
        <v>0.84</v>
      </c>
      <c r="S153" s="15"/>
      <c r="T153" s="217">
        <v>119</v>
      </c>
      <c r="U153" s="180" t="s">
        <v>360</v>
      </c>
      <c r="V153" s="180" t="s">
        <v>163</v>
      </c>
      <c r="W153" s="51" t="s">
        <v>17</v>
      </c>
      <c r="X153" s="154">
        <v>0</v>
      </c>
      <c r="Y153" s="44">
        <f t="shared" si="40"/>
        <v>0</v>
      </c>
      <c r="Z153" s="75">
        <f>Z154+Z155</f>
        <v>15.291904761904762</v>
      </c>
      <c r="AA153" s="7"/>
      <c r="AB153" s="7"/>
      <c r="AC153" s="3"/>
      <c r="AD153" s="3"/>
      <c r="AE153" s="7">
        <f t="shared" si="43"/>
        <v>15.291904761904762</v>
      </c>
      <c r="AF153" s="8">
        <v>0</v>
      </c>
      <c r="AG153" s="98">
        <v>42</v>
      </c>
      <c r="AH153" s="12">
        <f t="shared" si="44"/>
        <v>26.70809523809524</v>
      </c>
      <c r="AI153" s="247">
        <f>MIN(AH153:AH155)</f>
        <v>26.70809523809524</v>
      </c>
      <c r="AJ153" s="223" t="s">
        <v>236</v>
      </c>
    </row>
    <row r="154" spans="1:36" s="4" customFormat="1" ht="11.25">
      <c r="A154" s="218"/>
      <c r="B154" s="84" t="s">
        <v>243</v>
      </c>
      <c r="C154" s="81" t="s">
        <v>17</v>
      </c>
      <c r="D154" s="81"/>
      <c r="E154" s="81"/>
      <c r="F154" s="37">
        <f t="shared" si="45"/>
        <v>0</v>
      </c>
      <c r="G154" s="104"/>
      <c r="H154" s="37">
        <v>0</v>
      </c>
      <c r="I154" s="37">
        <v>0</v>
      </c>
      <c r="J154" s="37"/>
      <c r="K154" s="37"/>
      <c r="L154" s="113"/>
      <c r="M154" s="97">
        <v>0</v>
      </c>
      <c r="N154" s="97"/>
      <c r="O154" s="97"/>
      <c r="P154" s="194"/>
      <c r="Q154" s="206"/>
      <c r="R154" s="206"/>
      <c r="S154" s="15"/>
      <c r="T154" s="218"/>
      <c r="U154" s="84" t="s">
        <v>243</v>
      </c>
      <c r="V154" s="84" t="s">
        <v>44</v>
      </c>
      <c r="W154" s="51" t="s">
        <v>17</v>
      </c>
      <c r="X154" s="154">
        <v>0</v>
      </c>
      <c r="Y154" s="44"/>
      <c r="Z154" s="75"/>
      <c r="AA154" s="7"/>
      <c r="AB154" s="7"/>
      <c r="AC154" s="3"/>
      <c r="AD154" s="3"/>
      <c r="AE154" s="8"/>
      <c r="AF154" s="8">
        <v>0</v>
      </c>
      <c r="AG154" s="98"/>
      <c r="AH154" s="12"/>
      <c r="AI154" s="227"/>
      <c r="AJ154" s="224"/>
    </row>
    <row r="155" spans="1:36" s="4" customFormat="1" ht="11.25">
      <c r="A155" s="219"/>
      <c r="B155" s="84" t="s">
        <v>244</v>
      </c>
      <c r="C155" s="81" t="s">
        <v>17</v>
      </c>
      <c r="D155" s="81"/>
      <c r="E155" s="81"/>
      <c r="F155" s="37">
        <f t="shared" si="45"/>
        <v>15.13</v>
      </c>
      <c r="G155" s="104"/>
      <c r="H155" s="37">
        <v>6.49</v>
      </c>
      <c r="I155" s="37">
        <v>8.64</v>
      </c>
      <c r="J155" s="37"/>
      <c r="K155" s="37"/>
      <c r="L155" s="104">
        <f t="shared" si="41"/>
        <v>15.13</v>
      </c>
      <c r="M155" s="97">
        <v>0</v>
      </c>
      <c r="N155" s="97">
        <v>42</v>
      </c>
      <c r="O155" s="97">
        <f t="shared" si="42"/>
        <v>26.869999999999997</v>
      </c>
      <c r="P155" s="189"/>
      <c r="Q155" s="207"/>
      <c r="R155" s="207"/>
      <c r="S155" s="15"/>
      <c r="T155" s="219"/>
      <c r="U155" s="84" t="s">
        <v>244</v>
      </c>
      <c r="V155" s="84" t="s">
        <v>45</v>
      </c>
      <c r="W155" s="51" t="s">
        <v>17</v>
      </c>
      <c r="X155" s="154">
        <v>0.136</v>
      </c>
      <c r="Y155" s="44">
        <f>X155/R153</f>
        <v>0.1619047619047619</v>
      </c>
      <c r="Z155" s="75">
        <f>F155+Y155</f>
        <v>15.291904761904762</v>
      </c>
      <c r="AA155" s="7"/>
      <c r="AB155" s="7"/>
      <c r="AC155" s="3"/>
      <c r="AD155" s="3"/>
      <c r="AE155" s="7">
        <f t="shared" si="43"/>
        <v>15.291904761904762</v>
      </c>
      <c r="AF155" s="8">
        <v>0</v>
      </c>
      <c r="AG155" s="98">
        <v>42</v>
      </c>
      <c r="AH155" s="12">
        <f>AG155-AF155-AE155</f>
        <v>26.70809523809524</v>
      </c>
      <c r="AI155" s="228"/>
      <c r="AJ155" s="225"/>
    </row>
    <row r="156" spans="1:36" s="4" customFormat="1" ht="22.5">
      <c r="A156" s="191">
        <v>120</v>
      </c>
      <c r="B156" s="180" t="s">
        <v>361</v>
      </c>
      <c r="C156" s="81" t="s">
        <v>12</v>
      </c>
      <c r="D156" s="81">
        <v>16</v>
      </c>
      <c r="E156" s="81">
        <v>16</v>
      </c>
      <c r="F156" s="37">
        <f>F157+F158</f>
        <v>14.040000000000001</v>
      </c>
      <c r="G156" s="104"/>
      <c r="H156" s="37"/>
      <c r="I156" s="37"/>
      <c r="J156" s="37"/>
      <c r="K156" s="37"/>
      <c r="L156" s="37">
        <f aca="true" t="shared" si="46" ref="L156:L198">F156-J156</f>
        <v>14.040000000000001</v>
      </c>
      <c r="M156" s="97">
        <v>0</v>
      </c>
      <c r="N156" s="37">
        <v>16.8</v>
      </c>
      <c r="O156" s="97">
        <f>N156-L156-M156</f>
        <v>2.76</v>
      </c>
      <c r="P156" s="188">
        <f>MIN(O156:O158)</f>
        <v>2.76</v>
      </c>
      <c r="Q156" s="205" t="s">
        <v>236</v>
      </c>
      <c r="R156" s="205">
        <v>0.96</v>
      </c>
      <c r="S156" s="15"/>
      <c r="T156" s="191">
        <v>120</v>
      </c>
      <c r="U156" s="180" t="s">
        <v>361</v>
      </c>
      <c r="V156" s="180" t="s">
        <v>164</v>
      </c>
      <c r="W156" s="51" t="s">
        <v>12</v>
      </c>
      <c r="X156" s="154">
        <v>0</v>
      </c>
      <c r="Y156" s="44"/>
      <c r="Z156" s="75">
        <f>Z157+Z158</f>
        <v>15.954474305078929</v>
      </c>
      <c r="AA156" s="7"/>
      <c r="AB156" s="7"/>
      <c r="AC156" s="3"/>
      <c r="AD156" s="3"/>
      <c r="AE156" s="8">
        <f t="shared" si="43"/>
        <v>15.954474305078929</v>
      </c>
      <c r="AF156" s="8">
        <v>0</v>
      </c>
      <c r="AG156" s="52">
        <v>16.8</v>
      </c>
      <c r="AH156" s="9">
        <f>AG156-AE156-AF156</f>
        <v>0.8455256949210721</v>
      </c>
      <c r="AI156" s="247">
        <f>MIN(AH156:AH158)</f>
        <v>0.8455256949210721</v>
      </c>
      <c r="AJ156" s="223" t="s">
        <v>236</v>
      </c>
    </row>
    <row r="157" spans="1:36" s="4" customFormat="1" ht="11.25">
      <c r="A157" s="192"/>
      <c r="B157" s="40" t="s">
        <v>243</v>
      </c>
      <c r="C157" s="81" t="s">
        <v>12</v>
      </c>
      <c r="D157" s="81"/>
      <c r="E157" s="81"/>
      <c r="F157" s="37">
        <f t="shared" si="45"/>
        <v>8.620000000000001</v>
      </c>
      <c r="G157" s="104"/>
      <c r="H157" s="37">
        <v>3.92</v>
      </c>
      <c r="I157" s="37">
        <v>4.7</v>
      </c>
      <c r="J157" s="37"/>
      <c r="K157" s="37"/>
      <c r="L157" s="37">
        <f t="shared" si="46"/>
        <v>8.620000000000001</v>
      </c>
      <c r="M157" s="97">
        <v>0</v>
      </c>
      <c r="N157" s="37">
        <v>16.8</v>
      </c>
      <c r="O157" s="97">
        <f>N157-F157</f>
        <v>8.18</v>
      </c>
      <c r="P157" s="194"/>
      <c r="Q157" s="206"/>
      <c r="R157" s="206"/>
      <c r="S157" s="15"/>
      <c r="T157" s="192"/>
      <c r="U157" s="40" t="s">
        <v>243</v>
      </c>
      <c r="V157" s="40" t="s">
        <v>44</v>
      </c>
      <c r="W157" s="51" t="s">
        <v>12</v>
      </c>
      <c r="X157" s="154">
        <v>0</v>
      </c>
      <c r="Y157" s="44"/>
      <c r="Z157" s="38">
        <f>F157+Y211+Y168+Y165+Y66/2</f>
        <v>10.491765971745595</v>
      </c>
      <c r="AA157" s="5"/>
      <c r="AB157" s="5"/>
      <c r="AC157" s="3"/>
      <c r="AD157" s="3"/>
      <c r="AE157" s="8">
        <f t="shared" si="43"/>
        <v>10.491765971745595</v>
      </c>
      <c r="AF157" s="8">
        <v>0</v>
      </c>
      <c r="AG157" s="52">
        <v>16.8</v>
      </c>
      <c r="AH157" s="9">
        <f>AG157-Z157</f>
        <v>6.308234028254406</v>
      </c>
      <c r="AI157" s="227"/>
      <c r="AJ157" s="224"/>
    </row>
    <row r="158" spans="1:36" s="4" customFormat="1" ht="11.25">
      <c r="A158" s="193"/>
      <c r="B158" s="40" t="s">
        <v>244</v>
      </c>
      <c r="C158" s="81" t="s">
        <v>12</v>
      </c>
      <c r="D158" s="81"/>
      <c r="E158" s="81"/>
      <c r="F158" s="37">
        <f t="shared" si="45"/>
        <v>5.42</v>
      </c>
      <c r="G158" s="104"/>
      <c r="H158" s="37">
        <v>2.28</v>
      </c>
      <c r="I158" s="37">
        <v>3.14</v>
      </c>
      <c r="J158" s="37"/>
      <c r="K158" s="37"/>
      <c r="L158" s="37">
        <f t="shared" si="46"/>
        <v>5.42</v>
      </c>
      <c r="M158" s="97">
        <v>0</v>
      </c>
      <c r="N158" s="37">
        <v>16.8</v>
      </c>
      <c r="O158" s="97">
        <f>N158-L158-M158</f>
        <v>11.38</v>
      </c>
      <c r="P158" s="189"/>
      <c r="Q158" s="207"/>
      <c r="R158" s="207"/>
      <c r="S158" s="15"/>
      <c r="T158" s="193"/>
      <c r="U158" s="40" t="s">
        <v>244</v>
      </c>
      <c r="V158" s="40" t="s">
        <v>45</v>
      </c>
      <c r="W158" s="51" t="s">
        <v>12</v>
      </c>
      <c r="X158" s="154">
        <v>0.041</v>
      </c>
      <c r="Y158" s="44">
        <f>X158/R156</f>
        <v>0.042708333333333334</v>
      </c>
      <c r="Z158" s="38">
        <f>Y158+F158</f>
        <v>5.4627083333333335</v>
      </c>
      <c r="AA158" s="5"/>
      <c r="AB158" s="5"/>
      <c r="AC158" s="3"/>
      <c r="AD158" s="3"/>
      <c r="AE158" s="8">
        <f t="shared" si="43"/>
        <v>5.4627083333333335</v>
      </c>
      <c r="AF158" s="8">
        <v>0</v>
      </c>
      <c r="AG158" s="52">
        <v>16.8</v>
      </c>
      <c r="AH158" s="9">
        <f>AG158-AE158-AF158</f>
        <v>11.337291666666667</v>
      </c>
      <c r="AI158" s="228"/>
      <c r="AJ158" s="225"/>
    </row>
    <row r="159" spans="1:36" s="4" customFormat="1" ht="22.5">
      <c r="A159" s="191">
        <v>121</v>
      </c>
      <c r="B159" s="180" t="s">
        <v>362</v>
      </c>
      <c r="C159" s="81" t="s">
        <v>25</v>
      </c>
      <c r="D159" s="81">
        <v>7.5</v>
      </c>
      <c r="E159" s="81">
        <v>7.5</v>
      </c>
      <c r="F159" s="87">
        <f>F160+F161</f>
        <v>1.7</v>
      </c>
      <c r="G159" s="104"/>
      <c r="H159" s="37"/>
      <c r="I159" s="37"/>
      <c r="J159" s="37"/>
      <c r="K159" s="37"/>
      <c r="L159" s="37">
        <f t="shared" si="46"/>
        <v>1.7</v>
      </c>
      <c r="M159" s="97">
        <v>0</v>
      </c>
      <c r="N159" s="37">
        <v>7.88</v>
      </c>
      <c r="O159" s="97">
        <f>N159-L159-M159</f>
        <v>6.18</v>
      </c>
      <c r="P159" s="188">
        <f>MIN(O159:O161)</f>
        <v>6.18</v>
      </c>
      <c r="Q159" s="205" t="s">
        <v>236</v>
      </c>
      <c r="R159" s="205">
        <v>0.93</v>
      </c>
      <c r="S159" s="15"/>
      <c r="T159" s="191">
        <v>121</v>
      </c>
      <c r="U159" s="180" t="s">
        <v>362</v>
      </c>
      <c r="V159" s="180" t="s">
        <v>165</v>
      </c>
      <c r="W159" s="51" t="s">
        <v>25</v>
      </c>
      <c r="X159" s="154">
        <v>0</v>
      </c>
      <c r="Y159" s="44"/>
      <c r="Z159" s="75">
        <f>Z160+Z161</f>
        <v>1.7</v>
      </c>
      <c r="AA159" s="7"/>
      <c r="AB159" s="7"/>
      <c r="AC159" s="3"/>
      <c r="AD159" s="3"/>
      <c r="AE159" s="8">
        <f t="shared" si="43"/>
        <v>1.7</v>
      </c>
      <c r="AF159" s="8">
        <v>0</v>
      </c>
      <c r="AG159" s="52">
        <v>7.88</v>
      </c>
      <c r="AH159" s="9">
        <f>AG159-AE159-AF159</f>
        <v>6.18</v>
      </c>
      <c r="AI159" s="247">
        <f>MIN(AH159:AH161)</f>
        <v>6.18</v>
      </c>
      <c r="AJ159" s="223" t="s">
        <v>236</v>
      </c>
    </row>
    <row r="160" spans="1:36" s="4" customFormat="1" ht="11.25">
      <c r="A160" s="192"/>
      <c r="B160" s="40" t="s">
        <v>243</v>
      </c>
      <c r="C160" s="81" t="s">
        <v>25</v>
      </c>
      <c r="D160" s="81"/>
      <c r="E160" s="81"/>
      <c r="F160" s="37">
        <f t="shared" si="45"/>
        <v>0.95</v>
      </c>
      <c r="G160" s="104"/>
      <c r="H160" s="37">
        <v>0.95</v>
      </c>
      <c r="I160" s="37">
        <v>0</v>
      </c>
      <c r="J160" s="37"/>
      <c r="K160" s="37"/>
      <c r="L160" s="37">
        <f t="shared" si="46"/>
        <v>0.95</v>
      </c>
      <c r="M160" s="97">
        <v>0</v>
      </c>
      <c r="N160" s="37">
        <v>7.88</v>
      </c>
      <c r="O160" s="97">
        <f>N160-F160</f>
        <v>6.93</v>
      </c>
      <c r="P160" s="194"/>
      <c r="Q160" s="206"/>
      <c r="R160" s="206"/>
      <c r="S160" s="15"/>
      <c r="T160" s="192"/>
      <c r="U160" s="40" t="s">
        <v>243</v>
      </c>
      <c r="V160" s="40" t="s">
        <v>44</v>
      </c>
      <c r="W160" s="51" t="s">
        <v>25</v>
      </c>
      <c r="X160" s="154">
        <v>0</v>
      </c>
      <c r="Y160" s="44"/>
      <c r="Z160" s="38">
        <f>F160</f>
        <v>0.95</v>
      </c>
      <c r="AA160" s="5"/>
      <c r="AB160" s="5"/>
      <c r="AC160" s="3"/>
      <c r="AD160" s="3"/>
      <c r="AE160" s="8">
        <f t="shared" si="43"/>
        <v>0.95</v>
      </c>
      <c r="AF160" s="8">
        <v>0</v>
      </c>
      <c r="AG160" s="52">
        <v>7.88</v>
      </c>
      <c r="AH160" s="9">
        <f>AG160-Z160</f>
        <v>6.93</v>
      </c>
      <c r="AI160" s="227"/>
      <c r="AJ160" s="224"/>
    </row>
    <row r="161" spans="1:36" s="4" customFormat="1" ht="11.25">
      <c r="A161" s="193"/>
      <c r="B161" s="40" t="s">
        <v>244</v>
      </c>
      <c r="C161" s="81" t="s">
        <v>25</v>
      </c>
      <c r="D161" s="81"/>
      <c r="E161" s="81"/>
      <c r="F161" s="37">
        <f t="shared" si="45"/>
        <v>0.75</v>
      </c>
      <c r="G161" s="104"/>
      <c r="H161" s="37">
        <v>0.62</v>
      </c>
      <c r="I161" s="37">
        <v>0.13</v>
      </c>
      <c r="J161" s="37"/>
      <c r="K161" s="37"/>
      <c r="L161" s="37">
        <f t="shared" si="46"/>
        <v>0.75</v>
      </c>
      <c r="M161" s="97">
        <v>0</v>
      </c>
      <c r="N161" s="37">
        <v>7.88</v>
      </c>
      <c r="O161" s="97">
        <f>N161-L161-M161</f>
        <v>7.13</v>
      </c>
      <c r="P161" s="189"/>
      <c r="Q161" s="207"/>
      <c r="R161" s="207"/>
      <c r="S161" s="15"/>
      <c r="T161" s="193"/>
      <c r="U161" s="40" t="s">
        <v>244</v>
      </c>
      <c r="V161" s="40" t="s">
        <v>45</v>
      </c>
      <c r="W161" s="51" t="s">
        <v>25</v>
      </c>
      <c r="X161" s="154">
        <v>0</v>
      </c>
      <c r="Y161" s="44">
        <f>X161/R159</f>
        <v>0</v>
      </c>
      <c r="Z161" s="38">
        <f aca="true" t="shared" si="47" ref="Z161:Z184">Y161+F161</f>
        <v>0.75</v>
      </c>
      <c r="AA161" s="5"/>
      <c r="AB161" s="5"/>
      <c r="AC161" s="3"/>
      <c r="AD161" s="3"/>
      <c r="AE161" s="8">
        <f t="shared" si="43"/>
        <v>0.75</v>
      </c>
      <c r="AF161" s="8">
        <v>0</v>
      </c>
      <c r="AG161" s="52">
        <v>7.88</v>
      </c>
      <c r="AH161" s="9">
        <f>AG161-AE161-AF161</f>
        <v>7.13</v>
      </c>
      <c r="AI161" s="228"/>
      <c r="AJ161" s="225"/>
    </row>
    <row r="162" spans="1:36" s="4" customFormat="1" ht="11.25">
      <c r="A162" s="112">
        <v>122</v>
      </c>
      <c r="B162" s="180" t="s">
        <v>363</v>
      </c>
      <c r="C162" s="81" t="s">
        <v>7</v>
      </c>
      <c r="D162" s="81">
        <v>10</v>
      </c>
      <c r="E162" s="81">
        <v>10</v>
      </c>
      <c r="F162" s="37">
        <f t="shared" si="45"/>
        <v>5.5</v>
      </c>
      <c r="G162" s="104"/>
      <c r="H162" s="37">
        <v>2.8</v>
      </c>
      <c r="I162" s="37">
        <v>2.7</v>
      </c>
      <c r="J162" s="37"/>
      <c r="K162" s="37"/>
      <c r="L162" s="97">
        <f t="shared" si="46"/>
        <v>5.5</v>
      </c>
      <c r="M162" s="97">
        <v>0</v>
      </c>
      <c r="N162" s="37">
        <v>10.5</v>
      </c>
      <c r="O162" s="97">
        <f aca="true" t="shared" si="48" ref="O162:O184">N162-M162-L162</f>
        <v>5</v>
      </c>
      <c r="P162" s="106">
        <f aca="true" t="shared" si="49" ref="P162:P184">O162</f>
        <v>5</v>
      </c>
      <c r="Q162" s="182" t="s">
        <v>236</v>
      </c>
      <c r="R162" s="107">
        <v>0.93</v>
      </c>
      <c r="S162" s="15"/>
      <c r="T162" s="112">
        <v>122</v>
      </c>
      <c r="U162" s="180" t="s">
        <v>363</v>
      </c>
      <c r="V162" s="180" t="s">
        <v>166</v>
      </c>
      <c r="W162" s="51" t="s">
        <v>7</v>
      </c>
      <c r="X162" s="154">
        <v>0.17400000000000002</v>
      </c>
      <c r="Y162" s="44">
        <f t="shared" si="40"/>
        <v>0.1870967741935484</v>
      </c>
      <c r="Z162" s="75">
        <f t="shared" si="47"/>
        <v>5.687096774193549</v>
      </c>
      <c r="AA162" s="7"/>
      <c r="AB162" s="7"/>
      <c r="AC162" s="3"/>
      <c r="AD162" s="3"/>
      <c r="AE162" s="8">
        <f t="shared" si="43"/>
        <v>5.687096774193549</v>
      </c>
      <c r="AF162" s="8">
        <v>0</v>
      </c>
      <c r="AG162" s="52">
        <v>10.5</v>
      </c>
      <c r="AH162" s="12">
        <f aca="true" t="shared" si="50" ref="AH162:AH184">AG162-AF162-AE162</f>
        <v>4.812903225806451</v>
      </c>
      <c r="AI162" s="18">
        <f aca="true" t="shared" si="51" ref="AI162:AI184">AH162</f>
        <v>4.812903225806451</v>
      </c>
      <c r="AJ162" s="52" t="s">
        <v>236</v>
      </c>
    </row>
    <row r="163" spans="1:36" s="4" customFormat="1" ht="11.25">
      <c r="A163" s="112">
        <v>123</v>
      </c>
      <c r="B163" s="180" t="s">
        <v>364</v>
      </c>
      <c r="C163" s="81" t="s">
        <v>11</v>
      </c>
      <c r="D163" s="81">
        <v>6.3</v>
      </c>
      <c r="E163" s="81">
        <v>6.3</v>
      </c>
      <c r="F163" s="37">
        <f t="shared" si="45"/>
        <v>3.62</v>
      </c>
      <c r="G163" s="104"/>
      <c r="H163" s="37">
        <v>2.97</v>
      </c>
      <c r="I163" s="37">
        <v>0.65</v>
      </c>
      <c r="J163" s="37"/>
      <c r="K163" s="37"/>
      <c r="L163" s="97">
        <f t="shared" si="46"/>
        <v>3.62</v>
      </c>
      <c r="M163" s="97">
        <v>0</v>
      </c>
      <c r="N163" s="37">
        <v>6.62</v>
      </c>
      <c r="O163" s="97">
        <f t="shared" si="48"/>
        <v>3</v>
      </c>
      <c r="P163" s="106">
        <f t="shared" si="49"/>
        <v>3</v>
      </c>
      <c r="Q163" s="182" t="s">
        <v>236</v>
      </c>
      <c r="R163" s="107">
        <v>0.96</v>
      </c>
      <c r="S163" s="15"/>
      <c r="T163" s="112">
        <v>123</v>
      </c>
      <c r="U163" s="180" t="s">
        <v>364</v>
      </c>
      <c r="V163" s="180" t="s">
        <v>167</v>
      </c>
      <c r="W163" s="51" t="s">
        <v>11</v>
      </c>
      <c r="X163" s="154">
        <v>0.7540000000000006</v>
      </c>
      <c r="Y163" s="44">
        <f t="shared" si="40"/>
        <v>0.7854166666666673</v>
      </c>
      <c r="Z163" s="75">
        <f t="shared" si="47"/>
        <v>4.405416666666667</v>
      </c>
      <c r="AA163" s="7"/>
      <c r="AB163" s="7"/>
      <c r="AC163" s="3"/>
      <c r="AD163" s="3"/>
      <c r="AE163" s="8">
        <f t="shared" si="43"/>
        <v>4.405416666666667</v>
      </c>
      <c r="AF163" s="8">
        <v>0</v>
      </c>
      <c r="AG163" s="52">
        <v>6.62</v>
      </c>
      <c r="AH163" s="12">
        <f t="shared" si="50"/>
        <v>2.2145833333333327</v>
      </c>
      <c r="AI163" s="18">
        <f t="shared" si="51"/>
        <v>2.2145833333333327</v>
      </c>
      <c r="AJ163" s="52" t="s">
        <v>236</v>
      </c>
    </row>
    <row r="164" spans="1:36" s="4" customFormat="1" ht="11.25">
      <c r="A164" s="112">
        <v>124</v>
      </c>
      <c r="B164" s="180" t="s">
        <v>365</v>
      </c>
      <c r="C164" s="81" t="s">
        <v>20</v>
      </c>
      <c r="D164" s="81">
        <v>4</v>
      </c>
      <c r="E164" s="81">
        <v>4</v>
      </c>
      <c r="F164" s="37">
        <f t="shared" si="45"/>
        <v>2.29</v>
      </c>
      <c r="G164" s="104"/>
      <c r="H164" s="37">
        <v>1.32</v>
      </c>
      <c r="I164" s="37">
        <v>0.97</v>
      </c>
      <c r="J164" s="37"/>
      <c r="K164" s="37"/>
      <c r="L164" s="97">
        <f t="shared" si="46"/>
        <v>2.29</v>
      </c>
      <c r="M164" s="97">
        <v>0</v>
      </c>
      <c r="N164" s="37">
        <v>4.2</v>
      </c>
      <c r="O164" s="97">
        <f t="shared" si="48"/>
        <v>1.9100000000000001</v>
      </c>
      <c r="P164" s="106">
        <f t="shared" si="49"/>
        <v>1.9100000000000001</v>
      </c>
      <c r="Q164" s="182" t="s">
        <v>236</v>
      </c>
      <c r="R164" s="107">
        <v>0.91</v>
      </c>
      <c r="S164" s="15"/>
      <c r="T164" s="112">
        <v>124</v>
      </c>
      <c r="U164" s="180" t="s">
        <v>365</v>
      </c>
      <c r="V164" s="180" t="s">
        <v>168</v>
      </c>
      <c r="W164" s="51" t="s">
        <v>20</v>
      </c>
      <c r="X164" s="154">
        <v>0.149</v>
      </c>
      <c r="Y164" s="44">
        <f t="shared" si="40"/>
        <v>0.16373626373626374</v>
      </c>
      <c r="Z164" s="75">
        <f t="shared" si="47"/>
        <v>2.4537362637362636</v>
      </c>
      <c r="AA164" s="7"/>
      <c r="AB164" s="7"/>
      <c r="AC164" s="3"/>
      <c r="AD164" s="3"/>
      <c r="AE164" s="8">
        <f t="shared" si="43"/>
        <v>2.4537362637362636</v>
      </c>
      <c r="AF164" s="8">
        <v>0</v>
      </c>
      <c r="AG164" s="52">
        <v>4.2</v>
      </c>
      <c r="AH164" s="12">
        <f t="shared" si="50"/>
        <v>1.7462637362637365</v>
      </c>
      <c r="AI164" s="18">
        <f t="shared" si="51"/>
        <v>1.7462637362637365</v>
      </c>
      <c r="AJ164" s="52" t="s">
        <v>236</v>
      </c>
    </row>
    <row r="165" spans="1:36" s="4" customFormat="1" ht="11.25">
      <c r="A165" s="112">
        <v>125</v>
      </c>
      <c r="B165" s="180" t="s">
        <v>366</v>
      </c>
      <c r="C165" s="81" t="s">
        <v>10</v>
      </c>
      <c r="D165" s="81">
        <v>1.6</v>
      </c>
      <c r="E165" s="81">
        <v>1.6</v>
      </c>
      <c r="F165" s="37">
        <f t="shared" si="45"/>
        <v>0.6</v>
      </c>
      <c r="G165" s="104"/>
      <c r="H165" s="37">
        <v>0.44</v>
      </c>
      <c r="I165" s="37">
        <v>0.16</v>
      </c>
      <c r="J165" s="37"/>
      <c r="K165" s="37"/>
      <c r="L165" s="97">
        <f t="shared" si="46"/>
        <v>0.6</v>
      </c>
      <c r="M165" s="97">
        <v>0</v>
      </c>
      <c r="N165" s="37">
        <v>1.68</v>
      </c>
      <c r="O165" s="97">
        <f t="shared" si="48"/>
        <v>1.08</v>
      </c>
      <c r="P165" s="106">
        <f t="shared" si="49"/>
        <v>1.08</v>
      </c>
      <c r="Q165" s="182" t="s">
        <v>236</v>
      </c>
      <c r="R165" s="107">
        <v>0.94</v>
      </c>
      <c r="S165" s="15"/>
      <c r="T165" s="112">
        <v>125</v>
      </c>
      <c r="U165" s="180" t="s">
        <v>366</v>
      </c>
      <c r="V165" s="180" t="s">
        <v>169</v>
      </c>
      <c r="W165" s="51" t="s">
        <v>10</v>
      </c>
      <c r="X165" s="154">
        <v>0.29100000000000015</v>
      </c>
      <c r="Y165" s="44">
        <f t="shared" si="40"/>
        <v>0.3095744680851066</v>
      </c>
      <c r="Z165" s="75">
        <f t="shared" si="47"/>
        <v>0.9095744680851066</v>
      </c>
      <c r="AA165" s="7"/>
      <c r="AB165" s="7"/>
      <c r="AC165" s="3"/>
      <c r="AD165" s="3"/>
      <c r="AE165" s="8">
        <f t="shared" si="43"/>
        <v>0.9095744680851066</v>
      </c>
      <c r="AF165" s="8">
        <v>0</v>
      </c>
      <c r="AG165" s="52">
        <v>1.68</v>
      </c>
      <c r="AH165" s="12">
        <f t="shared" si="50"/>
        <v>0.7704255319148934</v>
      </c>
      <c r="AI165" s="18">
        <f t="shared" si="51"/>
        <v>0.7704255319148934</v>
      </c>
      <c r="AJ165" s="52" t="s">
        <v>236</v>
      </c>
    </row>
    <row r="166" spans="1:36" s="4" customFormat="1" ht="11.25">
      <c r="A166" s="112">
        <v>126</v>
      </c>
      <c r="B166" s="180" t="s">
        <v>367</v>
      </c>
      <c r="C166" s="81" t="s">
        <v>14</v>
      </c>
      <c r="D166" s="81">
        <v>25</v>
      </c>
      <c r="E166" s="81">
        <v>25</v>
      </c>
      <c r="F166" s="37">
        <f t="shared" si="45"/>
        <v>17.82</v>
      </c>
      <c r="G166" s="104"/>
      <c r="H166" s="37">
        <v>9.16</v>
      </c>
      <c r="I166" s="37">
        <v>8.66</v>
      </c>
      <c r="J166" s="37"/>
      <c r="K166" s="37"/>
      <c r="L166" s="97">
        <f t="shared" si="46"/>
        <v>17.82</v>
      </c>
      <c r="M166" s="97">
        <v>0</v>
      </c>
      <c r="N166" s="37">
        <v>26.25</v>
      </c>
      <c r="O166" s="97">
        <f t="shared" si="48"/>
        <v>8.43</v>
      </c>
      <c r="P166" s="106">
        <f t="shared" si="49"/>
        <v>8.43</v>
      </c>
      <c r="Q166" s="182" t="s">
        <v>236</v>
      </c>
      <c r="R166" s="107">
        <v>0.92</v>
      </c>
      <c r="S166" s="15"/>
      <c r="T166" s="112">
        <v>126</v>
      </c>
      <c r="U166" s="180" t="s">
        <v>367</v>
      </c>
      <c r="V166" s="180" t="s">
        <v>170</v>
      </c>
      <c r="W166" s="51" t="s">
        <v>14</v>
      </c>
      <c r="X166" s="154">
        <v>0.46150000000000024</v>
      </c>
      <c r="Y166" s="44">
        <f t="shared" si="40"/>
        <v>0.5016304347826089</v>
      </c>
      <c r="Z166" s="75">
        <f t="shared" si="47"/>
        <v>18.32163043478261</v>
      </c>
      <c r="AA166" s="7"/>
      <c r="AB166" s="7"/>
      <c r="AC166" s="3"/>
      <c r="AD166" s="3"/>
      <c r="AE166" s="7">
        <f t="shared" si="43"/>
        <v>18.32163043478261</v>
      </c>
      <c r="AF166" s="8">
        <v>0</v>
      </c>
      <c r="AG166" s="52">
        <v>26.25</v>
      </c>
      <c r="AH166" s="12">
        <f t="shared" si="50"/>
        <v>7.928369565217391</v>
      </c>
      <c r="AI166" s="18">
        <f t="shared" si="51"/>
        <v>7.928369565217391</v>
      </c>
      <c r="AJ166" s="52" t="s">
        <v>236</v>
      </c>
    </row>
    <row r="167" spans="1:36" s="4" customFormat="1" ht="11.25">
      <c r="A167" s="112">
        <v>127</v>
      </c>
      <c r="B167" s="180" t="s">
        <v>368</v>
      </c>
      <c r="C167" s="81" t="s">
        <v>20</v>
      </c>
      <c r="D167" s="81">
        <v>4</v>
      </c>
      <c r="E167" s="81">
        <v>4</v>
      </c>
      <c r="F167" s="37">
        <f t="shared" si="45"/>
        <v>2.29</v>
      </c>
      <c r="G167" s="104"/>
      <c r="H167" s="37">
        <v>1.5</v>
      </c>
      <c r="I167" s="37">
        <v>0.79</v>
      </c>
      <c r="J167" s="37">
        <v>0.52</v>
      </c>
      <c r="K167" s="37">
        <v>120</v>
      </c>
      <c r="L167" s="97">
        <f t="shared" si="46"/>
        <v>1.77</v>
      </c>
      <c r="M167" s="97">
        <v>0</v>
      </c>
      <c r="N167" s="37">
        <v>4.2</v>
      </c>
      <c r="O167" s="97">
        <f t="shared" si="48"/>
        <v>2.43</v>
      </c>
      <c r="P167" s="106">
        <f t="shared" si="49"/>
        <v>2.43</v>
      </c>
      <c r="Q167" s="182" t="s">
        <v>236</v>
      </c>
      <c r="R167" s="107">
        <v>0.96</v>
      </c>
      <c r="S167" s="15"/>
      <c r="T167" s="112">
        <v>127</v>
      </c>
      <c r="U167" s="180" t="s">
        <v>368</v>
      </c>
      <c r="V167" s="180" t="s">
        <v>171</v>
      </c>
      <c r="W167" s="51" t="s">
        <v>20</v>
      </c>
      <c r="X167" s="154">
        <v>2.1997999999999958</v>
      </c>
      <c r="Y167" s="44">
        <f t="shared" si="40"/>
        <v>2.291458333333329</v>
      </c>
      <c r="Z167" s="75">
        <f t="shared" si="47"/>
        <v>4.5814583333333285</v>
      </c>
      <c r="AA167" s="7"/>
      <c r="AB167" s="7"/>
      <c r="AC167" s="3">
        <v>0.52</v>
      </c>
      <c r="AD167" s="3">
        <v>120</v>
      </c>
      <c r="AE167" s="7">
        <f>Z167-AC167</f>
        <v>4.061458333333329</v>
      </c>
      <c r="AF167" s="8">
        <v>0</v>
      </c>
      <c r="AG167" s="52">
        <v>4.2</v>
      </c>
      <c r="AH167" s="12">
        <f t="shared" si="50"/>
        <v>0.13854166666667123</v>
      </c>
      <c r="AI167" s="148">
        <f t="shared" si="51"/>
        <v>0.13854166666667123</v>
      </c>
      <c r="AJ167" s="52" t="s">
        <v>236</v>
      </c>
    </row>
    <row r="168" spans="1:36" s="4" customFormat="1" ht="11.25">
      <c r="A168" s="112">
        <v>128</v>
      </c>
      <c r="B168" s="180" t="s">
        <v>369</v>
      </c>
      <c r="C168" s="81" t="s">
        <v>8</v>
      </c>
      <c r="D168" s="81">
        <v>2.5</v>
      </c>
      <c r="E168" s="81">
        <v>2.5</v>
      </c>
      <c r="F168" s="37">
        <f t="shared" si="45"/>
        <v>1.26</v>
      </c>
      <c r="G168" s="104"/>
      <c r="H168" s="37">
        <v>0.7</v>
      </c>
      <c r="I168" s="37">
        <v>0.56</v>
      </c>
      <c r="J168" s="37">
        <v>0.035</v>
      </c>
      <c r="K168" s="37">
        <v>120</v>
      </c>
      <c r="L168" s="97">
        <f t="shared" si="46"/>
        <v>1.225</v>
      </c>
      <c r="M168" s="97">
        <v>0</v>
      </c>
      <c r="N168" s="37">
        <v>2.63</v>
      </c>
      <c r="O168" s="97">
        <f t="shared" si="48"/>
        <v>1.4049999999999998</v>
      </c>
      <c r="P168" s="106">
        <f t="shared" si="49"/>
        <v>1.4049999999999998</v>
      </c>
      <c r="Q168" s="182" t="s">
        <v>236</v>
      </c>
      <c r="R168" s="107">
        <v>0.94</v>
      </c>
      <c r="S168" s="15"/>
      <c r="T168" s="112">
        <v>128</v>
      </c>
      <c r="U168" s="180" t="s">
        <v>369</v>
      </c>
      <c r="V168" s="180" t="s">
        <v>172</v>
      </c>
      <c r="W168" s="51" t="s">
        <v>8</v>
      </c>
      <c r="X168" s="154">
        <v>0.09599999999999999</v>
      </c>
      <c r="Y168" s="44">
        <f t="shared" si="40"/>
        <v>0.10212765957446808</v>
      </c>
      <c r="Z168" s="75">
        <f t="shared" si="47"/>
        <v>1.362127659574468</v>
      </c>
      <c r="AA168" s="7"/>
      <c r="AB168" s="7"/>
      <c r="AC168" s="3">
        <v>0.035</v>
      </c>
      <c r="AD168" s="3">
        <v>120</v>
      </c>
      <c r="AE168" s="8">
        <f t="shared" si="43"/>
        <v>1.327127659574468</v>
      </c>
      <c r="AF168" s="8">
        <v>0</v>
      </c>
      <c r="AG168" s="52">
        <v>2.63</v>
      </c>
      <c r="AH168" s="12">
        <f t="shared" si="50"/>
        <v>1.3028723404255318</v>
      </c>
      <c r="AI168" s="18">
        <f t="shared" si="51"/>
        <v>1.3028723404255318</v>
      </c>
      <c r="AJ168" s="52" t="s">
        <v>236</v>
      </c>
    </row>
    <row r="169" spans="1:36" s="4" customFormat="1" ht="11.25">
      <c r="A169" s="112">
        <v>129</v>
      </c>
      <c r="B169" s="180" t="s">
        <v>370</v>
      </c>
      <c r="C169" s="81" t="s">
        <v>9</v>
      </c>
      <c r="D169" s="81">
        <v>1.6</v>
      </c>
      <c r="E169" s="81">
        <v>2.5</v>
      </c>
      <c r="F169" s="37">
        <f t="shared" si="45"/>
        <v>0.72</v>
      </c>
      <c r="G169" s="104"/>
      <c r="H169" s="37">
        <v>0.07</v>
      </c>
      <c r="I169" s="37">
        <v>0.65</v>
      </c>
      <c r="J169" s="37"/>
      <c r="K169" s="37"/>
      <c r="L169" s="97">
        <f t="shared" si="46"/>
        <v>0.72</v>
      </c>
      <c r="M169" s="97">
        <v>0</v>
      </c>
      <c r="N169" s="37">
        <v>1.68</v>
      </c>
      <c r="O169" s="97">
        <f t="shared" si="48"/>
        <v>0.96</v>
      </c>
      <c r="P169" s="106">
        <f t="shared" si="49"/>
        <v>0.96</v>
      </c>
      <c r="Q169" s="182" t="s">
        <v>236</v>
      </c>
      <c r="R169" s="107">
        <v>0.92</v>
      </c>
      <c r="S169" s="15"/>
      <c r="T169" s="112">
        <v>129</v>
      </c>
      <c r="U169" s="180" t="s">
        <v>370</v>
      </c>
      <c r="V169" s="180" t="s">
        <v>173</v>
      </c>
      <c r="W169" s="51" t="s">
        <v>9</v>
      </c>
      <c r="X169" s="154">
        <v>0.14100000000000001</v>
      </c>
      <c r="Y169" s="44">
        <f t="shared" si="40"/>
        <v>0.1532608695652174</v>
      </c>
      <c r="Z169" s="75">
        <f t="shared" si="47"/>
        <v>0.8732608695652173</v>
      </c>
      <c r="AA169" s="7"/>
      <c r="AB169" s="7"/>
      <c r="AC169" s="3"/>
      <c r="AD169" s="3"/>
      <c r="AE169" s="8">
        <f t="shared" si="43"/>
        <v>0.8732608695652173</v>
      </c>
      <c r="AF169" s="8">
        <v>0</v>
      </c>
      <c r="AG169" s="52">
        <v>1.68</v>
      </c>
      <c r="AH169" s="12">
        <f t="shared" si="50"/>
        <v>0.8067391304347826</v>
      </c>
      <c r="AI169" s="18">
        <f t="shared" si="51"/>
        <v>0.8067391304347826</v>
      </c>
      <c r="AJ169" s="52" t="s">
        <v>236</v>
      </c>
    </row>
    <row r="170" spans="1:36" s="4" customFormat="1" ht="11.25">
      <c r="A170" s="112">
        <v>130</v>
      </c>
      <c r="B170" s="180" t="s">
        <v>371</v>
      </c>
      <c r="C170" s="81" t="s">
        <v>10</v>
      </c>
      <c r="D170" s="81">
        <v>1.6</v>
      </c>
      <c r="E170" s="81">
        <v>1.6</v>
      </c>
      <c r="F170" s="37">
        <f t="shared" si="45"/>
        <v>0.55</v>
      </c>
      <c r="G170" s="104"/>
      <c r="H170" s="37">
        <v>0.31</v>
      </c>
      <c r="I170" s="37">
        <v>0.24</v>
      </c>
      <c r="J170" s="37">
        <v>0.242</v>
      </c>
      <c r="K170" s="37">
        <v>120</v>
      </c>
      <c r="L170" s="97">
        <f t="shared" si="46"/>
        <v>0.30800000000000005</v>
      </c>
      <c r="M170" s="97">
        <v>0</v>
      </c>
      <c r="N170" s="37">
        <v>1.68</v>
      </c>
      <c r="O170" s="97">
        <f t="shared" si="48"/>
        <v>1.3719999999999999</v>
      </c>
      <c r="P170" s="106">
        <f t="shared" si="49"/>
        <v>1.3719999999999999</v>
      </c>
      <c r="Q170" s="182" t="s">
        <v>236</v>
      </c>
      <c r="R170" s="107">
        <v>0.99</v>
      </c>
      <c r="S170" s="15"/>
      <c r="T170" s="112">
        <v>130</v>
      </c>
      <c r="U170" s="180" t="s">
        <v>371</v>
      </c>
      <c r="V170" s="180" t="s">
        <v>174</v>
      </c>
      <c r="W170" s="51" t="s">
        <v>10</v>
      </c>
      <c r="X170" s="154">
        <v>0.014</v>
      </c>
      <c r="Y170" s="44">
        <f t="shared" si="40"/>
        <v>0.014141414141414142</v>
      </c>
      <c r="Z170" s="75">
        <f t="shared" si="47"/>
        <v>0.5641414141414142</v>
      </c>
      <c r="AA170" s="7"/>
      <c r="AB170" s="7"/>
      <c r="AC170" s="3">
        <v>0.242</v>
      </c>
      <c r="AD170" s="3">
        <v>120</v>
      </c>
      <c r="AE170" s="8">
        <f t="shared" si="43"/>
        <v>0.3221414141414142</v>
      </c>
      <c r="AF170" s="8">
        <v>0</v>
      </c>
      <c r="AG170" s="52">
        <v>1.68</v>
      </c>
      <c r="AH170" s="12">
        <f t="shared" si="50"/>
        <v>1.3578585858585859</v>
      </c>
      <c r="AI170" s="18">
        <f t="shared" si="51"/>
        <v>1.3578585858585859</v>
      </c>
      <c r="AJ170" s="52" t="s">
        <v>236</v>
      </c>
    </row>
    <row r="171" spans="1:36" s="4" customFormat="1" ht="11.25">
      <c r="A171" s="112">
        <v>131</v>
      </c>
      <c r="B171" s="180" t="s">
        <v>372</v>
      </c>
      <c r="C171" s="81" t="s">
        <v>8</v>
      </c>
      <c r="D171" s="81">
        <v>2.5</v>
      </c>
      <c r="E171" s="81">
        <v>2.5</v>
      </c>
      <c r="F171" s="37">
        <f t="shared" si="45"/>
        <v>0.85</v>
      </c>
      <c r="G171" s="104"/>
      <c r="H171" s="37">
        <v>0.61</v>
      </c>
      <c r="I171" s="37">
        <v>0.24</v>
      </c>
      <c r="J171" s="37">
        <v>0.017</v>
      </c>
      <c r="K171" s="37">
        <v>120</v>
      </c>
      <c r="L171" s="97">
        <f t="shared" si="46"/>
        <v>0.833</v>
      </c>
      <c r="M171" s="97">
        <v>0</v>
      </c>
      <c r="N171" s="37">
        <v>2.63</v>
      </c>
      <c r="O171" s="97">
        <f t="shared" si="48"/>
        <v>1.797</v>
      </c>
      <c r="P171" s="106">
        <f t="shared" si="49"/>
        <v>1.797</v>
      </c>
      <c r="Q171" s="182" t="s">
        <v>236</v>
      </c>
      <c r="R171" s="107">
        <v>0.85</v>
      </c>
      <c r="S171" s="15"/>
      <c r="T171" s="112">
        <v>131</v>
      </c>
      <c r="U171" s="180" t="s">
        <v>372</v>
      </c>
      <c r="V171" s="180" t="s">
        <v>175</v>
      </c>
      <c r="W171" s="51" t="s">
        <v>8</v>
      </c>
      <c r="X171" s="154">
        <v>0.020999999999999998</v>
      </c>
      <c r="Y171" s="44">
        <f t="shared" si="40"/>
        <v>0.024705882352941175</v>
      </c>
      <c r="Z171" s="75">
        <f t="shared" si="47"/>
        <v>0.8747058823529411</v>
      </c>
      <c r="AA171" s="7"/>
      <c r="AB171" s="7"/>
      <c r="AC171" s="3">
        <v>0.017</v>
      </c>
      <c r="AD171" s="3">
        <v>120</v>
      </c>
      <c r="AE171" s="8">
        <f t="shared" si="43"/>
        <v>0.8577058823529411</v>
      </c>
      <c r="AF171" s="8">
        <v>0</v>
      </c>
      <c r="AG171" s="52">
        <v>2.63</v>
      </c>
      <c r="AH171" s="12">
        <f t="shared" si="50"/>
        <v>1.7722941176470588</v>
      </c>
      <c r="AI171" s="18">
        <f t="shared" si="51"/>
        <v>1.7722941176470588</v>
      </c>
      <c r="AJ171" s="52" t="s">
        <v>236</v>
      </c>
    </row>
    <row r="172" spans="1:36" s="4" customFormat="1" ht="11.25">
      <c r="A172" s="112">
        <v>132</v>
      </c>
      <c r="B172" s="180" t="s">
        <v>373</v>
      </c>
      <c r="C172" s="81" t="s">
        <v>8</v>
      </c>
      <c r="D172" s="81">
        <v>2.5</v>
      </c>
      <c r="E172" s="81">
        <v>2.5</v>
      </c>
      <c r="F172" s="37">
        <f t="shared" si="45"/>
        <v>0.8600000000000001</v>
      </c>
      <c r="G172" s="104"/>
      <c r="H172" s="37">
        <v>0.54</v>
      </c>
      <c r="I172" s="37">
        <v>0.32</v>
      </c>
      <c r="J172" s="37"/>
      <c r="K172" s="37"/>
      <c r="L172" s="97">
        <f t="shared" si="46"/>
        <v>0.8600000000000001</v>
      </c>
      <c r="M172" s="97">
        <v>0</v>
      </c>
      <c r="N172" s="37">
        <v>2.63</v>
      </c>
      <c r="O172" s="97">
        <f t="shared" si="48"/>
        <v>1.7699999999999998</v>
      </c>
      <c r="P172" s="106">
        <f t="shared" si="49"/>
        <v>1.7699999999999998</v>
      </c>
      <c r="Q172" s="182" t="s">
        <v>236</v>
      </c>
      <c r="R172" s="107">
        <v>0.91</v>
      </c>
      <c r="S172" s="15"/>
      <c r="T172" s="112">
        <v>132</v>
      </c>
      <c r="U172" s="180" t="s">
        <v>373</v>
      </c>
      <c r="V172" s="180" t="s">
        <v>176</v>
      </c>
      <c r="W172" s="51" t="s">
        <v>8</v>
      </c>
      <c r="X172" s="154">
        <v>0.5080000000000003</v>
      </c>
      <c r="Y172" s="44">
        <f t="shared" si="40"/>
        <v>0.5582417582417586</v>
      </c>
      <c r="Z172" s="75">
        <f t="shared" si="47"/>
        <v>1.4182417582417588</v>
      </c>
      <c r="AA172" s="7"/>
      <c r="AB172" s="7"/>
      <c r="AC172" s="3"/>
      <c r="AD172" s="3"/>
      <c r="AE172" s="8">
        <f t="shared" si="43"/>
        <v>1.4182417582417588</v>
      </c>
      <c r="AF172" s="8">
        <v>0</v>
      </c>
      <c r="AG172" s="52">
        <v>2.63</v>
      </c>
      <c r="AH172" s="12">
        <f t="shared" si="50"/>
        <v>1.211758241758241</v>
      </c>
      <c r="AI172" s="18">
        <f t="shared" si="51"/>
        <v>1.211758241758241</v>
      </c>
      <c r="AJ172" s="52" t="s">
        <v>236</v>
      </c>
    </row>
    <row r="173" spans="1:36" s="4" customFormat="1" ht="11.25">
      <c r="A173" s="112">
        <v>133</v>
      </c>
      <c r="B173" s="180" t="s">
        <v>374</v>
      </c>
      <c r="C173" s="81" t="s">
        <v>11</v>
      </c>
      <c r="D173" s="81">
        <v>6.3</v>
      </c>
      <c r="E173" s="81">
        <v>6.3</v>
      </c>
      <c r="F173" s="37">
        <f t="shared" si="45"/>
        <v>5.63</v>
      </c>
      <c r="G173" s="104"/>
      <c r="H173" s="37">
        <v>3.26</v>
      </c>
      <c r="I173" s="37">
        <v>2.37</v>
      </c>
      <c r="J173" s="37"/>
      <c r="K173" s="37"/>
      <c r="L173" s="97">
        <f t="shared" si="46"/>
        <v>5.63</v>
      </c>
      <c r="M173" s="97">
        <v>0</v>
      </c>
      <c r="N173" s="37">
        <v>6.62</v>
      </c>
      <c r="O173" s="97">
        <f t="shared" si="48"/>
        <v>0.9900000000000002</v>
      </c>
      <c r="P173" s="106">
        <f t="shared" si="49"/>
        <v>0.9900000000000002</v>
      </c>
      <c r="Q173" s="182" t="s">
        <v>236</v>
      </c>
      <c r="R173" s="107">
        <v>0.95</v>
      </c>
      <c r="S173" s="15"/>
      <c r="T173" s="112">
        <v>133</v>
      </c>
      <c r="U173" s="180" t="s">
        <v>374</v>
      </c>
      <c r="V173" s="180" t="s">
        <v>177</v>
      </c>
      <c r="W173" s="51" t="s">
        <v>11</v>
      </c>
      <c r="X173" s="154">
        <v>0.8835000000000004</v>
      </c>
      <c r="Y173" s="44">
        <f t="shared" si="40"/>
        <v>0.9300000000000005</v>
      </c>
      <c r="Z173" s="75">
        <f t="shared" si="47"/>
        <v>6.5600000000000005</v>
      </c>
      <c r="AA173" s="7"/>
      <c r="AB173" s="7"/>
      <c r="AC173" s="3"/>
      <c r="AD173" s="3"/>
      <c r="AE173" s="7">
        <f t="shared" si="43"/>
        <v>6.5600000000000005</v>
      </c>
      <c r="AF173" s="8">
        <v>0</v>
      </c>
      <c r="AG173" s="52">
        <v>6.62</v>
      </c>
      <c r="AH173" s="12">
        <f t="shared" si="50"/>
        <v>0.05999999999999961</v>
      </c>
      <c r="AI173" s="148">
        <f t="shared" si="51"/>
        <v>0.05999999999999961</v>
      </c>
      <c r="AJ173" s="52" t="s">
        <v>236</v>
      </c>
    </row>
    <row r="174" spans="1:36" s="4" customFormat="1" ht="11.25">
      <c r="A174" s="112">
        <v>134</v>
      </c>
      <c r="B174" s="180" t="s">
        <v>375</v>
      </c>
      <c r="C174" s="81" t="s">
        <v>11</v>
      </c>
      <c r="D174" s="81">
        <v>6.3</v>
      </c>
      <c r="E174" s="81">
        <v>6.3</v>
      </c>
      <c r="F174" s="37">
        <f t="shared" si="45"/>
        <v>4.34</v>
      </c>
      <c r="G174" s="104"/>
      <c r="H174" s="37">
        <v>2.01</v>
      </c>
      <c r="I174" s="37">
        <v>2.33</v>
      </c>
      <c r="J174" s="37"/>
      <c r="K174" s="37"/>
      <c r="L174" s="97">
        <f t="shared" si="46"/>
        <v>4.34</v>
      </c>
      <c r="M174" s="97">
        <v>0</v>
      </c>
      <c r="N174" s="37">
        <v>6.62</v>
      </c>
      <c r="O174" s="97">
        <f t="shared" si="48"/>
        <v>2.2800000000000002</v>
      </c>
      <c r="P174" s="106">
        <f t="shared" si="49"/>
        <v>2.2800000000000002</v>
      </c>
      <c r="Q174" s="182" t="s">
        <v>236</v>
      </c>
      <c r="R174" s="107">
        <v>0.95</v>
      </c>
      <c r="S174" s="15"/>
      <c r="T174" s="112">
        <v>134</v>
      </c>
      <c r="U174" s="180" t="s">
        <v>375</v>
      </c>
      <c r="V174" s="180" t="s">
        <v>178</v>
      </c>
      <c r="W174" s="51" t="s">
        <v>11</v>
      </c>
      <c r="X174" s="154">
        <v>1.1080000000000003</v>
      </c>
      <c r="Y174" s="44">
        <f t="shared" si="40"/>
        <v>1.1663157894736846</v>
      </c>
      <c r="Z174" s="75">
        <f t="shared" si="47"/>
        <v>5.5063157894736845</v>
      </c>
      <c r="AA174" s="7"/>
      <c r="AB174" s="7"/>
      <c r="AC174" s="3"/>
      <c r="AD174" s="3"/>
      <c r="AE174" s="8">
        <f t="shared" si="43"/>
        <v>5.5063157894736845</v>
      </c>
      <c r="AF174" s="8">
        <v>0</v>
      </c>
      <c r="AG174" s="52">
        <v>6.62</v>
      </c>
      <c r="AH174" s="12">
        <f t="shared" si="50"/>
        <v>1.1136842105263156</v>
      </c>
      <c r="AI174" s="148">
        <f t="shared" si="51"/>
        <v>1.1136842105263156</v>
      </c>
      <c r="AJ174" s="52" t="s">
        <v>236</v>
      </c>
    </row>
    <row r="175" spans="1:36" s="4" customFormat="1" ht="11.25">
      <c r="A175" s="112">
        <v>135</v>
      </c>
      <c r="B175" s="180" t="s">
        <v>376</v>
      </c>
      <c r="C175" s="81" t="s">
        <v>10</v>
      </c>
      <c r="D175" s="81">
        <v>1.6</v>
      </c>
      <c r="E175" s="81">
        <v>1.6</v>
      </c>
      <c r="F175" s="37">
        <f t="shared" si="45"/>
        <v>0.68</v>
      </c>
      <c r="G175" s="104"/>
      <c r="H175" s="37">
        <v>0.16</v>
      </c>
      <c r="I175" s="37">
        <v>0.52</v>
      </c>
      <c r="J175" s="37">
        <v>0.208</v>
      </c>
      <c r="K175" s="37">
        <v>120</v>
      </c>
      <c r="L175" s="97">
        <f t="shared" si="46"/>
        <v>0.4720000000000001</v>
      </c>
      <c r="M175" s="97">
        <v>0</v>
      </c>
      <c r="N175" s="37">
        <v>1.68</v>
      </c>
      <c r="O175" s="97">
        <f t="shared" si="48"/>
        <v>1.2079999999999997</v>
      </c>
      <c r="P175" s="106">
        <f t="shared" si="49"/>
        <v>1.2079999999999997</v>
      </c>
      <c r="Q175" s="182" t="s">
        <v>236</v>
      </c>
      <c r="R175" s="107">
        <v>0.94</v>
      </c>
      <c r="S175" s="15"/>
      <c r="T175" s="112">
        <v>135</v>
      </c>
      <c r="U175" s="180" t="s">
        <v>376</v>
      </c>
      <c r="V175" s="180" t="s">
        <v>179</v>
      </c>
      <c r="W175" s="51" t="s">
        <v>10</v>
      </c>
      <c r="X175" s="154">
        <v>0.113</v>
      </c>
      <c r="Y175" s="44">
        <f t="shared" si="40"/>
        <v>0.12021276595744682</v>
      </c>
      <c r="Z175" s="75">
        <f t="shared" si="47"/>
        <v>0.8002127659574468</v>
      </c>
      <c r="AA175" s="7"/>
      <c r="AB175" s="7"/>
      <c r="AC175" s="3">
        <v>0.208</v>
      </c>
      <c r="AD175" s="3">
        <v>120</v>
      </c>
      <c r="AE175" s="8">
        <f t="shared" si="43"/>
        <v>0.5922127659574469</v>
      </c>
      <c r="AF175" s="8">
        <v>0</v>
      </c>
      <c r="AG175" s="52">
        <v>1.68</v>
      </c>
      <c r="AH175" s="12">
        <f t="shared" si="50"/>
        <v>1.087787234042553</v>
      </c>
      <c r="AI175" s="18">
        <f t="shared" si="51"/>
        <v>1.087787234042553</v>
      </c>
      <c r="AJ175" s="52" t="s">
        <v>236</v>
      </c>
    </row>
    <row r="176" spans="1:36" s="4" customFormat="1" ht="11.25">
      <c r="A176" s="112">
        <v>136</v>
      </c>
      <c r="B176" s="180" t="s">
        <v>377</v>
      </c>
      <c r="C176" s="81" t="s">
        <v>8</v>
      </c>
      <c r="D176" s="81">
        <v>2.5</v>
      </c>
      <c r="E176" s="81">
        <v>2.5</v>
      </c>
      <c r="F176" s="37">
        <f t="shared" si="45"/>
        <v>1.01</v>
      </c>
      <c r="G176" s="104"/>
      <c r="H176" s="37">
        <v>0.31</v>
      </c>
      <c r="I176" s="37">
        <v>0.7</v>
      </c>
      <c r="J176" s="37">
        <v>0.173</v>
      </c>
      <c r="K176" s="37">
        <v>120</v>
      </c>
      <c r="L176" s="97">
        <f t="shared" si="46"/>
        <v>0.837</v>
      </c>
      <c r="M176" s="97">
        <v>0</v>
      </c>
      <c r="N176" s="37">
        <v>2.63</v>
      </c>
      <c r="O176" s="97">
        <f t="shared" si="48"/>
        <v>1.793</v>
      </c>
      <c r="P176" s="106">
        <f t="shared" si="49"/>
        <v>1.793</v>
      </c>
      <c r="Q176" s="182" t="s">
        <v>236</v>
      </c>
      <c r="R176" s="107">
        <v>0.92</v>
      </c>
      <c r="S176" s="15"/>
      <c r="T176" s="112">
        <v>136</v>
      </c>
      <c r="U176" s="180" t="s">
        <v>377</v>
      </c>
      <c r="V176" s="180" t="s">
        <v>180</v>
      </c>
      <c r="W176" s="51" t="s">
        <v>8</v>
      </c>
      <c r="X176" s="154">
        <v>0.042</v>
      </c>
      <c r="Y176" s="44">
        <f t="shared" si="40"/>
        <v>0.04565217391304348</v>
      </c>
      <c r="Z176" s="75">
        <f t="shared" si="47"/>
        <v>1.0556521739130436</v>
      </c>
      <c r="AA176" s="7"/>
      <c r="AB176" s="7"/>
      <c r="AC176" s="3">
        <v>0.173</v>
      </c>
      <c r="AD176" s="3">
        <v>120</v>
      </c>
      <c r="AE176" s="8">
        <f t="shared" si="43"/>
        <v>0.8826521739130435</v>
      </c>
      <c r="AF176" s="8">
        <v>0</v>
      </c>
      <c r="AG176" s="52">
        <v>2.63</v>
      </c>
      <c r="AH176" s="12">
        <f t="shared" si="50"/>
        <v>1.7473478260869564</v>
      </c>
      <c r="AI176" s="18">
        <f t="shared" si="51"/>
        <v>1.7473478260869564</v>
      </c>
      <c r="AJ176" s="52" t="s">
        <v>236</v>
      </c>
    </row>
    <row r="177" spans="1:36" s="4" customFormat="1" ht="12.75" customHeight="1">
      <c r="A177" s="112">
        <v>137</v>
      </c>
      <c r="B177" s="180" t="s">
        <v>378</v>
      </c>
      <c r="C177" s="81" t="s">
        <v>8</v>
      </c>
      <c r="D177" s="81">
        <v>2.5</v>
      </c>
      <c r="E177" s="81">
        <v>2.5</v>
      </c>
      <c r="F177" s="37">
        <f t="shared" si="45"/>
        <v>1.1400000000000001</v>
      </c>
      <c r="G177" s="104"/>
      <c r="H177" s="37">
        <v>0.63</v>
      </c>
      <c r="I177" s="37">
        <v>0.51</v>
      </c>
      <c r="J177" s="37"/>
      <c r="K177" s="37"/>
      <c r="L177" s="97">
        <f t="shared" si="46"/>
        <v>1.1400000000000001</v>
      </c>
      <c r="M177" s="97">
        <v>0</v>
      </c>
      <c r="N177" s="37">
        <v>2.63</v>
      </c>
      <c r="O177" s="97">
        <f t="shared" si="48"/>
        <v>1.4899999999999998</v>
      </c>
      <c r="P177" s="106">
        <f t="shared" si="49"/>
        <v>1.4899999999999998</v>
      </c>
      <c r="Q177" s="182" t="s">
        <v>236</v>
      </c>
      <c r="R177" s="107">
        <v>0.94</v>
      </c>
      <c r="S177" s="15"/>
      <c r="T177" s="112">
        <v>137</v>
      </c>
      <c r="U177" s="180" t="s">
        <v>378</v>
      </c>
      <c r="V177" s="180" t="s">
        <v>181</v>
      </c>
      <c r="W177" s="51" t="s">
        <v>8</v>
      </c>
      <c r="X177" s="154">
        <v>0.16500000000000004</v>
      </c>
      <c r="Y177" s="44">
        <f t="shared" si="40"/>
        <v>0.17553191489361708</v>
      </c>
      <c r="Z177" s="75">
        <f t="shared" si="47"/>
        <v>1.3155319148936173</v>
      </c>
      <c r="AA177" s="7"/>
      <c r="AB177" s="7"/>
      <c r="AC177" s="3"/>
      <c r="AD177" s="3"/>
      <c r="AE177" s="8">
        <f t="shared" si="43"/>
        <v>1.3155319148936173</v>
      </c>
      <c r="AF177" s="8">
        <v>0</v>
      </c>
      <c r="AG177" s="52">
        <v>2.63</v>
      </c>
      <c r="AH177" s="12">
        <f t="shared" si="50"/>
        <v>1.3144680851063826</v>
      </c>
      <c r="AI177" s="18">
        <f t="shared" si="51"/>
        <v>1.3144680851063826</v>
      </c>
      <c r="AJ177" s="52" t="s">
        <v>236</v>
      </c>
    </row>
    <row r="178" spans="1:36" s="4" customFormat="1" ht="11.25">
      <c r="A178" s="112">
        <v>138</v>
      </c>
      <c r="B178" s="180" t="s">
        <v>379</v>
      </c>
      <c r="C178" s="81" t="s">
        <v>8</v>
      </c>
      <c r="D178" s="81">
        <v>2.5</v>
      </c>
      <c r="E178" s="81">
        <v>2.5</v>
      </c>
      <c r="F178" s="37">
        <f t="shared" si="45"/>
        <v>0.55</v>
      </c>
      <c r="G178" s="104"/>
      <c r="H178" s="37">
        <v>0.25</v>
      </c>
      <c r="I178" s="37">
        <v>0.3</v>
      </c>
      <c r="J178" s="37"/>
      <c r="K178" s="37"/>
      <c r="L178" s="97">
        <f t="shared" si="46"/>
        <v>0.55</v>
      </c>
      <c r="M178" s="97">
        <v>0</v>
      </c>
      <c r="N178" s="37">
        <v>2.63</v>
      </c>
      <c r="O178" s="97">
        <f t="shared" si="48"/>
        <v>2.08</v>
      </c>
      <c r="P178" s="106">
        <f t="shared" si="49"/>
        <v>2.08</v>
      </c>
      <c r="Q178" s="182" t="s">
        <v>236</v>
      </c>
      <c r="R178" s="107">
        <v>0.99</v>
      </c>
      <c r="S178" s="15"/>
      <c r="T178" s="112">
        <v>138</v>
      </c>
      <c r="U178" s="180" t="s">
        <v>379</v>
      </c>
      <c r="V178" s="180" t="s">
        <v>182</v>
      </c>
      <c r="W178" s="51" t="s">
        <v>8</v>
      </c>
      <c r="X178" s="154">
        <v>0.16100000000000003</v>
      </c>
      <c r="Y178" s="44">
        <f t="shared" si="40"/>
        <v>0.16262626262626265</v>
      </c>
      <c r="Z178" s="75">
        <f t="shared" si="47"/>
        <v>0.7126262626262627</v>
      </c>
      <c r="AA178" s="7"/>
      <c r="AB178" s="7"/>
      <c r="AC178" s="3"/>
      <c r="AD178" s="3"/>
      <c r="AE178" s="8">
        <f t="shared" si="43"/>
        <v>0.7126262626262627</v>
      </c>
      <c r="AF178" s="8">
        <v>0</v>
      </c>
      <c r="AG178" s="52">
        <v>2.63</v>
      </c>
      <c r="AH178" s="12">
        <f t="shared" si="50"/>
        <v>1.9173737373737372</v>
      </c>
      <c r="AI178" s="18">
        <f t="shared" si="51"/>
        <v>1.9173737373737372</v>
      </c>
      <c r="AJ178" s="52" t="s">
        <v>236</v>
      </c>
    </row>
    <row r="179" spans="1:36" s="4" customFormat="1" ht="11.25">
      <c r="A179" s="112">
        <v>139</v>
      </c>
      <c r="B179" s="180" t="s">
        <v>380</v>
      </c>
      <c r="C179" s="81" t="s">
        <v>10</v>
      </c>
      <c r="D179" s="81">
        <v>1.6</v>
      </c>
      <c r="E179" s="81">
        <v>1.6</v>
      </c>
      <c r="F179" s="37">
        <f t="shared" si="45"/>
        <v>1.25</v>
      </c>
      <c r="G179" s="104"/>
      <c r="H179" s="37">
        <v>0.55</v>
      </c>
      <c r="I179" s="37">
        <v>0.7</v>
      </c>
      <c r="J179" s="37">
        <v>0.329</v>
      </c>
      <c r="K179" s="37">
        <v>120</v>
      </c>
      <c r="L179" s="97">
        <f t="shared" si="46"/>
        <v>0.921</v>
      </c>
      <c r="M179" s="97">
        <v>0</v>
      </c>
      <c r="N179" s="37">
        <v>1.68</v>
      </c>
      <c r="O179" s="97">
        <f t="shared" si="48"/>
        <v>0.7589999999999999</v>
      </c>
      <c r="P179" s="106">
        <f t="shared" si="49"/>
        <v>0.7589999999999999</v>
      </c>
      <c r="Q179" s="182" t="s">
        <v>236</v>
      </c>
      <c r="R179" s="107">
        <v>0.93</v>
      </c>
      <c r="S179" s="15"/>
      <c r="T179" s="112">
        <v>139</v>
      </c>
      <c r="U179" s="180" t="s">
        <v>380</v>
      </c>
      <c r="V179" s="180" t="s">
        <v>183</v>
      </c>
      <c r="W179" s="51" t="s">
        <v>10</v>
      </c>
      <c r="X179" s="154">
        <v>0.17000000000000004</v>
      </c>
      <c r="Y179" s="44">
        <f t="shared" si="40"/>
        <v>0.18279569892473121</v>
      </c>
      <c r="Z179" s="75">
        <f t="shared" si="47"/>
        <v>1.4327956989247312</v>
      </c>
      <c r="AA179" s="7"/>
      <c r="AB179" s="7"/>
      <c r="AC179" s="3">
        <v>0.329</v>
      </c>
      <c r="AD179" s="3">
        <v>120</v>
      </c>
      <c r="AE179" s="7">
        <f t="shared" si="43"/>
        <v>1.1037956989247313</v>
      </c>
      <c r="AF179" s="8">
        <v>0</v>
      </c>
      <c r="AG179" s="52">
        <v>1.68</v>
      </c>
      <c r="AH179" s="12">
        <f t="shared" si="50"/>
        <v>0.5762043010752687</v>
      </c>
      <c r="AI179" s="18">
        <f t="shared" si="51"/>
        <v>0.5762043010752687</v>
      </c>
      <c r="AJ179" s="52" t="s">
        <v>236</v>
      </c>
    </row>
    <row r="180" spans="1:36" s="4" customFormat="1" ht="11.25">
      <c r="A180" s="112">
        <v>140</v>
      </c>
      <c r="B180" s="180" t="s">
        <v>381</v>
      </c>
      <c r="C180" s="81" t="s">
        <v>9</v>
      </c>
      <c r="D180" s="81">
        <v>1.6</v>
      </c>
      <c r="E180" s="81">
        <v>2.5</v>
      </c>
      <c r="F180" s="37">
        <f t="shared" si="45"/>
        <v>0.24000000000000002</v>
      </c>
      <c r="G180" s="104"/>
      <c r="H180" s="37">
        <v>0.17</v>
      </c>
      <c r="I180" s="37">
        <v>0.07</v>
      </c>
      <c r="J180" s="37">
        <v>0.052</v>
      </c>
      <c r="K180" s="37">
        <v>120</v>
      </c>
      <c r="L180" s="97">
        <f t="shared" si="46"/>
        <v>0.18800000000000003</v>
      </c>
      <c r="M180" s="97">
        <v>0</v>
      </c>
      <c r="N180" s="37">
        <v>1.68</v>
      </c>
      <c r="O180" s="97">
        <f t="shared" si="48"/>
        <v>1.492</v>
      </c>
      <c r="P180" s="106">
        <f t="shared" si="49"/>
        <v>1.492</v>
      </c>
      <c r="Q180" s="182" t="s">
        <v>236</v>
      </c>
      <c r="R180" s="107">
        <v>0.64</v>
      </c>
      <c r="S180" s="15"/>
      <c r="T180" s="112">
        <v>140</v>
      </c>
      <c r="U180" s="180" t="s">
        <v>381</v>
      </c>
      <c r="V180" s="180" t="s">
        <v>184</v>
      </c>
      <c r="W180" s="51" t="s">
        <v>9</v>
      </c>
      <c r="X180" s="154">
        <v>0.007</v>
      </c>
      <c r="Y180" s="44">
        <f t="shared" si="40"/>
        <v>0.0109375</v>
      </c>
      <c r="Z180" s="75">
        <f t="shared" si="47"/>
        <v>0.25093750000000004</v>
      </c>
      <c r="AA180" s="7"/>
      <c r="AB180" s="7"/>
      <c r="AC180" s="3">
        <v>0.052</v>
      </c>
      <c r="AD180" s="3">
        <v>120</v>
      </c>
      <c r="AE180" s="8">
        <f t="shared" si="43"/>
        <v>0.19893750000000004</v>
      </c>
      <c r="AF180" s="8">
        <v>0</v>
      </c>
      <c r="AG180" s="52">
        <v>1.68</v>
      </c>
      <c r="AH180" s="12">
        <f t="shared" si="50"/>
        <v>1.4810625</v>
      </c>
      <c r="AI180" s="18">
        <f t="shared" si="51"/>
        <v>1.4810625</v>
      </c>
      <c r="AJ180" s="52" t="s">
        <v>236</v>
      </c>
    </row>
    <row r="181" spans="1:36" s="4" customFormat="1" ht="11.25">
      <c r="A181" s="112">
        <v>141</v>
      </c>
      <c r="B181" s="180" t="s">
        <v>382</v>
      </c>
      <c r="C181" s="81" t="s">
        <v>21</v>
      </c>
      <c r="D181" s="81">
        <v>2.5</v>
      </c>
      <c r="E181" s="81">
        <v>4</v>
      </c>
      <c r="F181" s="37">
        <f t="shared" si="45"/>
        <v>1.21</v>
      </c>
      <c r="G181" s="104"/>
      <c r="H181" s="37">
        <v>0.81</v>
      </c>
      <c r="I181" s="37">
        <v>0.4</v>
      </c>
      <c r="J181" s="37">
        <v>0.156</v>
      </c>
      <c r="K181" s="37">
        <v>120</v>
      </c>
      <c r="L181" s="97">
        <f t="shared" si="46"/>
        <v>1.054</v>
      </c>
      <c r="M181" s="97">
        <v>0</v>
      </c>
      <c r="N181" s="37">
        <v>2.63</v>
      </c>
      <c r="O181" s="97">
        <f t="shared" si="48"/>
        <v>1.5759999999999998</v>
      </c>
      <c r="P181" s="106">
        <f t="shared" si="49"/>
        <v>1.5759999999999998</v>
      </c>
      <c r="Q181" s="182" t="s">
        <v>236</v>
      </c>
      <c r="R181" s="107">
        <v>0.93</v>
      </c>
      <c r="S181" s="15"/>
      <c r="T181" s="112">
        <v>141</v>
      </c>
      <c r="U181" s="180" t="s">
        <v>382</v>
      </c>
      <c r="V181" s="180" t="s">
        <v>185</v>
      </c>
      <c r="W181" s="51" t="s">
        <v>21</v>
      </c>
      <c r="X181" s="154">
        <v>0.2740000000000001</v>
      </c>
      <c r="Y181" s="44">
        <f t="shared" si="40"/>
        <v>0.29462365591397854</v>
      </c>
      <c r="Z181" s="75">
        <f t="shared" si="47"/>
        <v>1.5046236559139785</v>
      </c>
      <c r="AA181" s="7"/>
      <c r="AB181" s="7"/>
      <c r="AC181" s="3">
        <v>0.156</v>
      </c>
      <c r="AD181" s="3">
        <v>120</v>
      </c>
      <c r="AE181" s="8">
        <f t="shared" si="43"/>
        <v>1.3486236559139786</v>
      </c>
      <c r="AF181" s="8">
        <v>0</v>
      </c>
      <c r="AG181" s="52">
        <v>2.63</v>
      </c>
      <c r="AH181" s="12">
        <f t="shared" si="50"/>
        <v>1.2813763440860213</v>
      </c>
      <c r="AI181" s="18">
        <f t="shared" si="51"/>
        <v>1.2813763440860213</v>
      </c>
      <c r="AJ181" s="52" t="s">
        <v>236</v>
      </c>
    </row>
    <row r="182" spans="1:36" s="4" customFormat="1" ht="11.25">
      <c r="A182" s="112">
        <v>142</v>
      </c>
      <c r="B182" s="180" t="s">
        <v>383</v>
      </c>
      <c r="C182" s="81" t="s">
        <v>11</v>
      </c>
      <c r="D182" s="81">
        <v>6.3</v>
      </c>
      <c r="E182" s="81">
        <v>6.3</v>
      </c>
      <c r="F182" s="37">
        <f t="shared" si="45"/>
        <v>3.57</v>
      </c>
      <c r="G182" s="104"/>
      <c r="H182" s="37">
        <v>2.28</v>
      </c>
      <c r="I182" s="37">
        <v>1.29</v>
      </c>
      <c r="J182" s="37"/>
      <c r="K182" s="37"/>
      <c r="L182" s="97">
        <f t="shared" si="46"/>
        <v>3.57</v>
      </c>
      <c r="M182" s="97">
        <v>0</v>
      </c>
      <c r="N182" s="37">
        <v>6.62</v>
      </c>
      <c r="O182" s="97">
        <f t="shared" si="48"/>
        <v>3.0500000000000003</v>
      </c>
      <c r="P182" s="106">
        <f t="shared" si="49"/>
        <v>3.0500000000000003</v>
      </c>
      <c r="Q182" s="182" t="s">
        <v>236</v>
      </c>
      <c r="R182" s="107">
        <v>0.94</v>
      </c>
      <c r="S182" s="15"/>
      <c r="T182" s="112">
        <v>142</v>
      </c>
      <c r="U182" s="180" t="s">
        <v>383</v>
      </c>
      <c r="V182" s="180" t="s">
        <v>186</v>
      </c>
      <c r="W182" s="51" t="s">
        <v>11</v>
      </c>
      <c r="X182" s="154">
        <v>1.5689999999999986</v>
      </c>
      <c r="Y182" s="44">
        <f t="shared" si="40"/>
        <v>1.6691489361702114</v>
      </c>
      <c r="Z182" s="75">
        <f t="shared" si="47"/>
        <v>5.239148936170212</v>
      </c>
      <c r="AA182" s="7"/>
      <c r="AB182" s="7"/>
      <c r="AC182" s="3"/>
      <c r="AD182" s="3"/>
      <c r="AE182" s="7">
        <f t="shared" si="43"/>
        <v>5.239148936170212</v>
      </c>
      <c r="AF182" s="8">
        <v>0</v>
      </c>
      <c r="AG182" s="52">
        <v>6.62</v>
      </c>
      <c r="AH182" s="12">
        <f t="shared" si="50"/>
        <v>1.3808510638297884</v>
      </c>
      <c r="AI182" s="18">
        <f t="shared" si="51"/>
        <v>1.3808510638297884</v>
      </c>
      <c r="AJ182" s="52" t="s">
        <v>236</v>
      </c>
    </row>
    <row r="183" spans="1:36" s="4" customFormat="1" ht="11.25">
      <c r="A183" s="112">
        <v>143</v>
      </c>
      <c r="B183" s="180" t="s">
        <v>384</v>
      </c>
      <c r="C183" s="81" t="s">
        <v>35</v>
      </c>
      <c r="D183" s="81">
        <v>5.6</v>
      </c>
      <c r="E183" s="81">
        <v>6.3</v>
      </c>
      <c r="F183" s="37">
        <f t="shared" si="45"/>
        <v>1.9</v>
      </c>
      <c r="G183" s="104"/>
      <c r="H183" s="37">
        <v>0.91</v>
      </c>
      <c r="I183" s="37">
        <v>0.99</v>
      </c>
      <c r="J183" s="37"/>
      <c r="K183" s="37"/>
      <c r="L183" s="97">
        <f t="shared" si="46"/>
        <v>1.9</v>
      </c>
      <c r="M183" s="97">
        <v>0</v>
      </c>
      <c r="N183" s="37">
        <v>5.88</v>
      </c>
      <c r="O183" s="97">
        <f t="shared" si="48"/>
        <v>3.98</v>
      </c>
      <c r="P183" s="106">
        <f t="shared" si="49"/>
        <v>3.98</v>
      </c>
      <c r="Q183" s="182" t="s">
        <v>236</v>
      </c>
      <c r="R183" s="107">
        <v>0.95</v>
      </c>
      <c r="S183" s="15"/>
      <c r="T183" s="112">
        <v>143</v>
      </c>
      <c r="U183" s="180" t="s">
        <v>384</v>
      </c>
      <c r="V183" s="180" t="s">
        <v>187</v>
      </c>
      <c r="W183" s="51" t="s">
        <v>35</v>
      </c>
      <c r="X183" s="154">
        <v>0.19</v>
      </c>
      <c r="Y183" s="44">
        <f t="shared" si="40"/>
        <v>0.2</v>
      </c>
      <c r="Z183" s="75">
        <f t="shared" si="47"/>
        <v>2.1</v>
      </c>
      <c r="AA183" s="7"/>
      <c r="AB183" s="7"/>
      <c r="AC183" s="3"/>
      <c r="AD183" s="3"/>
      <c r="AE183" s="8">
        <f t="shared" si="43"/>
        <v>2.1</v>
      </c>
      <c r="AF183" s="8">
        <v>0</v>
      </c>
      <c r="AG183" s="52">
        <v>5.88</v>
      </c>
      <c r="AH183" s="12">
        <f t="shared" si="50"/>
        <v>3.78</v>
      </c>
      <c r="AI183" s="18">
        <f t="shared" si="51"/>
        <v>3.78</v>
      </c>
      <c r="AJ183" s="52" t="s">
        <v>236</v>
      </c>
    </row>
    <row r="184" spans="1:36" s="4" customFormat="1" ht="22.5">
      <c r="A184" s="112">
        <v>144</v>
      </c>
      <c r="B184" s="180" t="s">
        <v>385</v>
      </c>
      <c r="C184" s="81" t="s">
        <v>28</v>
      </c>
      <c r="D184" s="81">
        <v>4</v>
      </c>
      <c r="E184" s="81">
        <v>2.5</v>
      </c>
      <c r="F184" s="37">
        <f t="shared" si="45"/>
        <v>1.35</v>
      </c>
      <c r="G184" s="104"/>
      <c r="H184" s="105">
        <v>0.67</v>
      </c>
      <c r="I184" s="105">
        <v>0.68</v>
      </c>
      <c r="J184" s="37">
        <v>0.104</v>
      </c>
      <c r="K184" s="37">
        <v>120</v>
      </c>
      <c r="L184" s="97">
        <f t="shared" si="46"/>
        <v>1.246</v>
      </c>
      <c r="M184" s="97">
        <v>0</v>
      </c>
      <c r="N184" s="37">
        <v>2.63</v>
      </c>
      <c r="O184" s="97">
        <f t="shared" si="48"/>
        <v>1.384</v>
      </c>
      <c r="P184" s="106">
        <f t="shared" si="49"/>
        <v>1.384</v>
      </c>
      <c r="Q184" s="182" t="s">
        <v>236</v>
      </c>
      <c r="R184" s="107">
        <v>0.95</v>
      </c>
      <c r="S184" s="15"/>
      <c r="T184" s="112">
        <v>144</v>
      </c>
      <c r="U184" s="180" t="s">
        <v>385</v>
      </c>
      <c r="V184" s="180" t="s">
        <v>188</v>
      </c>
      <c r="W184" s="51" t="s">
        <v>28</v>
      </c>
      <c r="X184" s="154">
        <v>0.8227000000000005</v>
      </c>
      <c r="Y184" s="44">
        <f t="shared" si="40"/>
        <v>0.8660000000000007</v>
      </c>
      <c r="Z184" s="75">
        <f t="shared" si="47"/>
        <v>2.2160000000000006</v>
      </c>
      <c r="AA184" s="7"/>
      <c r="AB184" s="7"/>
      <c r="AC184" s="3">
        <v>0.104</v>
      </c>
      <c r="AD184" s="3">
        <v>120</v>
      </c>
      <c r="AE184" s="8">
        <f t="shared" si="43"/>
        <v>2.1120000000000005</v>
      </c>
      <c r="AF184" s="8">
        <v>0</v>
      </c>
      <c r="AG184" s="52">
        <v>2.63</v>
      </c>
      <c r="AH184" s="12">
        <f t="shared" si="50"/>
        <v>0.5179999999999993</v>
      </c>
      <c r="AI184" s="18">
        <f t="shared" si="51"/>
        <v>0.5179999999999993</v>
      </c>
      <c r="AJ184" s="52" t="s">
        <v>236</v>
      </c>
    </row>
    <row r="185" spans="1:36" s="4" customFormat="1" ht="22.5">
      <c r="A185" s="191">
        <v>145</v>
      </c>
      <c r="B185" s="180" t="s">
        <v>386</v>
      </c>
      <c r="C185" s="81" t="s">
        <v>14</v>
      </c>
      <c r="D185" s="81">
        <v>25</v>
      </c>
      <c r="E185" s="81">
        <v>25</v>
      </c>
      <c r="F185" s="37">
        <f>F186+F187</f>
        <v>22.479999999999997</v>
      </c>
      <c r="G185" s="104"/>
      <c r="H185" s="38"/>
      <c r="I185" s="38"/>
      <c r="J185" s="37"/>
      <c r="K185" s="37"/>
      <c r="L185" s="37">
        <f t="shared" si="46"/>
        <v>22.479999999999997</v>
      </c>
      <c r="M185" s="97">
        <v>0</v>
      </c>
      <c r="N185" s="37">
        <v>26.25</v>
      </c>
      <c r="O185" s="97">
        <f>N185-L185-M185</f>
        <v>3.770000000000003</v>
      </c>
      <c r="P185" s="188">
        <f>MIN(O185:O187)</f>
        <v>3.770000000000003</v>
      </c>
      <c r="Q185" s="205" t="s">
        <v>236</v>
      </c>
      <c r="R185" s="205">
        <v>0.79</v>
      </c>
      <c r="S185" s="15"/>
      <c r="T185" s="191">
        <v>145</v>
      </c>
      <c r="U185" s="180" t="s">
        <v>386</v>
      </c>
      <c r="V185" s="180" t="s">
        <v>189</v>
      </c>
      <c r="W185" s="51" t="s">
        <v>14</v>
      </c>
      <c r="X185" s="154">
        <v>0</v>
      </c>
      <c r="Y185" s="44">
        <f t="shared" si="40"/>
        <v>0</v>
      </c>
      <c r="Z185" s="75">
        <f>Z186+Z187</f>
        <v>25.158684543216978</v>
      </c>
      <c r="AA185" s="7"/>
      <c r="AB185" s="7"/>
      <c r="AC185" s="3"/>
      <c r="AD185" s="3"/>
      <c r="AE185" s="7">
        <f t="shared" si="43"/>
        <v>25.158684543216978</v>
      </c>
      <c r="AF185" s="8">
        <v>0</v>
      </c>
      <c r="AG185" s="52">
        <v>26.25</v>
      </c>
      <c r="AH185" s="9">
        <f>AG185-AE185-AF185</f>
        <v>1.0913154567830219</v>
      </c>
      <c r="AI185" s="247">
        <f>MIN(AH185:AH187)</f>
        <v>1.0913154567830219</v>
      </c>
      <c r="AJ185" s="223" t="s">
        <v>236</v>
      </c>
    </row>
    <row r="186" spans="1:36" s="4" customFormat="1" ht="11.25">
      <c r="A186" s="192"/>
      <c r="B186" s="40" t="s">
        <v>243</v>
      </c>
      <c r="C186" s="81" t="s">
        <v>14</v>
      </c>
      <c r="D186" s="81"/>
      <c r="E186" s="81"/>
      <c r="F186" s="37">
        <f t="shared" si="45"/>
        <v>4.51</v>
      </c>
      <c r="G186" s="104"/>
      <c r="H186" s="37">
        <v>4.51</v>
      </c>
      <c r="I186" s="37">
        <v>0</v>
      </c>
      <c r="J186" s="37"/>
      <c r="K186" s="37"/>
      <c r="L186" s="37">
        <f t="shared" si="46"/>
        <v>4.51</v>
      </c>
      <c r="M186" s="97">
        <v>0</v>
      </c>
      <c r="N186" s="37">
        <v>26.25</v>
      </c>
      <c r="O186" s="97">
        <f>N186-F186</f>
        <v>21.740000000000002</v>
      </c>
      <c r="P186" s="194"/>
      <c r="Q186" s="206"/>
      <c r="R186" s="206"/>
      <c r="S186" s="15"/>
      <c r="T186" s="192"/>
      <c r="U186" s="40" t="s">
        <v>243</v>
      </c>
      <c r="V186" s="40" t="s">
        <v>44</v>
      </c>
      <c r="W186" s="51" t="s">
        <v>14</v>
      </c>
      <c r="X186" s="154">
        <v>0</v>
      </c>
      <c r="Y186" s="44"/>
      <c r="Z186" s="38">
        <f>F186+Y184+Y178+Y167/2</f>
        <v>6.6843554292929275</v>
      </c>
      <c r="AA186" s="5"/>
      <c r="AB186" s="5"/>
      <c r="AC186" s="3"/>
      <c r="AD186" s="3"/>
      <c r="AE186" s="8">
        <f t="shared" si="43"/>
        <v>6.6843554292929275</v>
      </c>
      <c r="AF186" s="8">
        <v>0</v>
      </c>
      <c r="AG186" s="52">
        <v>26.25</v>
      </c>
      <c r="AH186" s="9">
        <f>AG186-Z186</f>
        <v>19.56564457070707</v>
      </c>
      <c r="AI186" s="227"/>
      <c r="AJ186" s="224"/>
    </row>
    <row r="187" spans="1:36" s="4" customFormat="1" ht="11.25">
      <c r="A187" s="193"/>
      <c r="B187" s="40" t="s">
        <v>244</v>
      </c>
      <c r="C187" s="81" t="s">
        <v>14</v>
      </c>
      <c r="D187" s="81"/>
      <c r="E187" s="81"/>
      <c r="F187" s="37">
        <f t="shared" si="45"/>
        <v>17.97</v>
      </c>
      <c r="G187" s="104"/>
      <c r="H187" s="105">
        <v>10.14</v>
      </c>
      <c r="I187" s="37">
        <v>7.83</v>
      </c>
      <c r="J187" s="37"/>
      <c r="K187" s="37"/>
      <c r="L187" s="37">
        <f t="shared" si="46"/>
        <v>17.97</v>
      </c>
      <c r="M187" s="97">
        <v>0</v>
      </c>
      <c r="N187" s="37">
        <v>26.25</v>
      </c>
      <c r="O187" s="97">
        <f>N187-L187-M187</f>
        <v>8.280000000000001</v>
      </c>
      <c r="P187" s="189"/>
      <c r="Q187" s="207"/>
      <c r="R187" s="207"/>
      <c r="S187" s="15"/>
      <c r="T187" s="193"/>
      <c r="U187" s="40" t="s">
        <v>244</v>
      </c>
      <c r="V187" s="40" t="s">
        <v>45</v>
      </c>
      <c r="W187" s="51" t="s">
        <v>14</v>
      </c>
      <c r="X187" s="154">
        <v>0.39842</v>
      </c>
      <c r="Y187" s="44">
        <f>X187/R185</f>
        <v>0.5043291139240506</v>
      </c>
      <c r="Z187" s="38">
        <f>Y187+F187</f>
        <v>18.47432911392405</v>
      </c>
      <c r="AA187" s="5"/>
      <c r="AB187" s="5"/>
      <c r="AC187" s="3"/>
      <c r="AD187" s="3"/>
      <c r="AE187" s="7">
        <f t="shared" si="43"/>
        <v>18.47432911392405</v>
      </c>
      <c r="AF187" s="8">
        <v>0</v>
      </c>
      <c r="AG187" s="52">
        <v>26.25</v>
      </c>
      <c r="AH187" s="9">
        <f>AG187-AE187-AF187</f>
        <v>7.77567088607595</v>
      </c>
      <c r="AI187" s="228"/>
      <c r="AJ187" s="225"/>
    </row>
    <row r="188" spans="1:36" s="4" customFormat="1" ht="11.25">
      <c r="A188" s="191">
        <v>146</v>
      </c>
      <c r="B188" s="180" t="s">
        <v>387</v>
      </c>
      <c r="C188" s="81" t="s">
        <v>7</v>
      </c>
      <c r="D188" s="81">
        <v>10</v>
      </c>
      <c r="E188" s="81">
        <v>10</v>
      </c>
      <c r="F188" s="87">
        <f>F189+F190</f>
        <v>7.699999999999999</v>
      </c>
      <c r="G188" s="104"/>
      <c r="H188" s="37"/>
      <c r="I188" s="37"/>
      <c r="J188" s="37">
        <f>J190</f>
        <v>1.126</v>
      </c>
      <c r="K188" s="37">
        <v>120</v>
      </c>
      <c r="L188" s="37">
        <f t="shared" si="46"/>
        <v>6.574</v>
      </c>
      <c r="M188" s="97">
        <v>0</v>
      </c>
      <c r="N188" s="37">
        <v>10.5</v>
      </c>
      <c r="O188" s="97">
        <f>N188-L188-M188</f>
        <v>3.926</v>
      </c>
      <c r="P188" s="188">
        <f>MIN(O188:O190)</f>
        <v>3.926</v>
      </c>
      <c r="Q188" s="205" t="s">
        <v>236</v>
      </c>
      <c r="R188" s="205">
        <v>0.93</v>
      </c>
      <c r="S188" s="15"/>
      <c r="T188" s="191">
        <v>146</v>
      </c>
      <c r="U188" s="180" t="s">
        <v>387</v>
      </c>
      <c r="V188" s="180" t="s">
        <v>190</v>
      </c>
      <c r="W188" s="51" t="s">
        <v>7</v>
      </c>
      <c r="X188" s="154">
        <v>0</v>
      </c>
      <c r="Y188" s="44"/>
      <c r="Z188" s="75">
        <f>Z189+Z190</f>
        <v>8.224146797568956</v>
      </c>
      <c r="AA188" s="7"/>
      <c r="AB188" s="7"/>
      <c r="AC188" s="3">
        <f>AC190</f>
        <v>1.126</v>
      </c>
      <c r="AD188" s="3">
        <v>120</v>
      </c>
      <c r="AE188" s="8">
        <f t="shared" si="43"/>
        <v>7.0981467975689565</v>
      </c>
      <c r="AF188" s="8">
        <v>0</v>
      </c>
      <c r="AG188" s="52">
        <v>10.5</v>
      </c>
      <c r="AH188" s="9">
        <f>AG188-AE188-AF188</f>
        <v>3.4018532024310435</v>
      </c>
      <c r="AI188" s="247">
        <f>MIN(AH188:AH190)</f>
        <v>3.4018532024310435</v>
      </c>
      <c r="AJ188" s="223" t="s">
        <v>236</v>
      </c>
    </row>
    <row r="189" spans="1:36" s="4" customFormat="1" ht="11.25">
      <c r="A189" s="192"/>
      <c r="B189" s="40" t="s">
        <v>243</v>
      </c>
      <c r="C189" s="81" t="s">
        <v>7</v>
      </c>
      <c r="D189" s="81"/>
      <c r="E189" s="81"/>
      <c r="F189" s="37">
        <f t="shared" si="45"/>
        <v>1.16</v>
      </c>
      <c r="G189" s="104"/>
      <c r="H189" s="37">
        <v>0.32</v>
      </c>
      <c r="I189" s="37">
        <v>0.84</v>
      </c>
      <c r="J189" s="37"/>
      <c r="K189" s="37"/>
      <c r="L189" s="37">
        <f t="shared" si="46"/>
        <v>1.16</v>
      </c>
      <c r="M189" s="97">
        <v>0</v>
      </c>
      <c r="N189" s="37">
        <v>10.5</v>
      </c>
      <c r="O189" s="97">
        <f>N189-F189</f>
        <v>9.34</v>
      </c>
      <c r="P189" s="194"/>
      <c r="Q189" s="206"/>
      <c r="R189" s="206"/>
      <c r="S189" s="15"/>
      <c r="T189" s="192"/>
      <c r="U189" s="40" t="s">
        <v>243</v>
      </c>
      <c r="V189" s="40" t="s">
        <v>44</v>
      </c>
      <c r="W189" s="51" t="s">
        <v>7</v>
      </c>
      <c r="X189" s="154">
        <v>0</v>
      </c>
      <c r="Y189" s="44"/>
      <c r="Z189" s="38">
        <f>F189+Y176</f>
        <v>1.2056521739130435</v>
      </c>
      <c r="AA189" s="5"/>
      <c r="AB189" s="5"/>
      <c r="AC189" s="3"/>
      <c r="AD189" s="3"/>
      <c r="AE189" s="8">
        <f t="shared" si="43"/>
        <v>1.2056521739130435</v>
      </c>
      <c r="AF189" s="8">
        <v>0</v>
      </c>
      <c r="AG189" s="52">
        <v>10.5</v>
      </c>
      <c r="AH189" s="9">
        <f>AG189-Z189</f>
        <v>9.294347826086957</v>
      </c>
      <c r="AI189" s="227"/>
      <c r="AJ189" s="224"/>
    </row>
    <row r="190" spans="1:36" s="4" customFormat="1" ht="11.25">
      <c r="A190" s="193"/>
      <c r="B190" s="40" t="s">
        <v>244</v>
      </c>
      <c r="C190" s="81" t="s">
        <v>7</v>
      </c>
      <c r="D190" s="81"/>
      <c r="E190" s="81"/>
      <c r="F190" s="37">
        <f t="shared" si="45"/>
        <v>6.539999999999999</v>
      </c>
      <c r="G190" s="104"/>
      <c r="H190" s="37">
        <v>3.01</v>
      </c>
      <c r="I190" s="37">
        <v>3.53</v>
      </c>
      <c r="J190" s="37">
        <v>1.126</v>
      </c>
      <c r="K190" s="37">
        <v>120</v>
      </c>
      <c r="L190" s="37">
        <f t="shared" si="46"/>
        <v>5.414</v>
      </c>
      <c r="M190" s="97">
        <v>0</v>
      </c>
      <c r="N190" s="37">
        <v>10.5</v>
      </c>
      <c r="O190" s="97">
        <f>N190-L190-M190</f>
        <v>5.086</v>
      </c>
      <c r="P190" s="189"/>
      <c r="Q190" s="207"/>
      <c r="R190" s="207"/>
      <c r="S190" s="15"/>
      <c r="T190" s="193"/>
      <c r="U190" s="40" t="s">
        <v>244</v>
      </c>
      <c r="V190" s="40" t="s">
        <v>45</v>
      </c>
      <c r="W190" s="51" t="s">
        <v>7</v>
      </c>
      <c r="X190" s="154">
        <v>0.4450000000000003</v>
      </c>
      <c r="Y190" s="44">
        <f>X190/R188</f>
        <v>0.4784946236559143</v>
      </c>
      <c r="Z190" s="38">
        <f>Y190+F190</f>
        <v>7.018494623655913</v>
      </c>
      <c r="AA190" s="5"/>
      <c r="AB190" s="5"/>
      <c r="AC190" s="3">
        <v>1.126</v>
      </c>
      <c r="AD190" s="3">
        <v>120</v>
      </c>
      <c r="AE190" s="8">
        <f t="shared" si="43"/>
        <v>5.892494623655914</v>
      </c>
      <c r="AF190" s="8">
        <v>0</v>
      </c>
      <c r="AG190" s="52">
        <v>10.5</v>
      </c>
      <c r="AH190" s="9">
        <f>AG190-AE190-AF190</f>
        <v>4.607505376344086</v>
      </c>
      <c r="AI190" s="228"/>
      <c r="AJ190" s="225"/>
    </row>
    <row r="191" spans="1:36" s="4" customFormat="1" ht="11.25">
      <c r="A191" s="112">
        <v>147</v>
      </c>
      <c r="B191" s="180" t="s">
        <v>388</v>
      </c>
      <c r="C191" s="81" t="s">
        <v>11</v>
      </c>
      <c r="D191" s="81">
        <v>6.3</v>
      </c>
      <c r="E191" s="81">
        <v>6.3</v>
      </c>
      <c r="F191" s="37">
        <f t="shared" si="45"/>
        <v>2.3899999999999997</v>
      </c>
      <c r="G191" s="104"/>
      <c r="H191" s="37">
        <v>1.64</v>
      </c>
      <c r="I191" s="37">
        <v>0.75</v>
      </c>
      <c r="J191" s="37"/>
      <c r="K191" s="37"/>
      <c r="L191" s="97">
        <f t="shared" si="46"/>
        <v>2.3899999999999997</v>
      </c>
      <c r="M191" s="97">
        <v>0</v>
      </c>
      <c r="N191" s="37">
        <v>6.62</v>
      </c>
      <c r="O191" s="97">
        <f>N191-M191-L191</f>
        <v>4.23</v>
      </c>
      <c r="P191" s="106">
        <f>O191</f>
        <v>4.23</v>
      </c>
      <c r="Q191" s="182" t="s">
        <v>236</v>
      </c>
      <c r="R191" s="107">
        <v>0.88</v>
      </c>
      <c r="S191" s="15"/>
      <c r="T191" s="112">
        <v>147</v>
      </c>
      <c r="U191" s="180" t="s">
        <v>388</v>
      </c>
      <c r="V191" s="180" t="s">
        <v>191</v>
      </c>
      <c r="W191" s="51" t="s">
        <v>11</v>
      </c>
      <c r="X191" s="154">
        <v>0.3385000000000001</v>
      </c>
      <c r="Y191" s="44">
        <f t="shared" si="40"/>
        <v>0.384659090909091</v>
      </c>
      <c r="Z191" s="75">
        <f>Y191+F191</f>
        <v>2.7746590909090907</v>
      </c>
      <c r="AA191" s="7"/>
      <c r="AB191" s="7"/>
      <c r="AC191" s="3"/>
      <c r="AD191" s="3"/>
      <c r="AE191" s="8">
        <f t="shared" si="43"/>
        <v>2.7746590909090907</v>
      </c>
      <c r="AF191" s="8">
        <v>0</v>
      </c>
      <c r="AG191" s="52">
        <v>6.62</v>
      </c>
      <c r="AH191" s="12">
        <f>AG191-AF191-AE191</f>
        <v>3.8453409090909094</v>
      </c>
      <c r="AI191" s="18">
        <f>AH191</f>
        <v>3.8453409090909094</v>
      </c>
      <c r="AJ191" s="52" t="s">
        <v>236</v>
      </c>
    </row>
    <row r="192" spans="1:36" s="4" customFormat="1" ht="11.25">
      <c r="A192" s="191">
        <v>148</v>
      </c>
      <c r="B192" s="180" t="s">
        <v>389</v>
      </c>
      <c r="C192" s="81" t="s">
        <v>7</v>
      </c>
      <c r="D192" s="81">
        <v>10</v>
      </c>
      <c r="E192" s="81">
        <v>10</v>
      </c>
      <c r="F192" s="87">
        <f>F193+F194</f>
        <v>8.8</v>
      </c>
      <c r="G192" s="104"/>
      <c r="H192" s="37"/>
      <c r="I192" s="37"/>
      <c r="J192" s="37">
        <f>J194</f>
        <v>1.057</v>
      </c>
      <c r="K192" s="37">
        <f>K194</f>
        <v>120</v>
      </c>
      <c r="L192" s="37">
        <f t="shared" si="46"/>
        <v>7.743</v>
      </c>
      <c r="M192" s="97">
        <v>0</v>
      </c>
      <c r="N192" s="37">
        <v>10.5</v>
      </c>
      <c r="O192" s="97">
        <f>N192-L192-M192</f>
        <v>2.7569999999999997</v>
      </c>
      <c r="P192" s="188">
        <f>MIN(O192:O194)</f>
        <v>2.7569999999999997</v>
      </c>
      <c r="Q192" s="205" t="s">
        <v>236</v>
      </c>
      <c r="R192" s="205">
        <v>0.92</v>
      </c>
      <c r="S192" s="15"/>
      <c r="T192" s="191">
        <v>148</v>
      </c>
      <c r="U192" s="180" t="s">
        <v>389</v>
      </c>
      <c r="V192" s="180" t="s">
        <v>192</v>
      </c>
      <c r="W192" s="51" t="s">
        <v>7</v>
      </c>
      <c r="X192" s="154">
        <v>0</v>
      </c>
      <c r="Y192" s="44"/>
      <c r="Z192" s="75">
        <f>Z193+Z194</f>
        <v>11.37697563306259</v>
      </c>
      <c r="AA192" s="7"/>
      <c r="AB192" s="7"/>
      <c r="AC192" s="3">
        <f>AC194</f>
        <v>1.057</v>
      </c>
      <c r="AD192" s="3">
        <f>AD194</f>
        <v>120</v>
      </c>
      <c r="AE192" s="7">
        <f t="shared" si="43"/>
        <v>10.31997563306259</v>
      </c>
      <c r="AF192" s="8">
        <v>0</v>
      </c>
      <c r="AG192" s="52">
        <v>10.5</v>
      </c>
      <c r="AH192" s="9">
        <f>AG192-AE192-AF192</f>
        <v>0.18002436693740975</v>
      </c>
      <c r="AI192" s="226">
        <f>MIN(AH192:AH194)</f>
        <v>0.18002436693740975</v>
      </c>
      <c r="AJ192" s="223" t="s">
        <v>236</v>
      </c>
    </row>
    <row r="193" spans="1:36" s="4" customFormat="1" ht="11.25">
      <c r="A193" s="192"/>
      <c r="B193" s="40" t="s">
        <v>243</v>
      </c>
      <c r="C193" s="81" t="s">
        <v>7</v>
      </c>
      <c r="D193" s="81"/>
      <c r="E193" s="81"/>
      <c r="F193" s="37">
        <f t="shared" si="45"/>
        <v>6.73</v>
      </c>
      <c r="G193" s="104"/>
      <c r="H193" s="105">
        <v>4.25</v>
      </c>
      <c r="I193" s="105">
        <v>2.48</v>
      </c>
      <c r="J193" s="37"/>
      <c r="K193" s="37"/>
      <c r="L193" s="37">
        <f t="shared" si="46"/>
        <v>6.73</v>
      </c>
      <c r="M193" s="97">
        <v>0</v>
      </c>
      <c r="N193" s="37">
        <v>10.5</v>
      </c>
      <c r="O193" s="97">
        <f>N193-F193</f>
        <v>3.7699999999999996</v>
      </c>
      <c r="P193" s="194"/>
      <c r="Q193" s="206"/>
      <c r="R193" s="206"/>
      <c r="S193" s="15"/>
      <c r="T193" s="192"/>
      <c r="U193" s="40" t="s">
        <v>243</v>
      </c>
      <c r="V193" s="40" t="s">
        <v>44</v>
      </c>
      <c r="W193" s="51" t="s">
        <v>7</v>
      </c>
      <c r="X193" s="154">
        <v>0</v>
      </c>
      <c r="Y193" s="44"/>
      <c r="Z193" s="38">
        <f>F193+Y195+Y173+Y172</f>
        <v>8.661758241758243</v>
      </c>
      <c r="AA193" s="5"/>
      <c r="AB193" s="5"/>
      <c r="AC193" s="3"/>
      <c r="AD193" s="3"/>
      <c r="AE193" s="7">
        <f t="shared" si="43"/>
        <v>8.661758241758243</v>
      </c>
      <c r="AF193" s="8">
        <v>0</v>
      </c>
      <c r="AG193" s="52">
        <v>10.5</v>
      </c>
      <c r="AH193" s="9">
        <f>AG193-Z193</f>
        <v>1.8382417582417574</v>
      </c>
      <c r="AI193" s="227"/>
      <c r="AJ193" s="224"/>
    </row>
    <row r="194" spans="1:36" s="4" customFormat="1" ht="11.25">
      <c r="A194" s="193"/>
      <c r="B194" s="40" t="s">
        <v>244</v>
      </c>
      <c r="C194" s="81" t="s">
        <v>7</v>
      </c>
      <c r="D194" s="81"/>
      <c r="E194" s="81"/>
      <c r="F194" s="37">
        <f t="shared" si="45"/>
        <v>2.07</v>
      </c>
      <c r="G194" s="104"/>
      <c r="H194" s="37">
        <v>1.65</v>
      </c>
      <c r="I194" s="37">
        <v>0.42</v>
      </c>
      <c r="J194" s="37">
        <v>1.057</v>
      </c>
      <c r="K194" s="37">
        <v>120</v>
      </c>
      <c r="L194" s="37">
        <f t="shared" si="46"/>
        <v>1.013</v>
      </c>
      <c r="M194" s="97">
        <v>0</v>
      </c>
      <c r="N194" s="37">
        <v>10.5</v>
      </c>
      <c r="O194" s="97">
        <f>N194-L194-M194</f>
        <v>9.487</v>
      </c>
      <c r="P194" s="189"/>
      <c r="Q194" s="207"/>
      <c r="R194" s="207"/>
      <c r="S194" s="15"/>
      <c r="T194" s="193"/>
      <c r="U194" s="40" t="s">
        <v>244</v>
      </c>
      <c r="V194" s="40" t="s">
        <v>45</v>
      </c>
      <c r="W194" s="51" t="s">
        <v>7</v>
      </c>
      <c r="X194" s="154">
        <v>0.5936000000000002</v>
      </c>
      <c r="Y194" s="44">
        <f>X194/R192</f>
        <v>0.6452173913043481</v>
      </c>
      <c r="Z194" s="38">
        <f>Y194+F194</f>
        <v>2.715217391304348</v>
      </c>
      <c r="AA194" s="5"/>
      <c r="AB194" s="5"/>
      <c r="AC194" s="3">
        <v>1.057</v>
      </c>
      <c r="AD194" s="3">
        <v>120</v>
      </c>
      <c r="AE194" s="8">
        <f t="shared" si="43"/>
        <v>1.658217391304348</v>
      </c>
      <c r="AF194" s="8">
        <v>0</v>
      </c>
      <c r="AG194" s="52">
        <v>10.5</v>
      </c>
      <c r="AH194" s="9">
        <f>AG194-AE194-AF194</f>
        <v>8.841782608695652</v>
      </c>
      <c r="AI194" s="228"/>
      <c r="AJ194" s="225"/>
    </row>
    <row r="195" spans="1:36" s="4" customFormat="1" ht="11.25">
      <c r="A195" s="112">
        <v>149</v>
      </c>
      <c r="B195" s="180" t="s">
        <v>390</v>
      </c>
      <c r="C195" s="81" t="s">
        <v>9</v>
      </c>
      <c r="D195" s="81">
        <v>1.6</v>
      </c>
      <c r="E195" s="81">
        <v>2.5</v>
      </c>
      <c r="F195" s="37">
        <f t="shared" si="45"/>
        <v>0.66</v>
      </c>
      <c r="G195" s="104"/>
      <c r="H195" s="37">
        <v>0.43</v>
      </c>
      <c r="I195" s="37">
        <v>0.23</v>
      </c>
      <c r="J195" s="37"/>
      <c r="K195" s="37"/>
      <c r="L195" s="97">
        <f t="shared" si="46"/>
        <v>0.66</v>
      </c>
      <c r="M195" s="97">
        <v>0</v>
      </c>
      <c r="N195" s="37">
        <v>1.68</v>
      </c>
      <c r="O195" s="97">
        <f>N195-M195-L195</f>
        <v>1.02</v>
      </c>
      <c r="P195" s="106">
        <f>O195</f>
        <v>1.02</v>
      </c>
      <c r="Q195" s="182" t="s">
        <v>236</v>
      </c>
      <c r="R195" s="107">
        <v>0.91</v>
      </c>
      <c r="S195" s="15"/>
      <c r="T195" s="112">
        <v>149</v>
      </c>
      <c r="U195" s="180" t="s">
        <v>390</v>
      </c>
      <c r="V195" s="180" t="s">
        <v>193</v>
      </c>
      <c r="W195" s="51" t="s">
        <v>9</v>
      </c>
      <c r="X195" s="154">
        <v>0.4036000000000001</v>
      </c>
      <c r="Y195" s="44">
        <f t="shared" si="40"/>
        <v>0.44351648351648365</v>
      </c>
      <c r="Z195" s="75">
        <f>Y195+F195</f>
        <v>1.1035164835164837</v>
      </c>
      <c r="AA195" s="7"/>
      <c r="AB195" s="7"/>
      <c r="AC195" s="3"/>
      <c r="AD195" s="3"/>
      <c r="AE195" s="8">
        <f t="shared" si="43"/>
        <v>1.1035164835164837</v>
      </c>
      <c r="AF195" s="8">
        <v>0</v>
      </c>
      <c r="AG195" s="52">
        <v>1.68</v>
      </c>
      <c r="AH195" s="12">
        <f>AG195-AF195-AE195</f>
        <v>0.5764835164835163</v>
      </c>
      <c r="AI195" s="18">
        <f>AH195</f>
        <v>0.5764835164835163</v>
      </c>
      <c r="AJ195" s="52" t="s">
        <v>236</v>
      </c>
    </row>
    <row r="196" spans="1:36" s="4" customFormat="1" ht="22.5">
      <c r="A196" s="191">
        <v>150</v>
      </c>
      <c r="B196" s="180" t="s">
        <v>391</v>
      </c>
      <c r="C196" s="81" t="s">
        <v>7</v>
      </c>
      <c r="D196" s="81">
        <v>10</v>
      </c>
      <c r="E196" s="81">
        <v>10</v>
      </c>
      <c r="F196" s="37">
        <f>F197+F198</f>
        <v>6.79</v>
      </c>
      <c r="G196" s="104"/>
      <c r="H196" s="37"/>
      <c r="I196" s="37"/>
      <c r="J196" s="37">
        <f>J198</f>
        <v>0.208</v>
      </c>
      <c r="K196" s="37">
        <f>K198</f>
        <v>120</v>
      </c>
      <c r="L196" s="37">
        <f t="shared" si="46"/>
        <v>6.582</v>
      </c>
      <c r="M196" s="97">
        <v>0</v>
      </c>
      <c r="N196" s="37">
        <v>10.5</v>
      </c>
      <c r="O196" s="97">
        <f>N196-L196-M196</f>
        <v>3.918</v>
      </c>
      <c r="P196" s="188">
        <f>MIN(O196:O198)</f>
        <v>3.918</v>
      </c>
      <c r="Q196" s="205" t="s">
        <v>236</v>
      </c>
      <c r="R196" s="205">
        <v>0.97</v>
      </c>
      <c r="S196" s="15"/>
      <c r="T196" s="191">
        <v>150</v>
      </c>
      <c r="U196" s="180" t="s">
        <v>391</v>
      </c>
      <c r="V196" s="180" t="s">
        <v>194</v>
      </c>
      <c r="W196" s="51" t="s">
        <v>7</v>
      </c>
      <c r="X196" s="154">
        <v>0</v>
      </c>
      <c r="Y196" s="44"/>
      <c r="Z196" s="75">
        <f>Z197+Z198</f>
        <v>9.422013492096891</v>
      </c>
      <c r="AA196" s="7"/>
      <c r="AB196" s="7"/>
      <c r="AC196" s="3">
        <f>AC198</f>
        <v>0.208</v>
      </c>
      <c r="AD196" s="3">
        <f>AD198</f>
        <v>120</v>
      </c>
      <c r="AE196" s="7">
        <f t="shared" si="43"/>
        <v>9.21401349209689</v>
      </c>
      <c r="AF196" s="8">
        <v>0</v>
      </c>
      <c r="AG196" s="52">
        <v>10.5</v>
      </c>
      <c r="AH196" s="9">
        <f>AG196-AE196-AF196</f>
        <v>1.2859865079031092</v>
      </c>
      <c r="AI196" s="247">
        <f>MIN(AH196:AH198)</f>
        <v>1.2859865079031092</v>
      </c>
      <c r="AJ196" s="223" t="s">
        <v>236</v>
      </c>
    </row>
    <row r="197" spans="1:36" s="4" customFormat="1" ht="11.25">
      <c r="A197" s="192"/>
      <c r="B197" s="40" t="s">
        <v>243</v>
      </c>
      <c r="C197" s="81" t="s">
        <v>7</v>
      </c>
      <c r="D197" s="81"/>
      <c r="E197" s="81"/>
      <c r="F197" s="37">
        <f t="shared" si="45"/>
        <v>6.24</v>
      </c>
      <c r="G197" s="104"/>
      <c r="H197" s="37">
        <v>1.98</v>
      </c>
      <c r="I197" s="37">
        <v>4.26</v>
      </c>
      <c r="J197" s="37"/>
      <c r="K197" s="37"/>
      <c r="L197" s="37">
        <f t="shared" si="46"/>
        <v>6.24</v>
      </c>
      <c r="M197" s="97">
        <v>0</v>
      </c>
      <c r="N197" s="37">
        <v>10.5</v>
      </c>
      <c r="O197" s="97">
        <f>N197-F197</f>
        <v>4.26</v>
      </c>
      <c r="P197" s="194"/>
      <c r="Q197" s="206"/>
      <c r="R197" s="206"/>
      <c r="S197" s="15"/>
      <c r="T197" s="192"/>
      <c r="U197" s="40" t="s">
        <v>243</v>
      </c>
      <c r="V197" s="40" t="s">
        <v>44</v>
      </c>
      <c r="W197" s="51" t="s">
        <v>7</v>
      </c>
      <c r="X197" s="154">
        <v>0</v>
      </c>
      <c r="Y197" s="44"/>
      <c r="Z197" s="38">
        <f>F197+Y177/2+Y182/2+Y175/2+Y181+Y214+Y174/2</f>
        <v>8.73180730652988</v>
      </c>
      <c r="AA197" s="5"/>
      <c r="AB197" s="5"/>
      <c r="AC197" s="3"/>
      <c r="AD197" s="3"/>
      <c r="AE197" s="7">
        <f t="shared" si="43"/>
        <v>8.73180730652988</v>
      </c>
      <c r="AF197" s="8">
        <v>0</v>
      </c>
      <c r="AG197" s="52">
        <v>10.5</v>
      </c>
      <c r="AH197" s="9">
        <f>AG197-Z197</f>
        <v>1.7681926934701195</v>
      </c>
      <c r="AI197" s="227"/>
      <c r="AJ197" s="224"/>
    </row>
    <row r="198" spans="1:36" s="4" customFormat="1" ht="11.25">
      <c r="A198" s="193"/>
      <c r="B198" s="40" t="s">
        <v>244</v>
      </c>
      <c r="C198" s="81" t="s">
        <v>7</v>
      </c>
      <c r="D198" s="81"/>
      <c r="E198" s="81"/>
      <c r="F198" s="37">
        <f t="shared" si="45"/>
        <v>0.55</v>
      </c>
      <c r="G198" s="104"/>
      <c r="H198" s="37">
        <v>0.27</v>
      </c>
      <c r="I198" s="37">
        <v>0.28</v>
      </c>
      <c r="J198" s="37">
        <v>0.208</v>
      </c>
      <c r="K198" s="37">
        <v>120</v>
      </c>
      <c r="L198" s="37">
        <f t="shared" si="46"/>
        <v>0.3420000000000001</v>
      </c>
      <c r="M198" s="97">
        <v>0</v>
      </c>
      <c r="N198" s="37">
        <v>10.5</v>
      </c>
      <c r="O198" s="97">
        <f>N198-L198-M198</f>
        <v>10.158</v>
      </c>
      <c r="P198" s="189"/>
      <c r="Q198" s="207"/>
      <c r="R198" s="207"/>
      <c r="S198" s="15"/>
      <c r="T198" s="193"/>
      <c r="U198" s="40" t="s">
        <v>244</v>
      </c>
      <c r="V198" s="40" t="s">
        <v>45</v>
      </c>
      <c r="W198" s="51" t="s">
        <v>7</v>
      </c>
      <c r="X198" s="154">
        <v>0.136</v>
      </c>
      <c r="Y198" s="44">
        <f>X198/R196</f>
        <v>0.1402061855670103</v>
      </c>
      <c r="Z198" s="38">
        <f>Y198+F198</f>
        <v>0.6902061855670103</v>
      </c>
      <c r="AA198" s="5"/>
      <c r="AB198" s="5"/>
      <c r="AC198" s="3">
        <v>0.208</v>
      </c>
      <c r="AD198" s="3">
        <v>120</v>
      </c>
      <c r="AE198" s="8">
        <f t="shared" si="43"/>
        <v>0.48220618556701034</v>
      </c>
      <c r="AF198" s="8">
        <v>0</v>
      </c>
      <c r="AG198" s="52">
        <v>10.5</v>
      </c>
      <c r="AH198" s="9">
        <f>AG198-AE198-AF198</f>
        <v>10.01779381443299</v>
      </c>
      <c r="AI198" s="228"/>
      <c r="AJ198" s="225"/>
    </row>
    <row r="199" spans="1:36" s="4" customFormat="1" ht="11.25">
      <c r="A199" s="191">
        <v>151</v>
      </c>
      <c r="B199" s="180" t="s">
        <v>392</v>
      </c>
      <c r="C199" s="81">
        <v>6.3</v>
      </c>
      <c r="D199" s="81">
        <v>6.3</v>
      </c>
      <c r="E199" s="81"/>
      <c r="F199" s="37">
        <f>F200+F201</f>
        <v>2.53</v>
      </c>
      <c r="G199" s="104"/>
      <c r="H199" s="37"/>
      <c r="I199" s="37"/>
      <c r="J199" s="105"/>
      <c r="K199" s="37"/>
      <c r="L199" s="37"/>
      <c r="M199" s="97">
        <v>0</v>
      </c>
      <c r="N199" s="105"/>
      <c r="O199" s="97"/>
      <c r="P199" s="188">
        <f>MIN(O199:O201)</f>
        <v>1.482</v>
      </c>
      <c r="Q199" s="205" t="s">
        <v>236</v>
      </c>
      <c r="R199" s="205">
        <v>0.94</v>
      </c>
      <c r="S199" s="15"/>
      <c r="T199" s="191">
        <v>151</v>
      </c>
      <c r="U199" s="180" t="s">
        <v>392</v>
      </c>
      <c r="V199" s="180" t="s">
        <v>195</v>
      </c>
      <c r="W199" s="51">
        <v>6.3</v>
      </c>
      <c r="X199" s="154">
        <v>0</v>
      </c>
      <c r="Y199" s="44"/>
      <c r="Z199" s="75">
        <f>Z200+Z201</f>
        <v>3.398617021276595</v>
      </c>
      <c r="AA199" s="7"/>
      <c r="AB199" s="7"/>
      <c r="AC199" s="6"/>
      <c r="AD199" s="3"/>
      <c r="AE199" s="7"/>
      <c r="AF199" s="8">
        <v>0</v>
      </c>
      <c r="AG199" s="120"/>
      <c r="AH199" s="9"/>
      <c r="AI199" s="247">
        <f>MIN(AH199:AH201)</f>
        <v>1.4479574468085106</v>
      </c>
      <c r="AJ199" s="223" t="s">
        <v>236</v>
      </c>
    </row>
    <row r="200" spans="1:36" s="4" customFormat="1" ht="11.25">
      <c r="A200" s="192"/>
      <c r="B200" s="40" t="s">
        <v>315</v>
      </c>
      <c r="C200" s="81">
        <v>6.3</v>
      </c>
      <c r="D200" s="81"/>
      <c r="E200" s="81"/>
      <c r="F200" s="37">
        <f t="shared" si="45"/>
        <v>2.28</v>
      </c>
      <c r="G200" s="104"/>
      <c r="H200" s="37">
        <v>2.28</v>
      </c>
      <c r="I200" s="37"/>
      <c r="J200" s="37"/>
      <c r="K200" s="37"/>
      <c r="L200" s="37"/>
      <c r="M200" s="97">
        <v>0</v>
      </c>
      <c r="N200" s="105"/>
      <c r="O200" s="104"/>
      <c r="P200" s="194"/>
      <c r="Q200" s="206"/>
      <c r="R200" s="206"/>
      <c r="S200" s="15"/>
      <c r="T200" s="192"/>
      <c r="U200" s="40" t="s">
        <v>315</v>
      </c>
      <c r="V200" s="40" t="s">
        <v>44</v>
      </c>
      <c r="W200" s="51">
        <v>6.3</v>
      </c>
      <c r="X200" s="156">
        <v>0</v>
      </c>
      <c r="Y200" s="44"/>
      <c r="Z200" s="38">
        <f>F200+Y182/2</f>
        <v>3.1145744680851055</v>
      </c>
      <c r="AA200" s="5"/>
      <c r="AB200" s="5"/>
      <c r="AC200" s="37"/>
      <c r="AD200" s="37"/>
      <c r="AE200" s="7"/>
      <c r="AF200" s="8">
        <v>0</v>
      </c>
      <c r="AG200" s="120"/>
      <c r="AH200" s="9"/>
      <c r="AI200" s="227"/>
      <c r="AJ200" s="224"/>
    </row>
    <row r="201" spans="1:36" s="4" customFormat="1" ht="11.25">
      <c r="A201" s="193"/>
      <c r="B201" s="40" t="s">
        <v>244</v>
      </c>
      <c r="C201" s="81">
        <v>6.3</v>
      </c>
      <c r="D201" s="81"/>
      <c r="E201" s="81"/>
      <c r="F201" s="37">
        <f>H201+I201</f>
        <v>0.25</v>
      </c>
      <c r="G201" s="104"/>
      <c r="H201" s="37">
        <v>0.25</v>
      </c>
      <c r="I201" s="37"/>
      <c r="J201" s="38">
        <v>1.732</v>
      </c>
      <c r="K201" s="37" t="s">
        <v>211</v>
      </c>
      <c r="L201" s="37">
        <f>F201</f>
        <v>0.25</v>
      </c>
      <c r="M201" s="97">
        <v>0</v>
      </c>
      <c r="N201" s="38">
        <f>J201</f>
        <v>1.732</v>
      </c>
      <c r="O201" s="75">
        <f>N201-L201-M201</f>
        <v>1.482</v>
      </c>
      <c r="P201" s="189"/>
      <c r="Q201" s="207"/>
      <c r="R201" s="207"/>
      <c r="S201" s="15"/>
      <c r="T201" s="193"/>
      <c r="U201" s="40" t="s">
        <v>244</v>
      </c>
      <c r="V201" s="40" t="s">
        <v>45</v>
      </c>
      <c r="W201" s="51">
        <v>6.3</v>
      </c>
      <c r="X201" s="156">
        <v>0.032</v>
      </c>
      <c r="Y201" s="44">
        <f>X201/R199</f>
        <v>0.03404255319148936</v>
      </c>
      <c r="Z201" s="38">
        <f>Y201+F201</f>
        <v>0.28404255319148936</v>
      </c>
      <c r="AA201" s="5"/>
      <c r="AB201" s="5"/>
      <c r="AC201" s="38">
        <v>1.732</v>
      </c>
      <c r="AD201" s="3" t="s">
        <v>211</v>
      </c>
      <c r="AE201" s="8">
        <f>Z201</f>
        <v>0.28404255319148936</v>
      </c>
      <c r="AF201" s="8">
        <v>0</v>
      </c>
      <c r="AG201" s="58">
        <f>AC201</f>
        <v>1.732</v>
      </c>
      <c r="AH201" s="9">
        <f>AG201-AE201-AF201</f>
        <v>1.4479574468085106</v>
      </c>
      <c r="AI201" s="228"/>
      <c r="AJ201" s="225"/>
    </row>
    <row r="202" spans="1:36" s="4" customFormat="1" ht="11.25">
      <c r="A202" s="99">
        <v>152</v>
      </c>
      <c r="B202" s="180" t="s">
        <v>393</v>
      </c>
      <c r="C202" s="81">
        <v>2.5</v>
      </c>
      <c r="D202" s="81">
        <v>2.5</v>
      </c>
      <c r="E202" s="81"/>
      <c r="F202" s="37">
        <f>H202+I202</f>
        <v>0.56</v>
      </c>
      <c r="G202" s="104"/>
      <c r="H202" s="37">
        <v>0.56</v>
      </c>
      <c r="I202" s="37"/>
      <c r="J202" s="37">
        <v>1.455</v>
      </c>
      <c r="K202" s="37" t="s">
        <v>211</v>
      </c>
      <c r="L202" s="97">
        <f>F202</f>
        <v>0.56</v>
      </c>
      <c r="M202" s="97">
        <v>0</v>
      </c>
      <c r="N202" s="97">
        <f>J202</f>
        <v>1.455</v>
      </c>
      <c r="O202" s="97">
        <f>N202-L202-M202</f>
        <v>0.895</v>
      </c>
      <c r="P202" s="97">
        <f>O202</f>
        <v>0.895</v>
      </c>
      <c r="Q202" s="37" t="s">
        <v>236</v>
      </c>
      <c r="R202" s="37">
        <v>0.96</v>
      </c>
      <c r="S202" s="15"/>
      <c r="T202" s="99">
        <v>152</v>
      </c>
      <c r="U202" s="180" t="s">
        <v>393</v>
      </c>
      <c r="V202" s="180" t="s">
        <v>196</v>
      </c>
      <c r="W202" s="51">
        <v>2.5</v>
      </c>
      <c r="X202" s="154">
        <v>0.03</v>
      </c>
      <c r="Y202" s="44">
        <f aca="true" t="shared" si="52" ref="Y202:Y218">X202/R202</f>
        <v>0.03125</v>
      </c>
      <c r="Z202" s="75">
        <f>Y202+F202</f>
        <v>0.59125</v>
      </c>
      <c r="AA202" s="7"/>
      <c r="AB202" s="7"/>
      <c r="AC202" s="3">
        <v>1.455</v>
      </c>
      <c r="AD202" s="3" t="s">
        <v>211</v>
      </c>
      <c r="AE202" s="8">
        <f>Z202</f>
        <v>0.59125</v>
      </c>
      <c r="AF202" s="8">
        <v>0</v>
      </c>
      <c r="AG202" s="98">
        <f>AC202</f>
        <v>1.455</v>
      </c>
      <c r="AH202" s="9">
        <f>AG202-AE202-AF202</f>
        <v>0.86375</v>
      </c>
      <c r="AI202" s="19">
        <f>AH202</f>
        <v>0.86375</v>
      </c>
      <c r="AJ202" s="52" t="s">
        <v>236</v>
      </c>
    </row>
    <row r="203" spans="1:36" s="4" customFormat="1" ht="11.25">
      <c r="A203" s="208">
        <v>153</v>
      </c>
      <c r="B203" s="121" t="s">
        <v>394</v>
      </c>
      <c r="C203" s="128">
        <v>10</v>
      </c>
      <c r="D203" s="128">
        <v>10</v>
      </c>
      <c r="E203" s="128"/>
      <c r="F203" s="133">
        <f>F204+F205</f>
        <v>5.5</v>
      </c>
      <c r="G203" s="123"/>
      <c r="H203" s="124"/>
      <c r="I203" s="124"/>
      <c r="J203" s="134"/>
      <c r="K203" s="124"/>
      <c r="L203" s="124"/>
      <c r="M203" s="122">
        <v>0</v>
      </c>
      <c r="N203" s="124"/>
      <c r="O203" s="122"/>
      <c r="P203" s="214">
        <f>MIN(O203:O205)</f>
        <v>-2.276</v>
      </c>
      <c r="Q203" s="211" t="s">
        <v>235</v>
      </c>
      <c r="R203" s="211">
        <v>0.96</v>
      </c>
      <c r="S203" s="15"/>
      <c r="T203" s="191">
        <v>153</v>
      </c>
      <c r="U203" s="180" t="s">
        <v>394</v>
      </c>
      <c r="V203" s="180" t="s">
        <v>197</v>
      </c>
      <c r="W203" s="51">
        <v>10</v>
      </c>
      <c r="X203" s="154">
        <v>0</v>
      </c>
      <c r="Y203" s="44"/>
      <c r="Z203" s="75">
        <f>Z204+Z205</f>
        <v>8.330608198924729</v>
      </c>
      <c r="AA203" s="7"/>
      <c r="AB203" s="7"/>
      <c r="AC203" s="5"/>
      <c r="AD203" s="3"/>
      <c r="AE203" s="7"/>
      <c r="AF203" s="8">
        <v>0</v>
      </c>
      <c r="AG203" s="52"/>
      <c r="AH203" s="9"/>
      <c r="AI203" s="226">
        <f>MIN(AH203:AH205)</f>
        <v>-3.778083333333332</v>
      </c>
      <c r="AJ203" s="223" t="s">
        <v>235</v>
      </c>
    </row>
    <row r="204" spans="1:36" s="4" customFormat="1" ht="11.25">
      <c r="A204" s="209"/>
      <c r="B204" s="129" t="s">
        <v>243</v>
      </c>
      <c r="C204" s="128">
        <v>10</v>
      </c>
      <c r="D204" s="128"/>
      <c r="E204" s="128"/>
      <c r="F204" s="124">
        <f t="shared" si="45"/>
        <v>2.41</v>
      </c>
      <c r="G204" s="123"/>
      <c r="H204" s="124">
        <v>2.41</v>
      </c>
      <c r="I204" s="124"/>
      <c r="J204" s="124"/>
      <c r="K204" s="124"/>
      <c r="L204" s="124"/>
      <c r="M204" s="122">
        <v>0</v>
      </c>
      <c r="N204" s="124"/>
      <c r="O204" s="122"/>
      <c r="P204" s="215"/>
      <c r="Q204" s="212"/>
      <c r="R204" s="212"/>
      <c r="S204" s="15"/>
      <c r="T204" s="192"/>
      <c r="U204" s="40" t="s">
        <v>243</v>
      </c>
      <c r="V204" s="40" t="s">
        <v>44</v>
      </c>
      <c r="W204" s="51">
        <v>10</v>
      </c>
      <c r="X204" s="156">
        <v>0</v>
      </c>
      <c r="Y204" s="44"/>
      <c r="Z204" s="38">
        <f>F204+Y179+Y167/2</f>
        <v>3.738524865591396</v>
      </c>
      <c r="AA204" s="5"/>
      <c r="AB204" s="5"/>
      <c r="AC204" s="37"/>
      <c r="AD204" s="3"/>
      <c r="AE204" s="7"/>
      <c r="AF204" s="8">
        <v>0</v>
      </c>
      <c r="AG204" s="52"/>
      <c r="AH204" s="9"/>
      <c r="AI204" s="227"/>
      <c r="AJ204" s="224"/>
    </row>
    <row r="205" spans="1:36" s="4" customFormat="1" ht="11.25">
      <c r="A205" s="210"/>
      <c r="B205" s="129" t="s">
        <v>244</v>
      </c>
      <c r="C205" s="128">
        <v>10</v>
      </c>
      <c r="D205" s="128"/>
      <c r="E205" s="128"/>
      <c r="F205" s="124">
        <f t="shared" si="45"/>
        <v>3.09</v>
      </c>
      <c r="G205" s="123"/>
      <c r="H205" s="124">
        <v>3.09</v>
      </c>
      <c r="I205" s="124"/>
      <c r="J205" s="124">
        <v>0.814</v>
      </c>
      <c r="K205" s="124" t="s">
        <v>211</v>
      </c>
      <c r="L205" s="124">
        <f>F205</f>
        <v>3.09</v>
      </c>
      <c r="M205" s="122">
        <v>0</v>
      </c>
      <c r="N205" s="124">
        <f>J205</f>
        <v>0.814</v>
      </c>
      <c r="O205" s="122">
        <f>N205-L205-M205</f>
        <v>-2.276</v>
      </c>
      <c r="P205" s="216"/>
      <c r="Q205" s="213"/>
      <c r="R205" s="213"/>
      <c r="S205" s="15"/>
      <c r="T205" s="193"/>
      <c r="U205" s="40" t="s">
        <v>244</v>
      </c>
      <c r="V205" s="40" t="s">
        <v>45</v>
      </c>
      <c r="W205" s="51">
        <v>10</v>
      </c>
      <c r="X205" s="154">
        <v>1.4419999999999988</v>
      </c>
      <c r="Y205" s="44">
        <f>X205/R203</f>
        <v>1.502083333333332</v>
      </c>
      <c r="Z205" s="38">
        <f aca="true" t="shared" si="53" ref="Z205:Z218">Y205+F205</f>
        <v>4.592083333333332</v>
      </c>
      <c r="AA205" s="5"/>
      <c r="AB205" s="5"/>
      <c r="AC205" s="37">
        <v>0.814</v>
      </c>
      <c r="AD205" s="3" t="s">
        <v>211</v>
      </c>
      <c r="AE205" s="8">
        <f>Z205</f>
        <v>4.592083333333332</v>
      </c>
      <c r="AF205" s="8">
        <v>0</v>
      </c>
      <c r="AG205" s="52">
        <f>AC205</f>
        <v>0.814</v>
      </c>
      <c r="AH205" s="9">
        <f>AG205-AE205-AF205</f>
        <v>-3.778083333333332</v>
      </c>
      <c r="AI205" s="228"/>
      <c r="AJ205" s="225"/>
    </row>
    <row r="206" spans="1:36" s="4" customFormat="1" ht="11.25">
      <c r="A206" s="85">
        <v>154</v>
      </c>
      <c r="B206" s="180" t="s">
        <v>395</v>
      </c>
      <c r="C206" s="81" t="s">
        <v>13</v>
      </c>
      <c r="D206" s="81">
        <v>1.8</v>
      </c>
      <c r="E206" s="81">
        <v>1.8</v>
      </c>
      <c r="F206" s="37">
        <f t="shared" si="45"/>
        <v>1.48</v>
      </c>
      <c r="G206" s="104"/>
      <c r="H206" s="37">
        <v>1.03</v>
      </c>
      <c r="I206" s="37">
        <v>0.45</v>
      </c>
      <c r="J206" s="37"/>
      <c r="K206" s="37"/>
      <c r="L206" s="37">
        <f>F206-J206</f>
        <v>1.48</v>
      </c>
      <c r="M206" s="97">
        <v>0</v>
      </c>
      <c r="N206" s="37">
        <v>1.89</v>
      </c>
      <c r="O206" s="97">
        <f>N206-M206-L206</f>
        <v>0.4099999999999999</v>
      </c>
      <c r="P206" s="106">
        <f>O206</f>
        <v>0.4099999999999999</v>
      </c>
      <c r="Q206" s="37" t="s">
        <v>236</v>
      </c>
      <c r="R206" s="37">
        <v>0.85</v>
      </c>
      <c r="S206" s="15"/>
      <c r="T206" s="85">
        <v>154</v>
      </c>
      <c r="U206" s="180" t="s">
        <v>395</v>
      </c>
      <c r="V206" s="180" t="s">
        <v>198</v>
      </c>
      <c r="W206" s="51" t="s">
        <v>13</v>
      </c>
      <c r="X206" s="154">
        <v>0.041600000000000005</v>
      </c>
      <c r="Y206" s="44">
        <f t="shared" si="52"/>
        <v>0.048941176470588245</v>
      </c>
      <c r="Z206" s="38">
        <f t="shared" si="53"/>
        <v>1.5289411764705882</v>
      </c>
      <c r="AA206" s="5"/>
      <c r="AB206" s="5"/>
      <c r="AC206" s="37"/>
      <c r="AD206" s="3"/>
      <c r="AE206" s="7">
        <f>Z206-AC206</f>
        <v>1.5289411764705882</v>
      </c>
      <c r="AF206" s="8">
        <v>0</v>
      </c>
      <c r="AG206" s="52">
        <v>1.89</v>
      </c>
      <c r="AH206" s="9">
        <f>AG206-AF206-AE206</f>
        <v>0.36105882352941165</v>
      </c>
      <c r="AI206" s="12">
        <f>AH206</f>
        <v>0.36105882352941165</v>
      </c>
      <c r="AJ206" s="52" t="s">
        <v>236</v>
      </c>
    </row>
    <row r="207" spans="1:36" s="4" customFormat="1" ht="11.25">
      <c r="A207" s="85">
        <v>155</v>
      </c>
      <c r="B207" s="180" t="s">
        <v>396</v>
      </c>
      <c r="C207" s="81" t="s">
        <v>8</v>
      </c>
      <c r="D207" s="81">
        <v>2.5</v>
      </c>
      <c r="E207" s="81">
        <v>2.5</v>
      </c>
      <c r="F207" s="37">
        <f t="shared" si="45"/>
        <v>0.52</v>
      </c>
      <c r="G207" s="104"/>
      <c r="H207" s="37">
        <v>0.15</v>
      </c>
      <c r="I207" s="37">
        <v>0.37</v>
      </c>
      <c r="J207" s="37">
        <v>0.035</v>
      </c>
      <c r="K207" s="37"/>
      <c r="L207" s="37">
        <f>F207-J207</f>
        <v>0.485</v>
      </c>
      <c r="M207" s="97">
        <v>0</v>
      </c>
      <c r="N207" s="37">
        <v>2.63</v>
      </c>
      <c r="O207" s="97">
        <f>N207-M207-L207</f>
        <v>2.145</v>
      </c>
      <c r="P207" s="106">
        <f>O207</f>
        <v>2.145</v>
      </c>
      <c r="Q207" s="37" t="s">
        <v>236</v>
      </c>
      <c r="R207" s="37">
        <v>0.98</v>
      </c>
      <c r="S207" s="15"/>
      <c r="T207" s="85">
        <v>155</v>
      </c>
      <c r="U207" s="180" t="s">
        <v>396</v>
      </c>
      <c r="V207" s="180" t="s">
        <v>199</v>
      </c>
      <c r="W207" s="51" t="s">
        <v>8</v>
      </c>
      <c r="X207" s="154">
        <v>0.003</v>
      </c>
      <c r="Y207" s="44">
        <f t="shared" si="52"/>
        <v>0.0030612244897959186</v>
      </c>
      <c r="Z207" s="38">
        <f t="shared" si="53"/>
        <v>0.523061224489796</v>
      </c>
      <c r="AA207" s="5"/>
      <c r="AB207" s="5"/>
      <c r="AC207" s="37">
        <v>0.035</v>
      </c>
      <c r="AD207" s="3"/>
      <c r="AE207" s="8">
        <f>Z207-AC207</f>
        <v>0.48806122448979594</v>
      </c>
      <c r="AF207" s="8">
        <v>0</v>
      </c>
      <c r="AG207" s="52">
        <v>2.63</v>
      </c>
      <c r="AH207" s="9">
        <f>AG207-AF207-AE207</f>
        <v>2.141938775510204</v>
      </c>
      <c r="AI207" s="12">
        <f>AH207</f>
        <v>2.141938775510204</v>
      </c>
      <c r="AJ207" s="52" t="s">
        <v>236</v>
      </c>
    </row>
    <row r="208" spans="1:36" s="4" customFormat="1" ht="11.25">
      <c r="A208" s="85">
        <v>156</v>
      </c>
      <c r="B208" s="180" t="s">
        <v>397</v>
      </c>
      <c r="C208" s="81" t="s">
        <v>19</v>
      </c>
      <c r="D208" s="81">
        <v>63</v>
      </c>
      <c r="E208" s="81">
        <v>63</v>
      </c>
      <c r="F208" s="105">
        <f>H208+I208</f>
        <v>17.89</v>
      </c>
      <c r="G208" s="104"/>
      <c r="H208" s="37">
        <v>17.05</v>
      </c>
      <c r="I208" s="105">
        <v>0.84</v>
      </c>
      <c r="J208" s="37"/>
      <c r="K208" s="37"/>
      <c r="L208" s="37">
        <f>F208-J208</f>
        <v>17.89</v>
      </c>
      <c r="M208" s="97">
        <v>0</v>
      </c>
      <c r="N208" s="37">
        <v>66.15</v>
      </c>
      <c r="O208" s="97">
        <f>N208-M208-L208</f>
        <v>48.260000000000005</v>
      </c>
      <c r="P208" s="106">
        <f>O208</f>
        <v>48.260000000000005</v>
      </c>
      <c r="Q208" s="37" t="s">
        <v>236</v>
      </c>
      <c r="R208" s="37">
        <v>0.999</v>
      </c>
      <c r="S208" s="15"/>
      <c r="T208" s="85">
        <v>156</v>
      </c>
      <c r="U208" s="180" t="s">
        <v>397</v>
      </c>
      <c r="V208" s="180" t="s">
        <v>200</v>
      </c>
      <c r="W208" s="51" t="s">
        <v>19</v>
      </c>
      <c r="X208" s="154">
        <v>0</v>
      </c>
      <c r="Y208" s="44">
        <f t="shared" si="52"/>
        <v>0</v>
      </c>
      <c r="Z208" s="38">
        <f t="shared" si="53"/>
        <v>17.89</v>
      </c>
      <c r="AA208" s="5"/>
      <c r="AB208" s="5"/>
      <c r="AC208" s="37"/>
      <c r="AD208" s="3"/>
      <c r="AE208" s="7">
        <f>Z208-AC208</f>
        <v>17.89</v>
      </c>
      <c r="AF208" s="8">
        <v>0</v>
      </c>
      <c r="AG208" s="52">
        <v>66.15</v>
      </c>
      <c r="AH208" s="9">
        <f>AG208-AF208-AE208</f>
        <v>48.260000000000005</v>
      </c>
      <c r="AI208" s="12">
        <f>AH208</f>
        <v>48.260000000000005</v>
      </c>
      <c r="AJ208" s="52" t="s">
        <v>236</v>
      </c>
    </row>
    <row r="209" spans="1:36" s="4" customFormat="1" ht="11.25">
      <c r="A209" s="135">
        <v>157</v>
      </c>
      <c r="B209" s="121" t="s">
        <v>398</v>
      </c>
      <c r="C209" s="128">
        <v>1.6</v>
      </c>
      <c r="D209" s="128">
        <v>1.6</v>
      </c>
      <c r="E209" s="128"/>
      <c r="F209" s="124">
        <f t="shared" si="45"/>
        <v>0.25</v>
      </c>
      <c r="G209" s="123"/>
      <c r="H209" s="124">
        <v>0.25</v>
      </c>
      <c r="I209" s="124"/>
      <c r="J209" s="124">
        <v>0</v>
      </c>
      <c r="K209" s="124" t="s">
        <v>211</v>
      </c>
      <c r="L209" s="122">
        <f>F209</f>
        <v>0.25</v>
      </c>
      <c r="M209" s="122">
        <v>0</v>
      </c>
      <c r="N209" s="124">
        <f>J209</f>
        <v>0</v>
      </c>
      <c r="O209" s="122">
        <f>N209-L209-M209</f>
        <v>-0.25</v>
      </c>
      <c r="P209" s="126">
        <f>O209</f>
        <v>-0.25</v>
      </c>
      <c r="Q209" s="124" t="s">
        <v>235</v>
      </c>
      <c r="R209" s="133">
        <v>1</v>
      </c>
      <c r="S209" s="15"/>
      <c r="T209" s="85">
        <v>157</v>
      </c>
      <c r="U209" s="180" t="s">
        <v>398</v>
      </c>
      <c r="V209" s="180" t="s">
        <v>201</v>
      </c>
      <c r="W209" s="51">
        <v>1.6</v>
      </c>
      <c r="X209" s="154">
        <v>0</v>
      </c>
      <c r="Y209" s="44">
        <f t="shared" si="52"/>
        <v>0</v>
      </c>
      <c r="Z209" s="38">
        <f t="shared" si="53"/>
        <v>0.25</v>
      </c>
      <c r="AA209" s="5"/>
      <c r="AB209" s="5"/>
      <c r="AC209" s="37">
        <v>0</v>
      </c>
      <c r="AD209" s="3" t="s">
        <v>211</v>
      </c>
      <c r="AE209" s="8">
        <f>Z209</f>
        <v>0.25</v>
      </c>
      <c r="AF209" s="8">
        <v>0</v>
      </c>
      <c r="AG209" s="52">
        <f>AC209</f>
        <v>0</v>
      </c>
      <c r="AH209" s="9">
        <f>AG209-AE209-AF209</f>
        <v>-0.25</v>
      </c>
      <c r="AI209" s="9">
        <f>AH209</f>
        <v>-0.25</v>
      </c>
      <c r="AJ209" s="185" t="s">
        <v>235</v>
      </c>
    </row>
    <row r="210" spans="1:36" s="4" customFormat="1" ht="11.25">
      <c r="A210" s="85">
        <v>158</v>
      </c>
      <c r="B210" s="180" t="s">
        <v>399</v>
      </c>
      <c r="C210" s="81">
        <v>1.6</v>
      </c>
      <c r="D210" s="81">
        <v>1.6</v>
      </c>
      <c r="E210" s="81"/>
      <c r="F210" s="37">
        <f t="shared" si="45"/>
        <v>0.87</v>
      </c>
      <c r="G210" s="104"/>
      <c r="H210" s="37">
        <v>0.87</v>
      </c>
      <c r="I210" s="37"/>
      <c r="J210" s="37">
        <v>1.143</v>
      </c>
      <c r="K210" s="37" t="s">
        <v>211</v>
      </c>
      <c r="L210" s="97">
        <f aca="true" t="shared" si="54" ref="L210:L217">F210</f>
        <v>0.87</v>
      </c>
      <c r="M210" s="97">
        <v>0</v>
      </c>
      <c r="N210" s="37">
        <f aca="true" t="shared" si="55" ref="N210:N216">J210</f>
        <v>1.143</v>
      </c>
      <c r="O210" s="97">
        <f aca="true" t="shared" si="56" ref="O210:O218">N210-L210-M210</f>
        <v>0.273</v>
      </c>
      <c r="P210" s="97">
        <f aca="true" t="shared" si="57" ref="P210:P218">O210</f>
        <v>0.273</v>
      </c>
      <c r="Q210" s="37" t="s">
        <v>236</v>
      </c>
      <c r="R210" s="37">
        <v>0.94</v>
      </c>
      <c r="S210" s="15"/>
      <c r="T210" s="85">
        <v>158</v>
      </c>
      <c r="U210" s="180" t="s">
        <v>399</v>
      </c>
      <c r="V210" s="180" t="s">
        <v>202</v>
      </c>
      <c r="W210" s="51">
        <v>1.6</v>
      </c>
      <c r="X210" s="154">
        <v>0.19200000000000006</v>
      </c>
      <c r="Y210" s="44">
        <f t="shared" si="52"/>
        <v>0.20425531914893624</v>
      </c>
      <c r="Z210" s="75">
        <f t="shared" si="53"/>
        <v>1.0742553191489361</v>
      </c>
      <c r="AA210" s="7"/>
      <c r="AB210" s="7"/>
      <c r="AC210" s="3">
        <v>1.143</v>
      </c>
      <c r="AD210" s="3" t="s">
        <v>211</v>
      </c>
      <c r="AE210" s="8">
        <f aca="true" t="shared" si="58" ref="AE210:AE218">Z210</f>
        <v>1.0742553191489361</v>
      </c>
      <c r="AF210" s="8">
        <v>0</v>
      </c>
      <c r="AG210" s="52">
        <f aca="true" t="shared" si="59" ref="AG210:AG216">AC210</f>
        <v>1.143</v>
      </c>
      <c r="AH210" s="9">
        <f aca="true" t="shared" si="60" ref="AH210:AH218">AG210-AE210-AF210</f>
        <v>0.06874468085106389</v>
      </c>
      <c r="AI210" s="19">
        <f aca="true" t="shared" si="61" ref="AI210:AI218">AH210</f>
        <v>0.06874468085106389</v>
      </c>
      <c r="AJ210" s="52" t="s">
        <v>236</v>
      </c>
    </row>
    <row r="211" spans="1:36" s="4" customFormat="1" ht="11.25">
      <c r="A211" s="85">
        <v>159</v>
      </c>
      <c r="B211" s="180" t="s">
        <v>400</v>
      </c>
      <c r="C211" s="81">
        <v>1.6</v>
      </c>
      <c r="D211" s="81">
        <v>1.6</v>
      </c>
      <c r="E211" s="81"/>
      <c r="F211" s="37">
        <f aca="true" t="shared" si="62" ref="F211:F216">H211+I211</f>
        <v>0.78</v>
      </c>
      <c r="G211" s="104"/>
      <c r="H211" s="37">
        <v>0.78</v>
      </c>
      <c r="I211" s="37"/>
      <c r="J211" s="37">
        <v>0.814</v>
      </c>
      <c r="K211" s="37" t="s">
        <v>211</v>
      </c>
      <c r="L211" s="97">
        <f t="shared" si="54"/>
        <v>0.78</v>
      </c>
      <c r="M211" s="97">
        <v>0</v>
      </c>
      <c r="N211" s="37">
        <f t="shared" si="55"/>
        <v>0.814</v>
      </c>
      <c r="O211" s="97">
        <f t="shared" si="56"/>
        <v>0.03399999999999992</v>
      </c>
      <c r="P211" s="97">
        <f t="shared" si="57"/>
        <v>0.03399999999999992</v>
      </c>
      <c r="Q211" s="37" t="s">
        <v>236</v>
      </c>
      <c r="R211" s="37">
        <v>0.93</v>
      </c>
      <c r="S211" s="15"/>
      <c r="T211" s="85">
        <v>159</v>
      </c>
      <c r="U211" s="180" t="s">
        <v>400</v>
      </c>
      <c r="V211" s="180" t="s">
        <v>203</v>
      </c>
      <c r="W211" s="51">
        <v>1.6</v>
      </c>
      <c r="X211" s="154">
        <v>1.121</v>
      </c>
      <c r="Y211" s="44">
        <f t="shared" si="52"/>
        <v>1.2053763440860215</v>
      </c>
      <c r="Z211" s="75">
        <f t="shared" si="53"/>
        <v>1.9853763440860215</v>
      </c>
      <c r="AA211" s="7"/>
      <c r="AB211" s="7"/>
      <c r="AC211" s="3">
        <v>0.814</v>
      </c>
      <c r="AD211" s="3" t="s">
        <v>211</v>
      </c>
      <c r="AE211" s="8">
        <f t="shared" si="58"/>
        <v>1.9853763440860215</v>
      </c>
      <c r="AF211" s="8">
        <v>0</v>
      </c>
      <c r="AG211" s="52">
        <f t="shared" si="59"/>
        <v>0.814</v>
      </c>
      <c r="AH211" s="9">
        <f t="shared" si="60"/>
        <v>-1.1713763440860214</v>
      </c>
      <c r="AI211" s="19">
        <f t="shared" si="61"/>
        <v>-1.1713763440860214</v>
      </c>
      <c r="AJ211" s="52" t="s">
        <v>235</v>
      </c>
    </row>
    <row r="212" spans="1:36" s="4" customFormat="1" ht="11.25">
      <c r="A212" s="135">
        <v>160</v>
      </c>
      <c r="B212" s="121" t="s">
        <v>401</v>
      </c>
      <c r="C212" s="128">
        <v>2.5</v>
      </c>
      <c r="D212" s="128">
        <v>2.5</v>
      </c>
      <c r="E212" s="128"/>
      <c r="F212" s="124">
        <f t="shared" si="62"/>
        <v>0.62</v>
      </c>
      <c r="G212" s="123"/>
      <c r="H212" s="124">
        <v>0.62</v>
      </c>
      <c r="I212" s="124"/>
      <c r="J212" s="124">
        <v>0.606</v>
      </c>
      <c r="K212" s="124" t="s">
        <v>211</v>
      </c>
      <c r="L212" s="122">
        <f t="shared" si="54"/>
        <v>0.62</v>
      </c>
      <c r="M212" s="122">
        <v>0</v>
      </c>
      <c r="N212" s="124">
        <f t="shared" si="55"/>
        <v>0.606</v>
      </c>
      <c r="O212" s="122">
        <f t="shared" si="56"/>
        <v>-0.014000000000000012</v>
      </c>
      <c r="P212" s="122">
        <f t="shared" si="57"/>
        <v>-0.014000000000000012</v>
      </c>
      <c r="Q212" s="124" t="s">
        <v>235</v>
      </c>
      <c r="R212" s="124">
        <v>0.87</v>
      </c>
      <c r="S212" s="15"/>
      <c r="T212" s="85">
        <v>160</v>
      </c>
      <c r="U212" s="180" t="s">
        <v>401</v>
      </c>
      <c r="V212" s="180" t="s">
        <v>204</v>
      </c>
      <c r="W212" s="51">
        <v>2.5</v>
      </c>
      <c r="X212" s="154">
        <v>0.017</v>
      </c>
      <c r="Y212" s="44">
        <f t="shared" si="52"/>
        <v>0.019540229885057474</v>
      </c>
      <c r="Z212" s="75">
        <f>Y212+F212</f>
        <v>0.6395402298850574</v>
      </c>
      <c r="AA212" s="7"/>
      <c r="AB212" s="7"/>
      <c r="AC212" s="3">
        <v>0.606</v>
      </c>
      <c r="AD212" s="3" t="s">
        <v>211</v>
      </c>
      <c r="AE212" s="8">
        <f t="shared" si="58"/>
        <v>0.6395402298850574</v>
      </c>
      <c r="AF212" s="8">
        <v>0</v>
      </c>
      <c r="AG212" s="52">
        <f t="shared" si="59"/>
        <v>0.606</v>
      </c>
      <c r="AH212" s="9">
        <f t="shared" si="60"/>
        <v>-0.03354022988505745</v>
      </c>
      <c r="AI212" s="19">
        <f t="shared" si="61"/>
        <v>-0.03354022988505745</v>
      </c>
      <c r="AJ212" s="52" t="s">
        <v>235</v>
      </c>
    </row>
    <row r="213" spans="1:36" s="4" customFormat="1" ht="11.25">
      <c r="A213" s="135">
        <v>161</v>
      </c>
      <c r="B213" s="121" t="s">
        <v>402</v>
      </c>
      <c r="C213" s="128">
        <v>1.6</v>
      </c>
      <c r="D213" s="128">
        <v>1.6</v>
      </c>
      <c r="E213" s="128"/>
      <c r="F213" s="124">
        <f t="shared" si="62"/>
        <v>0.58</v>
      </c>
      <c r="G213" s="123"/>
      <c r="H213" s="124">
        <v>0.58</v>
      </c>
      <c r="I213" s="124"/>
      <c r="J213" s="124">
        <v>0.572</v>
      </c>
      <c r="K213" s="124" t="s">
        <v>211</v>
      </c>
      <c r="L213" s="122">
        <f t="shared" si="54"/>
        <v>0.58</v>
      </c>
      <c r="M213" s="122">
        <v>0</v>
      </c>
      <c r="N213" s="124">
        <f t="shared" si="55"/>
        <v>0.572</v>
      </c>
      <c r="O213" s="122">
        <f t="shared" si="56"/>
        <v>-0.008000000000000007</v>
      </c>
      <c r="P213" s="122">
        <f t="shared" si="57"/>
        <v>-0.008000000000000007</v>
      </c>
      <c r="Q213" s="124" t="s">
        <v>235</v>
      </c>
      <c r="R213" s="124">
        <v>0.83</v>
      </c>
      <c r="S213" s="15"/>
      <c r="T213" s="85">
        <v>161</v>
      </c>
      <c r="U213" s="180" t="s">
        <v>402</v>
      </c>
      <c r="V213" s="180" t="s">
        <v>205</v>
      </c>
      <c r="W213" s="51">
        <v>1.6</v>
      </c>
      <c r="X213" s="154">
        <v>0.4380000000000003</v>
      </c>
      <c r="Y213" s="44">
        <f t="shared" si="52"/>
        <v>0.5277108433734944</v>
      </c>
      <c r="Z213" s="75">
        <f t="shared" si="53"/>
        <v>1.1077108433734943</v>
      </c>
      <c r="AA213" s="7"/>
      <c r="AB213" s="7"/>
      <c r="AC213" s="3">
        <v>0.572</v>
      </c>
      <c r="AD213" s="3" t="s">
        <v>211</v>
      </c>
      <c r="AE213" s="8">
        <f t="shared" si="58"/>
        <v>1.1077108433734943</v>
      </c>
      <c r="AF213" s="8">
        <v>0</v>
      </c>
      <c r="AG213" s="52">
        <f t="shared" si="59"/>
        <v>0.572</v>
      </c>
      <c r="AH213" s="9">
        <f t="shared" si="60"/>
        <v>-0.5357108433734944</v>
      </c>
      <c r="AI213" s="19">
        <f t="shared" si="61"/>
        <v>-0.5357108433734944</v>
      </c>
      <c r="AJ213" s="52" t="s">
        <v>235</v>
      </c>
    </row>
    <row r="214" spans="1:36" s="4" customFormat="1" ht="11.25">
      <c r="A214" s="85">
        <v>162</v>
      </c>
      <c r="B214" s="180" t="s">
        <v>403</v>
      </c>
      <c r="C214" s="81">
        <v>1.6</v>
      </c>
      <c r="D214" s="81">
        <v>1.6</v>
      </c>
      <c r="E214" s="81"/>
      <c r="F214" s="37">
        <f t="shared" si="62"/>
        <v>0.82</v>
      </c>
      <c r="G214" s="104"/>
      <c r="H214" s="37">
        <v>0.82</v>
      </c>
      <c r="I214" s="37"/>
      <c r="J214" s="37">
        <v>0.901</v>
      </c>
      <c r="K214" s="37" t="s">
        <v>211</v>
      </c>
      <c r="L214" s="97">
        <f t="shared" si="54"/>
        <v>0.82</v>
      </c>
      <c r="M214" s="97">
        <v>0</v>
      </c>
      <c r="N214" s="37">
        <f t="shared" si="55"/>
        <v>0.901</v>
      </c>
      <c r="O214" s="97">
        <f t="shared" si="56"/>
        <v>0.08100000000000007</v>
      </c>
      <c r="P214" s="97">
        <f t="shared" si="57"/>
        <v>0.08100000000000007</v>
      </c>
      <c r="Q214" s="37" t="s">
        <v>236</v>
      </c>
      <c r="R214" s="37">
        <v>0.95</v>
      </c>
      <c r="S214" s="15"/>
      <c r="T214" s="85">
        <v>162</v>
      </c>
      <c r="U214" s="180" t="s">
        <v>403</v>
      </c>
      <c r="V214" s="180" t="s">
        <v>206</v>
      </c>
      <c r="W214" s="51">
        <v>1.6</v>
      </c>
      <c r="X214" s="154">
        <v>0.6000000000000002</v>
      </c>
      <c r="Y214" s="44">
        <f t="shared" si="52"/>
        <v>0.6315789473684212</v>
      </c>
      <c r="Z214" s="75">
        <f t="shared" si="53"/>
        <v>1.451578947368421</v>
      </c>
      <c r="AA214" s="7"/>
      <c r="AB214" s="7"/>
      <c r="AC214" s="3">
        <v>0.901</v>
      </c>
      <c r="AD214" s="3" t="s">
        <v>211</v>
      </c>
      <c r="AE214" s="8">
        <f t="shared" si="58"/>
        <v>1.451578947368421</v>
      </c>
      <c r="AF214" s="8">
        <v>0</v>
      </c>
      <c r="AG214" s="52">
        <f t="shared" si="59"/>
        <v>0.901</v>
      </c>
      <c r="AH214" s="9">
        <f t="shared" si="60"/>
        <v>-0.5505789473684211</v>
      </c>
      <c r="AI214" s="19">
        <f t="shared" si="61"/>
        <v>-0.5505789473684211</v>
      </c>
      <c r="AJ214" s="52" t="s">
        <v>235</v>
      </c>
    </row>
    <row r="215" spans="1:36" s="4" customFormat="1" ht="11.25">
      <c r="A215" s="135">
        <v>163</v>
      </c>
      <c r="B215" s="183" t="s">
        <v>404</v>
      </c>
      <c r="C215" s="128">
        <v>1.6</v>
      </c>
      <c r="D215" s="128">
        <v>1.6</v>
      </c>
      <c r="E215" s="128"/>
      <c r="F215" s="124">
        <f t="shared" si="62"/>
        <v>0.75</v>
      </c>
      <c r="G215" s="123"/>
      <c r="H215" s="124">
        <v>0.75</v>
      </c>
      <c r="I215" s="124"/>
      <c r="J215" s="124">
        <v>0</v>
      </c>
      <c r="K215" s="124" t="s">
        <v>211</v>
      </c>
      <c r="L215" s="122">
        <f t="shared" si="54"/>
        <v>0.75</v>
      </c>
      <c r="M215" s="122">
        <v>0</v>
      </c>
      <c r="N215" s="124">
        <f t="shared" si="55"/>
        <v>0</v>
      </c>
      <c r="O215" s="122">
        <f t="shared" si="56"/>
        <v>-0.75</v>
      </c>
      <c r="P215" s="122">
        <f t="shared" si="57"/>
        <v>-0.75</v>
      </c>
      <c r="Q215" s="124" t="s">
        <v>235</v>
      </c>
      <c r="R215" s="124">
        <v>0.91</v>
      </c>
      <c r="S215" s="15"/>
      <c r="T215" s="85">
        <v>163</v>
      </c>
      <c r="U215" s="177" t="s">
        <v>404</v>
      </c>
      <c r="V215" s="177" t="s">
        <v>207</v>
      </c>
      <c r="W215" s="51">
        <v>1.6</v>
      </c>
      <c r="X215" s="156">
        <v>0</v>
      </c>
      <c r="Y215" s="44">
        <f t="shared" si="52"/>
        <v>0</v>
      </c>
      <c r="Z215" s="75">
        <f t="shared" si="53"/>
        <v>0.75</v>
      </c>
      <c r="AA215" s="7"/>
      <c r="AB215" s="7"/>
      <c r="AC215" s="3">
        <v>0</v>
      </c>
      <c r="AD215" s="3" t="s">
        <v>211</v>
      </c>
      <c r="AE215" s="8">
        <f t="shared" si="58"/>
        <v>0.75</v>
      </c>
      <c r="AF215" s="8">
        <v>0</v>
      </c>
      <c r="AG215" s="52">
        <f t="shared" si="59"/>
        <v>0</v>
      </c>
      <c r="AH215" s="9">
        <f t="shared" si="60"/>
        <v>-0.75</v>
      </c>
      <c r="AI215" s="19">
        <f t="shared" si="61"/>
        <v>-0.75</v>
      </c>
      <c r="AJ215" s="52" t="s">
        <v>235</v>
      </c>
    </row>
    <row r="216" spans="1:36" s="4" customFormat="1" ht="11.25">
      <c r="A216" s="135">
        <v>164</v>
      </c>
      <c r="B216" s="183" t="s">
        <v>405</v>
      </c>
      <c r="C216" s="128">
        <v>1.6</v>
      </c>
      <c r="D216" s="128">
        <v>1.6</v>
      </c>
      <c r="E216" s="128"/>
      <c r="F216" s="124">
        <f t="shared" si="62"/>
        <v>0.02</v>
      </c>
      <c r="G216" s="123"/>
      <c r="H216" s="124">
        <v>0.02</v>
      </c>
      <c r="I216" s="124"/>
      <c r="J216" s="124">
        <v>0</v>
      </c>
      <c r="K216" s="124" t="s">
        <v>211</v>
      </c>
      <c r="L216" s="122">
        <f t="shared" si="54"/>
        <v>0.02</v>
      </c>
      <c r="M216" s="122">
        <v>0</v>
      </c>
      <c r="N216" s="124">
        <f t="shared" si="55"/>
        <v>0</v>
      </c>
      <c r="O216" s="122">
        <f t="shared" si="56"/>
        <v>-0.02</v>
      </c>
      <c r="P216" s="122">
        <f t="shared" si="57"/>
        <v>-0.02</v>
      </c>
      <c r="Q216" s="124" t="s">
        <v>235</v>
      </c>
      <c r="R216" s="124">
        <v>0.89</v>
      </c>
      <c r="S216" s="15"/>
      <c r="T216" s="85">
        <v>164</v>
      </c>
      <c r="U216" s="177" t="s">
        <v>405</v>
      </c>
      <c r="V216" s="177" t="s">
        <v>208</v>
      </c>
      <c r="W216" s="51">
        <v>1.6</v>
      </c>
      <c r="X216" s="156">
        <v>0.005</v>
      </c>
      <c r="Y216" s="44">
        <f t="shared" si="52"/>
        <v>0.0056179775280898875</v>
      </c>
      <c r="Z216" s="75">
        <f t="shared" si="53"/>
        <v>0.025617977528089888</v>
      </c>
      <c r="AA216" s="7"/>
      <c r="AB216" s="7"/>
      <c r="AC216" s="3">
        <v>0</v>
      </c>
      <c r="AD216" s="3" t="s">
        <v>211</v>
      </c>
      <c r="AE216" s="8">
        <f t="shared" si="58"/>
        <v>0.025617977528089888</v>
      </c>
      <c r="AF216" s="8">
        <v>0</v>
      </c>
      <c r="AG216" s="52">
        <f t="shared" si="59"/>
        <v>0</v>
      </c>
      <c r="AH216" s="9">
        <f t="shared" si="60"/>
        <v>-0.025617977528089888</v>
      </c>
      <c r="AI216" s="19">
        <f t="shared" si="61"/>
        <v>-0.025617977528089888</v>
      </c>
      <c r="AJ216" s="52" t="s">
        <v>235</v>
      </c>
    </row>
    <row r="217" spans="1:36" s="4" customFormat="1" ht="22.5">
      <c r="A217" s="135">
        <v>165</v>
      </c>
      <c r="B217" s="183" t="s">
        <v>406</v>
      </c>
      <c r="C217" s="128">
        <v>4</v>
      </c>
      <c r="D217" s="128">
        <v>4</v>
      </c>
      <c r="E217" s="128"/>
      <c r="F217" s="124">
        <f>H217+I217</f>
        <v>1.39</v>
      </c>
      <c r="G217" s="123"/>
      <c r="H217" s="124">
        <v>1.39</v>
      </c>
      <c r="I217" s="124"/>
      <c r="J217" s="124">
        <v>1.351</v>
      </c>
      <c r="K217" s="124" t="s">
        <v>211</v>
      </c>
      <c r="L217" s="122">
        <f t="shared" si="54"/>
        <v>1.39</v>
      </c>
      <c r="M217" s="122">
        <v>0</v>
      </c>
      <c r="N217" s="124">
        <f>J217</f>
        <v>1.351</v>
      </c>
      <c r="O217" s="122">
        <f>N217-L217-M217</f>
        <v>-0.038999999999999924</v>
      </c>
      <c r="P217" s="122">
        <f t="shared" si="57"/>
        <v>-0.038999999999999924</v>
      </c>
      <c r="Q217" s="124" t="s">
        <v>235</v>
      </c>
      <c r="R217" s="124">
        <v>0.94</v>
      </c>
      <c r="S217" s="15"/>
      <c r="T217" s="85">
        <v>165</v>
      </c>
      <c r="U217" s="177" t="s">
        <v>406</v>
      </c>
      <c r="V217" s="177" t="s">
        <v>209</v>
      </c>
      <c r="W217" s="51">
        <v>4</v>
      </c>
      <c r="X217" s="156">
        <v>1.1779999999999995</v>
      </c>
      <c r="Y217" s="44">
        <f t="shared" si="52"/>
        <v>1.2531914893617015</v>
      </c>
      <c r="Z217" s="75">
        <f t="shared" si="53"/>
        <v>2.6431914893617012</v>
      </c>
      <c r="AA217" s="7"/>
      <c r="AB217" s="7"/>
      <c r="AC217" s="37">
        <v>1.351</v>
      </c>
      <c r="AD217" s="3" t="s">
        <v>211</v>
      </c>
      <c r="AE217" s="8">
        <f t="shared" si="58"/>
        <v>2.6431914893617012</v>
      </c>
      <c r="AF217" s="8">
        <v>0</v>
      </c>
      <c r="AG217" s="52">
        <f>AC217</f>
        <v>1.351</v>
      </c>
      <c r="AH217" s="9">
        <f t="shared" si="60"/>
        <v>-1.2921914893617013</v>
      </c>
      <c r="AI217" s="19">
        <f t="shared" si="61"/>
        <v>-1.2921914893617013</v>
      </c>
      <c r="AJ217" s="52" t="s">
        <v>235</v>
      </c>
    </row>
    <row r="218" spans="1:36" s="4" customFormat="1" ht="11.25">
      <c r="A218" s="108">
        <v>166</v>
      </c>
      <c r="B218" s="39" t="s">
        <v>407</v>
      </c>
      <c r="C218" s="81">
        <v>16</v>
      </c>
      <c r="D218" s="81">
        <v>16</v>
      </c>
      <c r="E218" s="81"/>
      <c r="F218" s="37">
        <f>H218+I218</f>
        <v>4.34</v>
      </c>
      <c r="G218" s="104"/>
      <c r="H218" s="37">
        <v>4.34</v>
      </c>
      <c r="I218" s="37"/>
      <c r="J218" s="37">
        <v>4.34</v>
      </c>
      <c r="K218" s="37" t="s">
        <v>211</v>
      </c>
      <c r="L218" s="97">
        <f>F218</f>
        <v>4.34</v>
      </c>
      <c r="M218" s="97">
        <v>0</v>
      </c>
      <c r="N218" s="37">
        <f>J218</f>
        <v>4.34</v>
      </c>
      <c r="O218" s="97">
        <f t="shared" si="56"/>
        <v>0</v>
      </c>
      <c r="P218" s="97">
        <f t="shared" si="57"/>
        <v>0</v>
      </c>
      <c r="Q218" s="37" t="s">
        <v>236</v>
      </c>
      <c r="R218" s="37">
        <v>0.98</v>
      </c>
      <c r="S218" s="15"/>
      <c r="T218" s="108">
        <v>166</v>
      </c>
      <c r="U218" s="39" t="s">
        <v>407</v>
      </c>
      <c r="V218" s="39" t="s">
        <v>210</v>
      </c>
      <c r="W218" s="51">
        <v>16</v>
      </c>
      <c r="X218" s="156">
        <v>0</v>
      </c>
      <c r="Y218" s="44">
        <f t="shared" si="52"/>
        <v>0</v>
      </c>
      <c r="Z218" s="75">
        <f t="shared" si="53"/>
        <v>4.34</v>
      </c>
      <c r="AA218" s="7"/>
      <c r="AB218" s="7"/>
      <c r="AC218" s="37">
        <v>4.34</v>
      </c>
      <c r="AD218" s="3" t="s">
        <v>211</v>
      </c>
      <c r="AE218" s="8">
        <f t="shared" si="58"/>
        <v>4.34</v>
      </c>
      <c r="AF218" s="8">
        <v>0</v>
      </c>
      <c r="AG218" s="52">
        <f>AC218</f>
        <v>4.34</v>
      </c>
      <c r="AH218" s="9">
        <f t="shared" si="60"/>
        <v>0</v>
      </c>
      <c r="AI218" s="147">
        <f t="shared" si="61"/>
        <v>0</v>
      </c>
      <c r="AJ218" s="52"/>
    </row>
    <row r="219" spans="1:36" s="4" customFormat="1" ht="17.25" customHeight="1">
      <c r="A219" s="191"/>
      <c r="B219" s="86" t="s">
        <v>408</v>
      </c>
      <c r="C219" s="87">
        <f>D219+E219</f>
        <v>2914.699999999997</v>
      </c>
      <c r="D219" s="111">
        <f>SUM(D7:D218)</f>
        <v>1489.399999999998</v>
      </c>
      <c r="E219" s="37">
        <f>SUM(E7:E218)</f>
        <v>1425.299999999999</v>
      </c>
      <c r="F219" s="105">
        <f>SUM(F7:F218)-F12-F37-F45-F49-F55-F69-F81-F84-F90-F93-F96-F100-F103-F106-F153-F156-F159-F185-F188-F192-F196-F199-F203</f>
        <v>873.9300000000001</v>
      </c>
      <c r="G219" s="105"/>
      <c r="H219" s="105"/>
      <c r="I219" s="105"/>
      <c r="J219" s="37"/>
      <c r="K219" s="37"/>
      <c r="L219" s="37"/>
      <c r="M219" s="37"/>
      <c r="N219" s="37"/>
      <c r="O219" s="37"/>
      <c r="P219" s="37"/>
      <c r="Q219" s="37"/>
      <c r="R219" s="37"/>
      <c r="S219" s="15"/>
      <c r="T219" s="191"/>
      <c r="U219" s="86" t="s">
        <v>408</v>
      </c>
      <c r="V219" s="86" t="s">
        <v>6</v>
      </c>
      <c r="W219" s="136">
        <v>2914.7</v>
      </c>
      <c r="X219" s="157"/>
      <c r="Y219" s="46"/>
      <c r="Z219" s="38">
        <f>Z216+Z215+Z214+Z213+Z212+Z211+Z210+Z203+Z202+Z199+Z196+Z195+Z192+Z191+Z188+Z185+Z184+Z183+Z182+Z181+Z180+Z179+Z178+Z177+Z176+Z175+Z174+Z173+Z172+Z171+Z170+Z169+Z168+Z167+Z166+Z165+Z164+Z163+Z162+Z159+Z156+Z153+Z152+Z151+Z150+Z149+Z148+Z147+Z145+Z144+Z143+Z142+Z141+Z140+Z139+Z138+Z137+Z136+Z135+Z134+Z133+Z132+Z131+Z130+Z129+Z128+Z127+Z126+Z125+Z124+Z123+Z122+Z121+Z120+Z119+Z118+Z117+Z116+Z115+Z114+Z113+Z112+Z111+Z110+Z109+Z106+Z103+Z100+Z99+Z96+Z93+Z90+Z89+Z88+Z87+Z84+Z81+Z80+Z76+Z75+Z74+Z73+Z72+Z69+Z68+Z67+Z66+Z65+Z64+Z63+Z62+Z61+Z60+Z59+Z58+Z55+Z54+Z53+Z52+Z49+Z48+Z45+Z44+Z43+Z42+Z41+Z40+Z37+Z36+Z35+Z34+Z33+Z32+Z31+Z30+Z29+Z28+Z27+Z26+Z25+Z24+Z23+Z22+Z21+Z20+Z19+Z18+Z17+Z16+Z15+Z12+Z11+Z10+Z9+Z8+Z7</f>
        <v>1048.9076252393086</v>
      </c>
      <c r="AA219" s="5"/>
      <c r="AB219" s="5"/>
      <c r="AC219" s="76"/>
      <c r="AD219" s="76"/>
      <c r="AE219" s="11"/>
      <c r="AF219" s="11"/>
      <c r="AG219" s="70"/>
      <c r="AH219" s="11"/>
      <c r="AI219" s="11"/>
      <c r="AJ219" s="52"/>
    </row>
    <row r="220" spans="1:36" s="4" customFormat="1" ht="18.75" customHeight="1">
      <c r="A220" s="192"/>
      <c r="B220" s="88" t="s">
        <v>409</v>
      </c>
      <c r="C220" s="37"/>
      <c r="D220" s="37"/>
      <c r="E220" s="37"/>
      <c r="F220" s="37"/>
      <c r="G220" s="37"/>
      <c r="H220" s="37"/>
      <c r="I220" s="37"/>
      <c r="J220" s="37"/>
      <c r="K220" s="37"/>
      <c r="L220" s="37"/>
      <c r="M220" s="37"/>
      <c r="N220" s="37"/>
      <c r="O220" s="37"/>
      <c r="P220" s="37">
        <f>-(P8+P23+P34+P49+P78+P89+P93+P103+P134+P138+P145+P203+P209+P212+P213+P215+P216+P217)</f>
        <v>16.408999999999995</v>
      </c>
      <c r="Q220" s="37"/>
      <c r="R220" s="37"/>
      <c r="S220" s="15"/>
      <c r="T220" s="192"/>
      <c r="U220" s="88" t="s">
        <v>409</v>
      </c>
      <c r="V220" s="88" t="s">
        <v>4</v>
      </c>
      <c r="W220" s="52"/>
      <c r="X220" s="157"/>
      <c r="Y220" s="46"/>
      <c r="Z220" s="76"/>
      <c r="AA220" s="11"/>
      <c r="AB220" s="11"/>
      <c r="AC220" s="76"/>
      <c r="AD220" s="76"/>
      <c r="AE220" s="11"/>
      <c r="AF220" s="11"/>
      <c r="AG220" s="70"/>
      <c r="AH220" s="11"/>
      <c r="AI220" s="59">
        <f>-(AI9+AI12+AI15+AI16+AI18+AI23+AI29+AI34+AI35+AI43+AI49+AI54+AI58+AI62+AI66+AI72+AI89+AI93+AI96+AI100+AI103+AI106+AI115+AI118+AI127+AI133+AI134+AI136+AI138+AI145+AI174+AI210+AI213+AI214)</f>
        <v>29.4614217034871</v>
      </c>
      <c r="AJ220" s="52"/>
    </row>
    <row r="221" spans="1:36" s="4" customFormat="1" ht="11.25">
      <c r="A221" s="193"/>
      <c r="B221" s="88" t="s">
        <v>410</v>
      </c>
      <c r="C221" s="37"/>
      <c r="D221" s="37"/>
      <c r="E221" s="37"/>
      <c r="F221" s="37"/>
      <c r="G221" s="37"/>
      <c r="H221" s="37"/>
      <c r="I221" s="37"/>
      <c r="J221" s="37"/>
      <c r="K221" s="37"/>
      <c r="L221" s="37"/>
      <c r="M221" s="37"/>
      <c r="N221" s="37"/>
      <c r="O221" s="37"/>
      <c r="P221" s="38">
        <f>P7+P9+P10+P11+P12+P15+P16+P17+P18+P19+P20+P21+P22+P24+P25+P26+P27+P28+P29+P30+P31+P32+P33+P35+P36+P37+P40+P41+P42+P43+P44+P45+P48+P52+P53+P54+P55+P58+P59+P60+P61+P62+P63+P64+P65+P66+P67+P68+P69+P72+P73+P74+P75+P76+P77+P79+P80+P81+P84+P87+P88+P90+P96+P99+P100+P106+P109+P110+P111+P112+P113+P114+P115+P116+P117+P118+P119+P120+P121+P122+P123+P124+P125+P126+P127+P128+P129+P130+P131+P132+P133+P135+P136+P137+P139+P140+P141+P142+P143+P144+P146+P147+P148+P149+P150+P151+P152+P153+P156+P159+P162+P163+P164+P165+P166+P167+P168+P169+P170+P171+P172+P173+P174+P175+P176+P177+P178+P179+P180+P181+P182+P183+P184+P185+P188+P191+P192+P195+P196+P199+P202+P206+P207+P208+P210+P211+P214+P218</f>
        <v>671.7989999999995</v>
      </c>
      <c r="Q221" s="37"/>
      <c r="R221" s="37"/>
      <c r="S221" s="15"/>
      <c r="T221" s="193"/>
      <c r="U221" s="88" t="s">
        <v>410</v>
      </c>
      <c r="V221" s="88" t="s">
        <v>5</v>
      </c>
      <c r="W221" s="52"/>
      <c r="X221" s="157"/>
      <c r="Y221" s="46"/>
      <c r="Z221" s="76"/>
      <c r="AA221" s="11"/>
      <c r="AB221" s="11"/>
      <c r="AC221" s="76"/>
      <c r="AD221" s="76"/>
      <c r="AE221" s="11"/>
      <c r="AF221" s="11"/>
      <c r="AG221" s="70"/>
      <c r="AH221" s="11"/>
      <c r="AI221" s="58">
        <f>AI7+AI8+AI10+AI11+AI17+AI19+AI20+AI21+AI22+AI24+AI25+AI26+AI27+AI28+AI30+AI31+AI32+AI33+AI36+AI37+AI40+AI41+AI42+AI44+AI45+AI48+AI52+AI53+AI55+AI59+AI60+AI61+AI63+AI64+AI65+AI67+AI68+AI69+AI73+AI74+AI75+AI76+AI80+AI81+AI84+AI87+AI88+AI90+AI99+AI109+AI110+AI111+AI112+AI113+AI114+AI116+AI117+AI119+AI120+AI121+AI122+AI123+AI124+AI125+AI126+AI128+AI129+AI130+AI131+AI132+AI135+AI137+AI139+AI140+AI141+AI142+AI143+AI144+AI147+AI148+AI149+AI150+AI151+AI152+AI153+AI156+AI159+AI162+AI163+AI164+AI165+AI166+AI167+AI168+AI169+AI170+AI171+AI172+AI173+AI175+AI176+AI177+AI178+AI179+AI180+AI181+AI182+AI183+AI184+AI185+AI188+AI191+AI192+AI195+AI196+AI199+AI202+AI203+AI211+AI212+AI215+AI216</f>
        <v>370.6708957978552</v>
      </c>
      <c r="AJ221" s="52"/>
    </row>
    <row r="222" spans="1:35" ht="15">
      <c r="A222" s="89"/>
      <c r="B222" s="89"/>
      <c r="C222" s="220"/>
      <c r="D222" s="220"/>
      <c r="E222" s="220"/>
      <c r="F222" s="220"/>
      <c r="G222" s="220"/>
      <c r="H222" s="220"/>
      <c r="I222" s="220"/>
      <c r="J222" s="220"/>
      <c r="K222" s="220"/>
      <c r="L222" s="114"/>
      <c r="M222" s="114"/>
      <c r="N222" s="114"/>
      <c r="O222" s="221"/>
      <c r="P222" s="222"/>
      <c r="Q222" s="114"/>
      <c r="R222" s="114"/>
      <c r="S222" s="2"/>
      <c r="AI222" s="20"/>
    </row>
    <row r="223" ht="15">
      <c r="S223" s="2"/>
    </row>
    <row r="224" spans="2:36" ht="15.75">
      <c r="B224" s="91"/>
      <c r="Q224" s="117"/>
      <c r="R224" s="117"/>
      <c r="S224" s="2"/>
      <c r="U224" s="175" t="s">
        <v>412</v>
      </c>
      <c r="W224" s="53" t="s">
        <v>415</v>
      </c>
      <c r="AH224" s="16"/>
      <c r="AI224" s="16"/>
      <c r="AJ224" s="57"/>
    </row>
    <row r="225" spans="2:36" ht="15.75">
      <c r="B225" s="91"/>
      <c r="P225" s="118"/>
      <c r="S225" s="1"/>
      <c r="AH225" s="16"/>
      <c r="AI225" s="16"/>
      <c r="AJ225" s="57"/>
    </row>
    <row r="226" spans="2:16" ht="15">
      <c r="B226" s="91"/>
      <c r="P226" s="119"/>
    </row>
    <row r="227" ht="15">
      <c r="B227" s="91"/>
    </row>
    <row r="237" spans="21:33" ht="18.75">
      <c r="U237" s="93" t="s">
        <v>413</v>
      </c>
      <c r="V237" s="93"/>
      <c r="W237" s="54"/>
      <c r="X237" s="159"/>
      <c r="Y237" s="48"/>
      <c r="Z237" s="78"/>
      <c r="AA237" s="17"/>
      <c r="AB237" s="17"/>
      <c r="AC237" s="78"/>
      <c r="AD237" s="78"/>
      <c r="AE237" s="17"/>
      <c r="AF237" s="17"/>
      <c r="AG237" s="54"/>
    </row>
    <row r="238" spans="21:35" ht="18.75">
      <c r="U238" s="93" t="s">
        <v>414</v>
      </c>
      <c r="V238" s="93"/>
      <c r="W238" s="54"/>
      <c r="X238" s="159"/>
      <c r="Y238" s="48"/>
      <c r="Z238" s="78"/>
      <c r="AA238" s="17"/>
      <c r="AB238" s="17"/>
      <c r="AC238" s="78"/>
      <c r="AD238" s="78"/>
      <c r="AE238" s="17"/>
      <c r="AH238" s="17"/>
      <c r="AI238" s="17"/>
    </row>
  </sheetData>
  <sheetProtection/>
  <autoFilter ref="A6:AJ221"/>
  <mergeCells count="197">
    <mergeCell ref="R3:R5"/>
    <mergeCell ref="R12:R14"/>
    <mergeCell ref="R37:R39"/>
    <mergeCell ref="R45:R47"/>
    <mergeCell ref="R49:R51"/>
    <mergeCell ref="R55:R57"/>
    <mergeCell ref="R199:R201"/>
    <mergeCell ref="R203:R205"/>
    <mergeCell ref="R100:R102"/>
    <mergeCell ref="R103:R105"/>
    <mergeCell ref="R106:R108"/>
    <mergeCell ref="R153:R155"/>
    <mergeCell ref="R156:R158"/>
    <mergeCell ref="R159:R161"/>
    <mergeCell ref="R185:R187"/>
    <mergeCell ref="R188:R190"/>
    <mergeCell ref="R192:R194"/>
    <mergeCell ref="R196:R198"/>
    <mergeCell ref="R69:R71"/>
    <mergeCell ref="R81:R83"/>
    <mergeCell ref="R84:R86"/>
    <mergeCell ref="R90:R92"/>
    <mergeCell ref="R93:R95"/>
    <mergeCell ref="R96:R98"/>
    <mergeCell ref="T203:T205"/>
    <mergeCell ref="AI203:AI205"/>
    <mergeCell ref="AJ203:AJ205"/>
    <mergeCell ref="T219:T221"/>
    <mergeCell ref="T159:T161"/>
    <mergeCell ref="AI159:AI161"/>
    <mergeCell ref="AJ159:AJ161"/>
    <mergeCell ref="T185:T187"/>
    <mergeCell ref="AI185:AI187"/>
    <mergeCell ref="AJ185:AJ187"/>
    <mergeCell ref="T196:T198"/>
    <mergeCell ref="AI196:AI198"/>
    <mergeCell ref="AJ196:AJ198"/>
    <mergeCell ref="T199:T201"/>
    <mergeCell ref="AI199:AI201"/>
    <mergeCell ref="AJ199:AJ201"/>
    <mergeCell ref="T188:T190"/>
    <mergeCell ref="AI188:AI190"/>
    <mergeCell ref="AJ188:AJ190"/>
    <mergeCell ref="T192:T194"/>
    <mergeCell ref="AI192:AI194"/>
    <mergeCell ref="AJ192:AJ194"/>
    <mergeCell ref="T103:T105"/>
    <mergeCell ref="AI103:AI105"/>
    <mergeCell ref="AJ103:AJ105"/>
    <mergeCell ref="T106:T108"/>
    <mergeCell ref="AI106:AI108"/>
    <mergeCell ref="AJ106:AJ108"/>
    <mergeCell ref="AJ93:AJ95"/>
    <mergeCell ref="AJ84:AJ86"/>
    <mergeCell ref="AI84:AI86"/>
    <mergeCell ref="AI153:AI155"/>
    <mergeCell ref="AJ153:AJ155"/>
    <mergeCell ref="T156:T158"/>
    <mergeCell ref="AI156:AI158"/>
    <mergeCell ref="AJ156:AJ158"/>
    <mergeCell ref="T100:T102"/>
    <mergeCell ref="AI100:AI102"/>
    <mergeCell ref="AJ100:AJ102"/>
    <mergeCell ref="T153:T155"/>
    <mergeCell ref="AJ96:AJ98"/>
    <mergeCell ref="AJ55:AJ57"/>
    <mergeCell ref="T69:T71"/>
    <mergeCell ref="AI69:AI71"/>
    <mergeCell ref="AJ69:AJ71"/>
    <mergeCell ref="T55:T57"/>
    <mergeCell ref="AI55:AI57"/>
    <mergeCell ref="AJ81:AJ83"/>
    <mergeCell ref="T84:T86"/>
    <mergeCell ref="T90:T92"/>
    <mergeCell ref="AI90:AI92"/>
    <mergeCell ref="AJ90:AJ92"/>
    <mergeCell ref="T12:T14"/>
    <mergeCell ref="V3:V5"/>
    <mergeCell ref="AI96:AI98"/>
    <mergeCell ref="W4:W5"/>
    <mergeCell ref="Y4:Y5"/>
    <mergeCell ref="Z4:Z5"/>
    <mergeCell ref="AC4:AD4"/>
    <mergeCell ref="AI45:AI47"/>
    <mergeCell ref="AH4:AI5"/>
    <mergeCell ref="T93:T95"/>
    <mergeCell ref="AI93:AI95"/>
    <mergeCell ref="AJ45:AJ47"/>
    <mergeCell ref="T49:T51"/>
    <mergeCell ref="AI49:AI51"/>
    <mergeCell ref="AJ49:AJ51"/>
    <mergeCell ref="T45:T47"/>
    <mergeCell ref="P106:P108"/>
    <mergeCell ref="Q106:Q108"/>
    <mergeCell ref="P203:P205"/>
    <mergeCell ref="A199:A201"/>
    <mergeCell ref="P199:P201"/>
    <mergeCell ref="Q185:Q187"/>
    <mergeCell ref="A192:A194"/>
    <mergeCell ref="P192:P194"/>
    <mergeCell ref="Q192:Q194"/>
    <mergeCell ref="A159:A161"/>
    <mergeCell ref="A196:A198"/>
    <mergeCell ref="P196:P198"/>
    <mergeCell ref="P159:P161"/>
    <mergeCell ref="Q159:Q161"/>
    <mergeCell ref="A185:A187"/>
    <mergeCell ref="P185:P187"/>
    <mergeCell ref="T96:T98"/>
    <mergeCell ref="T81:T83"/>
    <mergeCell ref="AI81:AI83"/>
    <mergeCell ref="A219:A221"/>
    <mergeCell ref="A188:A190"/>
    <mergeCell ref="P188:P190"/>
    <mergeCell ref="Q196:Q198"/>
    <mergeCell ref="Q199:Q201"/>
    <mergeCell ref="Q103:Q105"/>
    <mergeCell ref="A106:A108"/>
    <mergeCell ref="A203:A205"/>
    <mergeCell ref="C222:K222"/>
    <mergeCell ref="O222:P222"/>
    <mergeCell ref="Q188:Q190"/>
    <mergeCell ref="Q153:Q155"/>
    <mergeCell ref="A156:A158"/>
    <mergeCell ref="P156:P158"/>
    <mergeCell ref="Q156:Q158"/>
    <mergeCell ref="A153:A155"/>
    <mergeCell ref="P153:P155"/>
    <mergeCell ref="A103:A105"/>
    <mergeCell ref="P103:P105"/>
    <mergeCell ref="Q203:Q205"/>
    <mergeCell ref="Q100:Q102"/>
    <mergeCell ref="A84:A86"/>
    <mergeCell ref="P84:P86"/>
    <mergeCell ref="A90:A92"/>
    <mergeCell ref="P90:P92"/>
    <mergeCell ref="Q90:Q92"/>
    <mergeCell ref="A81:A83"/>
    <mergeCell ref="P81:P83"/>
    <mergeCell ref="A100:A102"/>
    <mergeCell ref="P100:P102"/>
    <mergeCell ref="A93:A95"/>
    <mergeCell ref="P93:P95"/>
    <mergeCell ref="Q81:Q83"/>
    <mergeCell ref="A96:A98"/>
    <mergeCell ref="P96:P98"/>
    <mergeCell ref="Q96:Q98"/>
    <mergeCell ref="Q93:Q95"/>
    <mergeCell ref="Q84:Q86"/>
    <mergeCell ref="P49:P51"/>
    <mergeCell ref="Q49:Q51"/>
    <mergeCell ref="A45:A47"/>
    <mergeCell ref="A69:A71"/>
    <mergeCell ref="P69:P71"/>
    <mergeCell ref="Q69:Q71"/>
    <mergeCell ref="Q45:Q47"/>
    <mergeCell ref="A49:A51"/>
    <mergeCell ref="A55:A57"/>
    <mergeCell ref="P55:P57"/>
    <mergeCell ref="Q55:Q57"/>
    <mergeCell ref="P45:P47"/>
    <mergeCell ref="AI2:AJ2"/>
    <mergeCell ref="A1:Q1"/>
    <mergeCell ref="A37:A39"/>
    <mergeCell ref="P37:P39"/>
    <mergeCell ref="Q37:Q39"/>
    <mergeCell ref="Q3:Q5"/>
    <mergeCell ref="C4:C5"/>
    <mergeCell ref="F4:F5"/>
    <mergeCell ref="A12:A14"/>
    <mergeCell ref="P12:P14"/>
    <mergeCell ref="Q12:Q14"/>
    <mergeCell ref="AJ12:AJ14"/>
    <mergeCell ref="U3:U5"/>
    <mergeCell ref="W3:AI3"/>
    <mergeCell ref="AE4:AE5"/>
    <mergeCell ref="AF4:AF5"/>
    <mergeCell ref="AG4:AG5"/>
    <mergeCell ref="X4:X5"/>
    <mergeCell ref="T3:T5"/>
    <mergeCell ref="AJ37:AJ39"/>
    <mergeCell ref="AJ3:AJ5"/>
    <mergeCell ref="AI12:AI14"/>
    <mergeCell ref="T37:T39"/>
    <mergeCell ref="AI37:AI39"/>
    <mergeCell ref="D4:D5"/>
    <mergeCell ref="E4:E5"/>
    <mergeCell ref="O2:P2"/>
    <mergeCell ref="A3:A5"/>
    <mergeCell ref="B3:B5"/>
    <mergeCell ref="C3:P3"/>
    <mergeCell ref="M4:M5"/>
    <mergeCell ref="N4:N5"/>
    <mergeCell ref="J4:K4"/>
    <mergeCell ref="L4:L5"/>
    <mergeCell ref="O4:P5"/>
    <mergeCell ref="H4:I5"/>
  </mergeCells>
  <printOptions/>
  <pageMargins left="0.3937007874015748" right="0.1968503937007874" top="0.4724409448818898" bottom="0.3937007874015748" header="0.31496062992125984" footer="0.31496062992125984"/>
  <pageSetup horizontalDpi="300" verticalDpi="300" orientation="portrait" paperSize="9" scale="72" r:id="rId3"/>
  <rowBreaks count="2" manualBreakCount="2">
    <brk id="83" max="255" man="1"/>
    <brk id="167" max="29" man="1"/>
  </rowBreaks>
  <colBreaks count="1" manualBreakCount="1">
    <brk id="18" max="65535" man="1"/>
  </colBreaks>
  <legacyDrawing r:id="rId2"/>
</worksheet>
</file>

<file path=xl/worksheets/sheet2.xml><?xml version="1.0" encoding="utf-8"?>
<worksheet xmlns="http://schemas.openxmlformats.org/spreadsheetml/2006/main" xmlns:r="http://schemas.openxmlformats.org/officeDocument/2006/relationships">
  <dimension ref="A1:J26"/>
  <sheetViews>
    <sheetView zoomScalePageLayoutView="0" workbookViewId="0" topLeftCell="A1">
      <selection activeCell="L14" sqref="L14"/>
    </sheetView>
  </sheetViews>
  <sheetFormatPr defaultColWidth="9.140625" defaultRowHeight="15"/>
  <cols>
    <col min="1" max="1" width="6.7109375" style="0" customWidth="1"/>
    <col min="2" max="2" width="46.00390625" style="0" customWidth="1"/>
    <col min="3" max="3" width="16.8515625" style="0" customWidth="1"/>
    <col min="4" max="4" width="16.7109375" style="0" hidden="1" customWidth="1"/>
    <col min="5" max="9" width="9.140625" style="0" hidden="1" customWidth="1"/>
    <col min="10" max="10" width="20.00390625" style="0" customWidth="1"/>
  </cols>
  <sheetData>
    <row r="1" spans="1:10" ht="47.25" customHeight="1">
      <c r="A1" s="258" t="s">
        <v>416</v>
      </c>
      <c r="B1" s="258"/>
      <c r="C1" s="258"/>
      <c r="D1" s="258"/>
      <c r="E1" s="258"/>
      <c r="F1" s="258"/>
      <c r="G1" s="258"/>
      <c r="H1" s="258"/>
      <c r="I1" s="258"/>
      <c r="J1" s="258"/>
    </row>
    <row r="2" spans="1:10" s="22" customFormat="1" ht="15" customHeight="1">
      <c r="A2" s="259" t="s">
        <v>215</v>
      </c>
      <c r="B2" s="262" t="s">
        <v>216</v>
      </c>
      <c r="C2" s="263"/>
      <c r="D2" s="21"/>
      <c r="E2" s="21"/>
      <c r="F2" s="21"/>
      <c r="G2" s="21"/>
      <c r="H2" s="21"/>
      <c r="I2" s="21"/>
      <c r="J2" s="268" t="s">
        <v>417</v>
      </c>
    </row>
    <row r="3" spans="1:10" s="22" customFormat="1" ht="15" customHeight="1">
      <c r="A3" s="260"/>
      <c r="B3" s="264"/>
      <c r="C3" s="265"/>
      <c r="D3" s="23"/>
      <c r="E3" s="23"/>
      <c r="F3" s="23"/>
      <c r="G3" s="23"/>
      <c r="H3" s="23"/>
      <c r="I3" s="23"/>
      <c r="J3" s="269"/>
    </row>
    <row r="4" spans="1:10" s="22" customFormat="1" ht="24" customHeight="1">
      <c r="A4" s="261"/>
      <c r="B4" s="266"/>
      <c r="C4" s="267"/>
      <c r="D4" s="24"/>
      <c r="E4" s="24"/>
      <c r="F4" s="24"/>
      <c r="G4" s="24"/>
      <c r="H4" s="24"/>
      <c r="I4" s="24"/>
      <c r="J4" s="270"/>
    </row>
    <row r="5" spans="1:10" s="25" customFormat="1" ht="15" customHeight="1">
      <c r="A5" s="255" t="s">
        <v>418</v>
      </c>
      <c r="B5" s="256"/>
      <c r="C5" s="256"/>
      <c r="D5" s="256"/>
      <c r="E5" s="256"/>
      <c r="F5" s="256"/>
      <c r="G5" s="256"/>
      <c r="H5" s="256"/>
      <c r="I5" s="256"/>
      <c r="J5" s="257"/>
    </row>
    <row r="6" spans="1:10" s="25" customFormat="1" ht="15" customHeight="1">
      <c r="A6" s="26">
        <v>1</v>
      </c>
      <c r="B6" s="141" t="s">
        <v>419</v>
      </c>
      <c r="C6" s="141">
        <v>6.3</v>
      </c>
      <c r="D6" s="94"/>
      <c r="E6" s="94"/>
      <c r="F6" s="94"/>
      <c r="G6" s="94"/>
      <c r="H6" s="94"/>
      <c r="I6" s="94"/>
      <c r="J6" s="96">
        <v>-1.24</v>
      </c>
    </row>
    <row r="7" spans="1:10" s="165" customFormat="1" ht="15" customHeight="1">
      <c r="A7" s="163">
        <v>2</v>
      </c>
      <c r="B7" s="167" t="s">
        <v>420</v>
      </c>
      <c r="C7" s="168" t="s">
        <v>28</v>
      </c>
      <c r="D7" s="163"/>
      <c r="E7" s="163"/>
      <c r="F7" s="163"/>
      <c r="G7" s="163"/>
      <c r="H7" s="163"/>
      <c r="I7" s="163"/>
      <c r="J7" s="164">
        <v>-0.009999999999999787</v>
      </c>
    </row>
    <row r="8" spans="1:10" s="25" customFormat="1" ht="15" customHeight="1">
      <c r="A8" s="27">
        <v>3</v>
      </c>
      <c r="B8" s="142" t="s">
        <v>421</v>
      </c>
      <c r="C8" s="141" t="s">
        <v>7</v>
      </c>
      <c r="D8" s="94"/>
      <c r="E8" s="94"/>
      <c r="F8" s="94"/>
      <c r="G8" s="94"/>
      <c r="H8" s="94"/>
      <c r="I8" s="94"/>
      <c r="J8" s="96">
        <v>-0.5399999999999991</v>
      </c>
    </row>
    <row r="9" spans="1:10" s="25" customFormat="1" ht="15" customHeight="1">
      <c r="A9" s="26">
        <v>4</v>
      </c>
      <c r="B9" s="143" t="s">
        <v>422</v>
      </c>
      <c r="C9" s="141" t="s">
        <v>27</v>
      </c>
      <c r="D9" s="94"/>
      <c r="E9" s="94"/>
      <c r="F9" s="94"/>
      <c r="G9" s="94"/>
      <c r="H9" s="94"/>
      <c r="I9" s="94"/>
      <c r="J9" s="96">
        <v>-4.52</v>
      </c>
    </row>
    <row r="10" spans="1:10" s="25" customFormat="1" ht="15" customHeight="1">
      <c r="A10" s="27">
        <v>5</v>
      </c>
      <c r="B10" s="142" t="s">
        <v>299</v>
      </c>
      <c r="C10" s="141" t="s">
        <v>40</v>
      </c>
      <c r="D10" s="94"/>
      <c r="E10" s="94"/>
      <c r="F10" s="94"/>
      <c r="G10" s="94"/>
      <c r="H10" s="94"/>
      <c r="I10" s="94"/>
      <c r="J10" s="96">
        <v>-0.16</v>
      </c>
    </row>
    <row r="11" spans="1:10" s="25" customFormat="1" ht="15" customHeight="1">
      <c r="A11" s="27">
        <v>6</v>
      </c>
      <c r="B11" s="142" t="s">
        <v>423</v>
      </c>
      <c r="C11" s="141" t="s">
        <v>18</v>
      </c>
      <c r="D11" s="94"/>
      <c r="E11" s="94"/>
      <c r="F11" s="94"/>
      <c r="G11" s="94"/>
      <c r="H11" s="94"/>
      <c r="I11" s="94"/>
      <c r="J11" s="96">
        <v>-3.8499999999999988</v>
      </c>
    </row>
    <row r="12" spans="1:10" s="25" customFormat="1" ht="15" customHeight="1">
      <c r="A12" s="26">
        <v>7</v>
      </c>
      <c r="B12" s="142" t="s">
        <v>424</v>
      </c>
      <c r="C12" s="141" t="s">
        <v>11</v>
      </c>
      <c r="D12" s="94"/>
      <c r="E12" s="94"/>
      <c r="F12" s="94"/>
      <c r="G12" s="94"/>
      <c r="H12" s="94"/>
      <c r="I12" s="94"/>
      <c r="J12" s="96">
        <v>-0.9800000000000013</v>
      </c>
    </row>
    <row r="13" spans="1:10" s="25" customFormat="1" ht="15" customHeight="1">
      <c r="A13" s="26">
        <v>8</v>
      </c>
      <c r="B13" s="142" t="s">
        <v>313</v>
      </c>
      <c r="C13" s="141" t="s">
        <v>11</v>
      </c>
      <c r="D13" s="94"/>
      <c r="E13" s="94"/>
      <c r="F13" s="94"/>
      <c r="G13" s="94"/>
      <c r="H13" s="94"/>
      <c r="I13" s="94"/>
      <c r="J13" s="96">
        <v>-1.04</v>
      </c>
    </row>
    <row r="14" spans="1:10" s="25" customFormat="1" ht="15">
      <c r="A14" s="26">
        <v>9</v>
      </c>
      <c r="B14" s="142" t="s">
        <v>425</v>
      </c>
      <c r="C14" s="141" t="s">
        <v>15</v>
      </c>
      <c r="D14" s="94"/>
      <c r="E14" s="94"/>
      <c r="F14" s="94"/>
      <c r="G14" s="94"/>
      <c r="H14" s="94"/>
      <c r="I14" s="94"/>
      <c r="J14" s="96">
        <v>-0.30000000000000004</v>
      </c>
    </row>
    <row r="15" spans="1:10" s="25" customFormat="1" ht="15">
      <c r="A15" s="26">
        <v>10</v>
      </c>
      <c r="B15" s="142" t="s">
        <v>345</v>
      </c>
      <c r="C15" s="141">
        <v>2.5</v>
      </c>
      <c r="D15" s="94">
        <v>3.48</v>
      </c>
      <c r="E15" s="94"/>
      <c r="F15" s="94"/>
      <c r="G15" s="94">
        <v>3.48</v>
      </c>
      <c r="H15" s="94">
        <v>0</v>
      </c>
      <c r="I15" s="94">
        <v>2.63</v>
      </c>
      <c r="J15" s="96">
        <v>-0.24199999999999988</v>
      </c>
    </row>
    <row r="16" spans="1:10" s="25" customFormat="1" ht="15">
      <c r="A16" s="34">
        <v>11</v>
      </c>
      <c r="B16" s="144" t="s">
        <v>426</v>
      </c>
      <c r="C16" s="141" t="s">
        <v>7</v>
      </c>
      <c r="D16" s="94">
        <v>11.67</v>
      </c>
      <c r="E16" s="94"/>
      <c r="F16" s="94"/>
      <c r="G16" s="94">
        <v>11.67</v>
      </c>
      <c r="H16" s="94">
        <v>0</v>
      </c>
      <c r="I16" s="94">
        <v>10.5</v>
      </c>
      <c r="J16" s="96">
        <v>-0.16999999999999993</v>
      </c>
    </row>
    <row r="17" spans="1:10" s="25" customFormat="1" ht="15">
      <c r="A17" s="34">
        <v>12</v>
      </c>
      <c r="B17" s="145" t="s">
        <v>394</v>
      </c>
      <c r="C17" s="143">
        <v>10</v>
      </c>
      <c r="D17" s="94">
        <v>25.25</v>
      </c>
      <c r="E17" s="94"/>
      <c r="F17" s="94"/>
      <c r="G17" s="94">
        <v>25.25</v>
      </c>
      <c r="H17" s="94">
        <v>0</v>
      </c>
      <c r="I17" s="94">
        <v>21</v>
      </c>
      <c r="J17" s="96">
        <v>-2.276</v>
      </c>
    </row>
    <row r="18" spans="1:10" s="25" customFormat="1" ht="15">
      <c r="A18" s="34">
        <v>13</v>
      </c>
      <c r="B18" s="145" t="s">
        <v>427</v>
      </c>
      <c r="C18" s="143">
        <v>1.6</v>
      </c>
      <c r="D18" s="94">
        <v>45.91</v>
      </c>
      <c r="E18" s="94"/>
      <c r="F18" s="94"/>
      <c r="G18" s="94">
        <v>45.91</v>
      </c>
      <c r="H18" s="94">
        <v>0</v>
      </c>
      <c r="I18" s="94">
        <v>42</v>
      </c>
      <c r="J18" s="96">
        <v>-0.25</v>
      </c>
    </row>
    <row r="19" spans="1:10" s="165" customFormat="1" ht="15">
      <c r="A19" s="160">
        <v>14</v>
      </c>
      <c r="B19" s="161" t="s">
        <v>401</v>
      </c>
      <c r="C19" s="162">
        <v>2.5</v>
      </c>
      <c r="D19" s="163">
        <v>6.83</v>
      </c>
      <c r="E19" s="163"/>
      <c r="F19" s="163"/>
      <c r="G19" s="163">
        <v>6.83</v>
      </c>
      <c r="H19" s="163">
        <v>0</v>
      </c>
      <c r="I19" s="163">
        <v>6.62</v>
      </c>
      <c r="J19" s="164">
        <v>-0.014000000000000012</v>
      </c>
    </row>
    <row r="20" spans="1:10" s="165" customFormat="1" ht="15">
      <c r="A20" s="160">
        <v>15</v>
      </c>
      <c r="B20" s="161" t="s">
        <v>402</v>
      </c>
      <c r="C20" s="162">
        <v>1.6</v>
      </c>
      <c r="D20" s="163"/>
      <c r="E20" s="163"/>
      <c r="F20" s="163"/>
      <c r="G20" s="163"/>
      <c r="H20" s="163"/>
      <c r="I20" s="163"/>
      <c r="J20" s="164">
        <v>-0.008000000000000007</v>
      </c>
    </row>
    <row r="21" spans="1:10" s="25" customFormat="1" ht="15">
      <c r="A21" s="34">
        <v>16</v>
      </c>
      <c r="B21" s="146" t="s">
        <v>404</v>
      </c>
      <c r="C21" s="143">
        <v>1.6</v>
      </c>
      <c r="D21" s="94"/>
      <c r="E21" s="94"/>
      <c r="F21" s="94"/>
      <c r="G21" s="94"/>
      <c r="H21" s="94"/>
      <c r="I21" s="94"/>
      <c r="J21" s="94">
        <v>-0.75</v>
      </c>
    </row>
    <row r="22" spans="1:10" s="165" customFormat="1" ht="15">
      <c r="A22" s="160">
        <v>17</v>
      </c>
      <c r="B22" s="166" t="s">
        <v>405</v>
      </c>
      <c r="C22" s="162">
        <v>1.6</v>
      </c>
      <c r="D22" s="163"/>
      <c r="E22" s="163"/>
      <c r="F22" s="163"/>
      <c r="G22" s="163"/>
      <c r="H22" s="163"/>
      <c r="I22" s="163"/>
      <c r="J22" s="163">
        <v>-0.02</v>
      </c>
    </row>
    <row r="23" spans="1:10" s="165" customFormat="1" ht="15">
      <c r="A23" s="160">
        <v>18</v>
      </c>
      <c r="B23" s="166" t="s">
        <v>428</v>
      </c>
      <c r="C23" s="162">
        <v>4</v>
      </c>
      <c r="D23" s="163"/>
      <c r="E23" s="163"/>
      <c r="F23" s="163"/>
      <c r="G23" s="163"/>
      <c r="H23" s="163"/>
      <c r="I23" s="163"/>
      <c r="J23" s="163">
        <v>-0.038999999999999924</v>
      </c>
    </row>
    <row r="24" spans="1:10" s="30" customFormat="1" ht="15" customHeight="1">
      <c r="A24" s="252" t="s">
        <v>429</v>
      </c>
      <c r="B24" s="253"/>
      <c r="C24" s="253"/>
      <c r="D24" s="254"/>
      <c r="E24" s="28"/>
      <c r="F24" s="29"/>
      <c r="G24" s="29"/>
      <c r="H24" s="29"/>
      <c r="I24" s="28"/>
      <c r="J24" s="29">
        <f>-SUM(J6:J23)</f>
        <v>16.408999999999995</v>
      </c>
    </row>
    <row r="26" spans="1:2" ht="15">
      <c r="A26" s="169"/>
      <c r="B26" t="s">
        <v>430</v>
      </c>
    </row>
  </sheetData>
  <sheetProtection/>
  <mergeCells count="6">
    <mergeCell ref="A24:D24"/>
    <mergeCell ref="A5:J5"/>
    <mergeCell ref="A1:J1"/>
    <mergeCell ref="A2:A4"/>
    <mergeCell ref="B2:C4"/>
    <mergeCell ref="J2:J4"/>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IV47"/>
  <sheetViews>
    <sheetView zoomScalePageLayoutView="0" workbookViewId="0" topLeftCell="A13">
      <selection activeCell="O4" sqref="O4"/>
    </sheetView>
  </sheetViews>
  <sheetFormatPr defaultColWidth="9.140625" defaultRowHeight="15"/>
  <cols>
    <col min="1" max="1" width="3.8515625" style="53" customWidth="1"/>
    <col min="2" max="2" width="35.140625" style="53" customWidth="1"/>
    <col min="3" max="3" width="16.421875" style="53" customWidth="1"/>
    <col min="4" max="4" width="6.140625" style="53" hidden="1" customWidth="1"/>
    <col min="5" max="5" width="5.8515625" style="53" hidden="1" customWidth="1"/>
    <col min="6" max="6" width="7.28125" style="53" hidden="1" customWidth="1"/>
    <col min="7" max="7" width="7.00390625" style="53" hidden="1" customWidth="1"/>
    <col min="8" max="8" width="7.421875" style="53" hidden="1" customWidth="1"/>
    <col min="9" max="9" width="10.57421875" style="53" hidden="1" customWidth="1"/>
    <col min="10" max="10" width="12.8515625" style="53" hidden="1" customWidth="1"/>
    <col min="11" max="11" width="8.7109375" style="53" hidden="1" customWidth="1"/>
    <col min="12" max="12" width="13.8515625" style="73" bestFit="1" customWidth="1"/>
    <col min="13" max="13" width="12.140625" style="73" customWidth="1"/>
    <col min="14" max="16384" width="9.140625" style="22" customWidth="1"/>
  </cols>
  <sheetData>
    <row r="1" spans="1:256" s="31" customFormat="1" ht="72.75" customHeight="1">
      <c r="A1" s="276" t="s">
        <v>440</v>
      </c>
      <c r="B1" s="276"/>
      <c r="C1" s="276"/>
      <c r="D1" s="276"/>
      <c r="E1" s="276"/>
      <c r="F1" s="276"/>
      <c r="G1" s="276"/>
      <c r="H1" s="276"/>
      <c r="I1" s="276"/>
      <c r="J1" s="276"/>
      <c r="K1" s="276"/>
      <c r="L1" s="276"/>
      <c r="M1" s="276"/>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s="4" customFormat="1" ht="32.25" customHeight="1">
      <c r="A2" s="277" t="s">
        <v>215</v>
      </c>
      <c r="B2" s="274" t="s">
        <v>216</v>
      </c>
      <c r="C2" s="281" t="s">
        <v>234</v>
      </c>
      <c r="D2" s="282"/>
      <c r="E2" s="282"/>
      <c r="F2" s="282"/>
      <c r="G2" s="282"/>
      <c r="H2" s="282"/>
      <c r="I2" s="282"/>
      <c r="J2" s="282"/>
      <c r="K2" s="282"/>
      <c r="L2" s="283"/>
      <c r="M2" s="284" t="s">
        <v>218</v>
      </c>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c r="IG2" s="32"/>
      <c r="IH2" s="32"/>
      <c r="II2" s="32"/>
      <c r="IJ2" s="32"/>
      <c r="IK2" s="32"/>
      <c r="IL2" s="32"/>
      <c r="IM2" s="32"/>
      <c r="IN2" s="32"/>
      <c r="IO2" s="32"/>
      <c r="IP2" s="32"/>
      <c r="IQ2" s="32"/>
      <c r="IR2" s="32"/>
      <c r="IS2" s="32"/>
      <c r="IT2" s="32"/>
      <c r="IU2" s="32"/>
      <c r="IV2" s="32"/>
    </row>
    <row r="3" spans="1:256" s="4" customFormat="1" ht="11.25" customHeight="1">
      <c r="A3" s="278"/>
      <c r="B3" s="280"/>
      <c r="C3" s="274" t="s">
        <v>229</v>
      </c>
      <c r="D3" s="274" t="s">
        <v>29</v>
      </c>
      <c r="E3" s="274" t="s">
        <v>22</v>
      </c>
      <c r="F3" s="281" t="s">
        <v>23</v>
      </c>
      <c r="G3" s="283"/>
      <c r="H3" s="274" t="s">
        <v>24</v>
      </c>
      <c r="I3" s="274" t="s">
        <v>0</v>
      </c>
      <c r="J3" s="274" t="s">
        <v>1</v>
      </c>
      <c r="K3" s="274" t="s">
        <v>30</v>
      </c>
      <c r="L3" s="274" t="s">
        <v>441</v>
      </c>
      <c r="M3" s="285"/>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c r="IP3" s="32"/>
      <c r="IQ3" s="32"/>
      <c r="IR3" s="32"/>
      <c r="IS3" s="32"/>
      <c r="IT3" s="32"/>
      <c r="IU3" s="32"/>
      <c r="IV3" s="32"/>
    </row>
    <row r="4" spans="1:256" s="4" customFormat="1" ht="235.5" customHeight="1">
      <c r="A4" s="279"/>
      <c r="B4" s="275"/>
      <c r="C4" s="275"/>
      <c r="D4" s="275"/>
      <c r="E4" s="275"/>
      <c r="F4" s="187" t="s">
        <v>2</v>
      </c>
      <c r="G4" s="187" t="s">
        <v>3</v>
      </c>
      <c r="H4" s="275"/>
      <c r="I4" s="275"/>
      <c r="J4" s="275"/>
      <c r="K4" s="275"/>
      <c r="L4" s="275"/>
      <c r="M4" s="286"/>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c r="IQ4" s="32"/>
      <c r="IR4" s="32"/>
      <c r="IS4" s="32"/>
      <c r="IT4" s="32"/>
      <c r="IU4" s="32"/>
      <c r="IV4" s="32"/>
    </row>
    <row r="5" spans="1:256" s="4" customFormat="1" ht="11.25">
      <c r="A5" s="187">
        <v>1</v>
      </c>
      <c r="B5" s="187">
        <v>2</v>
      </c>
      <c r="C5" s="187"/>
      <c r="D5" s="187">
        <v>4</v>
      </c>
      <c r="E5" s="187">
        <v>5</v>
      </c>
      <c r="F5" s="187">
        <v>6</v>
      </c>
      <c r="G5" s="187">
        <v>7</v>
      </c>
      <c r="H5" s="187">
        <v>8</v>
      </c>
      <c r="I5" s="187">
        <v>9</v>
      </c>
      <c r="J5" s="187">
        <v>10</v>
      </c>
      <c r="K5" s="187">
        <v>11</v>
      </c>
      <c r="L5" s="187">
        <v>12</v>
      </c>
      <c r="M5" s="60">
        <v>13</v>
      </c>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c r="II5" s="32"/>
      <c r="IJ5" s="32"/>
      <c r="IK5" s="32"/>
      <c r="IL5" s="32"/>
      <c r="IM5" s="32"/>
      <c r="IN5" s="32"/>
      <c r="IO5" s="32"/>
      <c r="IP5" s="32"/>
      <c r="IQ5" s="32"/>
      <c r="IR5" s="32"/>
      <c r="IS5" s="32"/>
      <c r="IT5" s="32"/>
      <c r="IU5" s="32"/>
      <c r="IV5" s="32"/>
    </row>
    <row r="6" spans="1:13" ht="15">
      <c r="A6" s="271" t="s">
        <v>418</v>
      </c>
      <c r="B6" s="272"/>
      <c r="C6" s="272"/>
      <c r="D6" s="272"/>
      <c r="E6" s="272"/>
      <c r="F6" s="272"/>
      <c r="G6" s="272"/>
      <c r="H6" s="272"/>
      <c r="I6" s="272"/>
      <c r="J6" s="272"/>
      <c r="K6" s="272"/>
      <c r="L6" s="272"/>
      <c r="M6" s="273"/>
    </row>
    <row r="7" spans="1:256" s="13" customFormat="1" ht="15">
      <c r="A7" s="61">
        <v>1</v>
      </c>
      <c r="B7" s="66" t="s">
        <v>431</v>
      </c>
      <c r="C7" s="61">
        <v>6.3</v>
      </c>
      <c r="D7" s="44"/>
      <c r="E7" s="62">
        <v>3.48</v>
      </c>
      <c r="F7" s="52"/>
      <c r="G7" s="43"/>
      <c r="H7" s="43">
        <v>3.48</v>
      </c>
      <c r="I7" s="43">
        <v>0</v>
      </c>
      <c r="J7" s="52">
        <v>2.63</v>
      </c>
      <c r="K7" s="43">
        <v>-0.85</v>
      </c>
      <c r="L7" s="63">
        <v>-1.2429999999999999</v>
      </c>
      <c r="M7" s="64" t="s">
        <v>235</v>
      </c>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c r="IF7" s="33"/>
      <c r="IG7" s="33"/>
      <c r="IH7" s="33"/>
      <c r="II7" s="33"/>
      <c r="IJ7" s="33"/>
      <c r="IK7" s="33"/>
      <c r="IL7" s="33"/>
      <c r="IM7" s="33"/>
      <c r="IN7" s="33"/>
      <c r="IO7" s="33"/>
      <c r="IP7" s="33"/>
      <c r="IQ7" s="33"/>
      <c r="IR7" s="33"/>
      <c r="IS7" s="33"/>
      <c r="IT7" s="33"/>
      <c r="IU7" s="33"/>
      <c r="IV7" s="33"/>
    </row>
    <row r="8" spans="1:256" s="13" customFormat="1" ht="15">
      <c r="A8" s="61">
        <v>2</v>
      </c>
      <c r="B8" s="66" t="s">
        <v>432</v>
      </c>
      <c r="C8" s="61">
        <v>4</v>
      </c>
      <c r="D8" s="44">
        <v>0.2</v>
      </c>
      <c r="E8" s="62">
        <v>3.26</v>
      </c>
      <c r="F8" s="52"/>
      <c r="G8" s="43"/>
      <c r="H8" s="43">
        <v>3.26</v>
      </c>
      <c r="I8" s="43">
        <v>0</v>
      </c>
      <c r="J8" s="52">
        <v>2.63</v>
      </c>
      <c r="K8" s="43">
        <v>-0.63</v>
      </c>
      <c r="L8" s="63">
        <v>-0.212894736842105</v>
      </c>
      <c r="M8" s="52" t="s">
        <v>235</v>
      </c>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c r="IJ8" s="33"/>
      <c r="IK8" s="33"/>
      <c r="IL8" s="33"/>
      <c r="IM8" s="33"/>
      <c r="IN8" s="33"/>
      <c r="IO8" s="33"/>
      <c r="IP8" s="33"/>
      <c r="IQ8" s="33"/>
      <c r="IR8" s="33"/>
      <c r="IS8" s="33"/>
      <c r="IT8" s="33"/>
      <c r="IU8" s="33"/>
      <c r="IV8" s="33"/>
    </row>
    <row r="9" spans="1:256" s="13" customFormat="1" ht="15">
      <c r="A9" s="61">
        <v>3</v>
      </c>
      <c r="B9" s="170" t="s">
        <v>242</v>
      </c>
      <c r="C9" s="61" t="s">
        <v>7</v>
      </c>
      <c r="D9" s="44">
        <v>1.8814680000000001</v>
      </c>
      <c r="E9" s="62">
        <v>12.191468</v>
      </c>
      <c r="F9" s="52"/>
      <c r="G9" s="43"/>
      <c r="H9" s="62">
        <v>12.191468</v>
      </c>
      <c r="I9" s="43">
        <v>0</v>
      </c>
      <c r="J9" s="52">
        <v>10.5</v>
      </c>
      <c r="K9" s="62">
        <v>-1.6914680000000004</v>
      </c>
      <c r="L9" s="63">
        <v>-11.3</v>
      </c>
      <c r="M9" s="52" t="s">
        <v>235</v>
      </c>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c r="IS9" s="33"/>
      <c r="IT9" s="33"/>
      <c r="IU9" s="33"/>
      <c r="IV9" s="33"/>
    </row>
    <row r="10" spans="1:256" s="13" customFormat="1" ht="15">
      <c r="A10" s="61">
        <v>4</v>
      </c>
      <c r="B10" s="171" t="s">
        <v>248</v>
      </c>
      <c r="C10" s="61" t="s">
        <v>20</v>
      </c>
      <c r="D10" s="44">
        <v>4.69459</v>
      </c>
      <c r="E10" s="62">
        <v>42.22459</v>
      </c>
      <c r="F10" s="52"/>
      <c r="G10" s="43"/>
      <c r="H10" s="62">
        <v>42.22459</v>
      </c>
      <c r="I10" s="43">
        <v>0</v>
      </c>
      <c r="J10" s="43">
        <v>42</v>
      </c>
      <c r="K10" s="62">
        <v>-0.22458999999999918</v>
      </c>
      <c r="L10" s="63">
        <v>-4.734791666666639</v>
      </c>
      <c r="M10" s="52" t="s">
        <v>235</v>
      </c>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3"/>
      <c r="IU10" s="33"/>
      <c r="IV10" s="33"/>
    </row>
    <row r="11" spans="1:256" s="13" customFormat="1" ht="15">
      <c r="A11" s="61">
        <v>5</v>
      </c>
      <c r="B11" s="171" t="s">
        <v>420</v>
      </c>
      <c r="C11" s="61" t="s">
        <v>28</v>
      </c>
      <c r="D11" s="44">
        <v>0.432</v>
      </c>
      <c r="E11" s="62">
        <v>12.102</v>
      </c>
      <c r="F11" s="52"/>
      <c r="G11" s="43"/>
      <c r="H11" s="43">
        <v>12.102</v>
      </c>
      <c r="I11" s="43">
        <v>0</v>
      </c>
      <c r="J11" s="52">
        <v>10.5</v>
      </c>
      <c r="K11" s="43">
        <v>-1.6020000000000003</v>
      </c>
      <c r="L11" s="63">
        <v>-0.01</v>
      </c>
      <c r="M11" s="52" t="s">
        <v>235</v>
      </c>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c r="IT11" s="33"/>
      <c r="IU11" s="33"/>
      <c r="IV11" s="33"/>
    </row>
    <row r="12" spans="1:256" s="13" customFormat="1" ht="15">
      <c r="A12" s="61">
        <v>6</v>
      </c>
      <c r="B12" s="171" t="s">
        <v>257</v>
      </c>
      <c r="C12" s="61" t="s">
        <v>20</v>
      </c>
      <c r="D12" s="45">
        <v>8.5515</v>
      </c>
      <c r="E12" s="62">
        <v>25.2515</v>
      </c>
      <c r="F12" s="43"/>
      <c r="G12" s="43"/>
      <c r="H12" s="62">
        <v>25.2515</v>
      </c>
      <c r="I12" s="43">
        <v>0</v>
      </c>
      <c r="J12" s="43">
        <v>21</v>
      </c>
      <c r="K12" s="62">
        <v>-4.2515</v>
      </c>
      <c r="L12" s="62">
        <v>-3.072247422680414</v>
      </c>
      <c r="M12" s="65" t="s">
        <v>235</v>
      </c>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c r="IL12" s="33"/>
      <c r="IM12" s="33"/>
      <c r="IN12" s="33"/>
      <c r="IO12" s="33"/>
      <c r="IP12" s="33"/>
      <c r="IQ12" s="33"/>
      <c r="IR12" s="33"/>
      <c r="IS12" s="33"/>
      <c r="IT12" s="33"/>
      <c r="IU12" s="33"/>
      <c r="IV12" s="33"/>
    </row>
    <row r="13" spans="1:256" s="13" customFormat="1" ht="15">
      <c r="A13" s="61">
        <v>7</v>
      </c>
      <c r="B13" s="171" t="s">
        <v>260</v>
      </c>
      <c r="C13" s="66" t="s">
        <v>10</v>
      </c>
      <c r="D13" s="44"/>
      <c r="E13" s="62"/>
      <c r="F13" s="52"/>
      <c r="G13" s="52"/>
      <c r="H13" s="62"/>
      <c r="I13" s="43"/>
      <c r="J13" s="43"/>
      <c r="K13" s="62"/>
      <c r="L13" s="63">
        <v>-1.2018749999999947</v>
      </c>
      <c r="M13" s="52" t="s">
        <v>235</v>
      </c>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c r="IL13" s="33"/>
      <c r="IM13" s="33"/>
      <c r="IN13" s="33"/>
      <c r="IO13" s="33"/>
      <c r="IP13" s="33"/>
      <c r="IQ13" s="33"/>
      <c r="IR13" s="33"/>
      <c r="IS13" s="33"/>
      <c r="IT13" s="33"/>
      <c r="IU13" s="33"/>
      <c r="IV13" s="33"/>
    </row>
    <row r="14" spans="1:256" s="13" customFormat="1" ht="15">
      <c r="A14" s="61">
        <v>8</v>
      </c>
      <c r="B14" s="171" t="s">
        <v>421</v>
      </c>
      <c r="C14" s="66" t="s">
        <v>7</v>
      </c>
      <c r="D14" s="44"/>
      <c r="E14" s="62"/>
      <c r="F14" s="52"/>
      <c r="G14" s="52"/>
      <c r="H14" s="62"/>
      <c r="I14" s="43"/>
      <c r="J14" s="43"/>
      <c r="K14" s="62"/>
      <c r="L14" s="63">
        <v>-0.7562164948453596</v>
      </c>
      <c r="M14" s="52" t="s">
        <v>235</v>
      </c>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c r="IL14" s="33"/>
      <c r="IM14" s="33"/>
      <c r="IN14" s="33"/>
      <c r="IO14" s="33"/>
      <c r="IP14" s="33"/>
      <c r="IQ14" s="33"/>
      <c r="IR14" s="33"/>
      <c r="IS14" s="33"/>
      <c r="IT14" s="33"/>
      <c r="IU14" s="33"/>
      <c r="IV14" s="33"/>
    </row>
    <row r="15" spans="1:256" s="13" customFormat="1" ht="15">
      <c r="A15" s="61">
        <v>9</v>
      </c>
      <c r="B15" s="171" t="s">
        <v>268</v>
      </c>
      <c r="C15" s="66" t="s">
        <v>8</v>
      </c>
      <c r="D15" s="44"/>
      <c r="E15" s="62"/>
      <c r="F15" s="52"/>
      <c r="G15" s="52"/>
      <c r="H15" s="62"/>
      <c r="I15" s="43"/>
      <c r="J15" s="43"/>
      <c r="K15" s="62"/>
      <c r="L15" s="63">
        <v>-0.10133333333333328</v>
      </c>
      <c r="M15" s="52" t="s">
        <v>235</v>
      </c>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c r="IR15" s="33"/>
      <c r="IS15" s="33"/>
      <c r="IT15" s="33"/>
      <c r="IU15" s="33"/>
      <c r="IV15" s="33"/>
    </row>
    <row r="16" spans="1:256" s="13" customFormat="1" ht="15">
      <c r="A16" s="61">
        <v>10</v>
      </c>
      <c r="B16" s="171" t="s">
        <v>270</v>
      </c>
      <c r="C16" s="66" t="s">
        <v>11</v>
      </c>
      <c r="D16" s="44"/>
      <c r="E16" s="62"/>
      <c r="F16" s="52"/>
      <c r="G16" s="52"/>
      <c r="H16" s="62"/>
      <c r="I16" s="43"/>
      <c r="J16" s="43"/>
      <c r="K16" s="62"/>
      <c r="L16" s="63">
        <v>-3.6579591836734204</v>
      </c>
      <c r="M16" s="52" t="s">
        <v>235</v>
      </c>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c r="IT16" s="33"/>
      <c r="IU16" s="33"/>
      <c r="IV16" s="33"/>
    </row>
    <row r="17" spans="1:256" s="13" customFormat="1" ht="15">
      <c r="A17" s="61">
        <v>11</v>
      </c>
      <c r="B17" s="172" t="s">
        <v>422</v>
      </c>
      <c r="C17" s="66" t="s">
        <v>27</v>
      </c>
      <c r="D17" s="44"/>
      <c r="E17" s="62"/>
      <c r="F17" s="52"/>
      <c r="G17" s="52"/>
      <c r="H17" s="62"/>
      <c r="I17" s="43"/>
      <c r="J17" s="43"/>
      <c r="K17" s="62"/>
      <c r="L17" s="63">
        <v>-4.95</v>
      </c>
      <c r="M17" s="52" t="s">
        <v>235</v>
      </c>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3"/>
      <c r="IU17" s="33"/>
      <c r="IV17" s="33"/>
    </row>
    <row r="18" spans="1:256" s="13" customFormat="1" ht="15">
      <c r="A18" s="61">
        <v>12</v>
      </c>
      <c r="B18" s="171" t="s">
        <v>433</v>
      </c>
      <c r="C18" s="61" t="s">
        <v>8</v>
      </c>
      <c r="D18" s="44"/>
      <c r="E18" s="62"/>
      <c r="F18" s="52"/>
      <c r="G18" s="52"/>
      <c r="H18" s="62"/>
      <c r="I18" s="43"/>
      <c r="J18" s="43"/>
      <c r="K18" s="62"/>
      <c r="L18" s="63">
        <v>-0.7668124999999968</v>
      </c>
      <c r="M18" s="52" t="s">
        <v>235</v>
      </c>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3"/>
      <c r="IU18" s="33"/>
      <c r="IV18" s="33"/>
    </row>
    <row r="19" spans="1:256" s="13" customFormat="1" ht="15">
      <c r="A19" s="61">
        <v>13</v>
      </c>
      <c r="B19" s="171" t="s">
        <v>294</v>
      </c>
      <c r="C19" s="61" t="s">
        <v>8</v>
      </c>
      <c r="D19" s="44"/>
      <c r="E19" s="62"/>
      <c r="F19" s="52"/>
      <c r="G19" s="52"/>
      <c r="H19" s="62"/>
      <c r="I19" s="43"/>
      <c r="J19" s="43"/>
      <c r="K19" s="62"/>
      <c r="L19" s="63">
        <v>-0.7519677419354815</v>
      </c>
      <c r="M19" s="52" t="s">
        <v>235</v>
      </c>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c r="IK19" s="33"/>
      <c r="IL19" s="33"/>
      <c r="IM19" s="33"/>
      <c r="IN19" s="33"/>
      <c r="IO19" s="33"/>
      <c r="IP19" s="33"/>
      <c r="IQ19" s="33"/>
      <c r="IR19" s="33"/>
      <c r="IS19" s="33"/>
      <c r="IT19" s="33"/>
      <c r="IU19" s="33"/>
      <c r="IV19" s="33"/>
    </row>
    <row r="20" spans="1:256" s="13" customFormat="1" ht="15">
      <c r="A20" s="61">
        <v>14</v>
      </c>
      <c r="B20" s="171" t="s">
        <v>302</v>
      </c>
      <c r="C20" s="66" t="s">
        <v>34</v>
      </c>
      <c r="D20" s="44">
        <v>2.027</v>
      </c>
      <c r="E20" s="62">
        <v>3.237</v>
      </c>
      <c r="F20" s="52">
        <v>0.39</v>
      </c>
      <c r="G20" s="52">
        <v>120</v>
      </c>
      <c r="H20" s="43">
        <v>2.847</v>
      </c>
      <c r="I20" s="43">
        <v>0</v>
      </c>
      <c r="J20" s="52">
        <v>2.63</v>
      </c>
      <c r="K20" s="43">
        <v>-0.21700000000000008</v>
      </c>
      <c r="L20" s="67">
        <v>-3.85</v>
      </c>
      <c r="M20" s="52" t="s">
        <v>235</v>
      </c>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c r="IK20" s="33"/>
      <c r="IL20" s="33"/>
      <c r="IM20" s="33"/>
      <c r="IN20" s="33"/>
      <c r="IO20" s="33"/>
      <c r="IP20" s="33"/>
      <c r="IQ20" s="33"/>
      <c r="IR20" s="33"/>
      <c r="IS20" s="33"/>
      <c r="IT20" s="33"/>
      <c r="IU20" s="33"/>
      <c r="IV20" s="33"/>
    </row>
    <row r="21" spans="1:256" s="13" customFormat="1" ht="15">
      <c r="A21" s="61">
        <v>15</v>
      </c>
      <c r="B21" s="171" t="s">
        <v>423</v>
      </c>
      <c r="C21" s="66" t="s">
        <v>18</v>
      </c>
      <c r="D21" s="44">
        <v>0.01</v>
      </c>
      <c r="E21" s="62">
        <v>6.84</v>
      </c>
      <c r="F21" s="52"/>
      <c r="G21" s="52"/>
      <c r="H21" s="43">
        <v>6.84</v>
      </c>
      <c r="I21" s="43">
        <v>0</v>
      </c>
      <c r="J21" s="52">
        <v>6.62</v>
      </c>
      <c r="K21" s="43">
        <v>-0.22</v>
      </c>
      <c r="L21" s="68">
        <v>-6.89</v>
      </c>
      <c r="M21" s="52" t="s">
        <v>235</v>
      </c>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s="33"/>
      <c r="IE21" s="33"/>
      <c r="IF21" s="33"/>
      <c r="IG21" s="33"/>
      <c r="IH21" s="33"/>
      <c r="II21" s="33"/>
      <c r="IJ21" s="33"/>
      <c r="IK21" s="33"/>
      <c r="IL21" s="33"/>
      <c r="IM21" s="33"/>
      <c r="IN21" s="33"/>
      <c r="IO21" s="33"/>
      <c r="IP21" s="33"/>
      <c r="IQ21" s="33"/>
      <c r="IR21" s="33"/>
      <c r="IS21" s="33"/>
      <c r="IT21" s="33"/>
      <c r="IU21" s="33"/>
      <c r="IV21" s="33"/>
    </row>
    <row r="22" spans="1:256" s="13" customFormat="1" ht="15">
      <c r="A22" s="61">
        <v>16</v>
      </c>
      <c r="B22" s="171" t="s">
        <v>424</v>
      </c>
      <c r="C22" s="66" t="s">
        <v>11</v>
      </c>
      <c r="D22" s="44">
        <v>23.752328000000002</v>
      </c>
      <c r="E22" s="62">
        <v>39.952328</v>
      </c>
      <c r="F22" s="52"/>
      <c r="G22" s="52"/>
      <c r="H22" s="62">
        <v>39.952328</v>
      </c>
      <c r="I22" s="43">
        <v>0</v>
      </c>
      <c r="J22" s="52">
        <v>26.25</v>
      </c>
      <c r="K22" s="62">
        <v>-13.702328000000001</v>
      </c>
      <c r="L22" s="67">
        <v>-19.44</v>
      </c>
      <c r="M22" s="52" t="s">
        <v>235</v>
      </c>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c r="IC22" s="33"/>
      <c r="ID22" s="33"/>
      <c r="IE22" s="33"/>
      <c r="IF22" s="33"/>
      <c r="IG22" s="33"/>
      <c r="IH22" s="33"/>
      <c r="II22" s="33"/>
      <c r="IJ22" s="33"/>
      <c r="IK22" s="33"/>
      <c r="IL22" s="33"/>
      <c r="IM22" s="33"/>
      <c r="IN22" s="33"/>
      <c r="IO22" s="33"/>
      <c r="IP22" s="33"/>
      <c r="IQ22" s="33"/>
      <c r="IR22" s="33"/>
      <c r="IS22" s="33"/>
      <c r="IT22" s="33"/>
      <c r="IU22" s="33"/>
      <c r="IV22" s="33"/>
    </row>
    <row r="23" spans="1:256" s="13" customFormat="1" ht="15">
      <c r="A23" s="61">
        <v>17</v>
      </c>
      <c r="B23" s="171" t="s">
        <v>309</v>
      </c>
      <c r="C23" s="66" t="s">
        <v>14</v>
      </c>
      <c r="D23" s="44">
        <v>0.587</v>
      </c>
      <c r="E23" s="62">
        <v>10.157</v>
      </c>
      <c r="F23" s="52"/>
      <c r="G23" s="52"/>
      <c r="H23" s="43">
        <v>10.157</v>
      </c>
      <c r="I23" s="43">
        <v>0</v>
      </c>
      <c r="J23" s="52">
        <v>6.62</v>
      </c>
      <c r="K23" s="43">
        <v>-3.537</v>
      </c>
      <c r="L23" s="67">
        <v>-11</v>
      </c>
      <c r="M23" s="52" t="s">
        <v>235</v>
      </c>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c r="HM23" s="33"/>
      <c r="HN23" s="33"/>
      <c r="HO23" s="33"/>
      <c r="HP23" s="33"/>
      <c r="HQ23" s="33"/>
      <c r="HR23" s="33"/>
      <c r="HS23" s="33"/>
      <c r="HT23" s="33"/>
      <c r="HU23" s="33"/>
      <c r="HV23" s="33"/>
      <c r="HW23" s="33"/>
      <c r="HX23" s="33"/>
      <c r="HY23" s="33"/>
      <c r="HZ23" s="33"/>
      <c r="IA23" s="33"/>
      <c r="IB23" s="33"/>
      <c r="IC23" s="33"/>
      <c r="ID23" s="33"/>
      <c r="IE23" s="33"/>
      <c r="IF23" s="33"/>
      <c r="IG23" s="33"/>
      <c r="IH23" s="33"/>
      <c r="II23" s="33"/>
      <c r="IJ23" s="33"/>
      <c r="IK23" s="33"/>
      <c r="IL23" s="33"/>
      <c r="IM23" s="33"/>
      <c r="IN23" s="33"/>
      <c r="IO23" s="33"/>
      <c r="IP23" s="33"/>
      <c r="IQ23" s="33"/>
      <c r="IR23" s="33"/>
      <c r="IS23" s="33"/>
      <c r="IT23" s="33"/>
      <c r="IU23" s="33"/>
      <c r="IV23" s="33"/>
    </row>
    <row r="24" spans="1:256" s="13" customFormat="1" ht="15">
      <c r="A24" s="61">
        <v>18</v>
      </c>
      <c r="B24" s="171" t="s">
        <v>311</v>
      </c>
      <c r="C24" s="66" t="s">
        <v>27</v>
      </c>
      <c r="D24" s="44">
        <v>7.5755</v>
      </c>
      <c r="E24" s="62">
        <v>9.3555</v>
      </c>
      <c r="F24" s="52">
        <v>0.37</v>
      </c>
      <c r="G24" s="52">
        <v>120</v>
      </c>
      <c r="H24" s="62">
        <v>8.9855</v>
      </c>
      <c r="I24" s="43">
        <v>0</v>
      </c>
      <c r="J24" s="52">
        <v>6.62</v>
      </c>
      <c r="K24" s="62">
        <v>-2.3655</v>
      </c>
      <c r="L24" s="62">
        <v>-3.75</v>
      </c>
      <c r="M24" s="65" t="s">
        <v>235</v>
      </c>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c r="IA24" s="33"/>
      <c r="IB24" s="33"/>
      <c r="IC24" s="33"/>
      <c r="ID24" s="33"/>
      <c r="IE24" s="33"/>
      <c r="IF24" s="33"/>
      <c r="IG24" s="33"/>
      <c r="IH24" s="33"/>
      <c r="II24" s="33"/>
      <c r="IJ24" s="33"/>
      <c r="IK24" s="33"/>
      <c r="IL24" s="33"/>
      <c r="IM24" s="33"/>
      <c r="IN24" s="33"/>
      <c r="IO24" s="33"/>
      <c r="IP24" s="33"/>
      <c r="IQ24" s="33"/>
      <c r="IR24" s="33"/>
      <c r="IS24" s="33"/>
      <c r="IT24" s="33"/>
      <c r="IU24" s="33"/>
      <c r="IV24" s="33"/>
    </row>
    <row r="25" spans="1:256" s="13" customFormat="1" ht="15">
      <c r="A25" s="61">
        <v>19</v>
      </c>
      <c r="B25" s="171" t="s">
        <v>313</v>
      </c>
      <c r="C25" s="66" t="s">
        <v>11</v>
      </c>
      <c r="D25" s="44">
        <v>14.4054</v>
      </c>
      <c r="E25" s="62">
        <v>27.915399999999998</v>
      </c>
      <c r="F25" s="52"/>
      <c r="G25" s="52"/>
      <c r="H25" s="62">
        <v>27.915399999999998</v>
      </c>
      <c r="I25" s="43">
        <v>0</v>
      </c>
      <c r="J25" s="52">
        <v>26.25</v>
      </c>
      <c r="K25" s="62">
        <v>-1.6653999999999982</v>
      </c>
      <c r="L25" s="62">
        <v>-7.43</v>
      </c>
      <c r="M25" s="65" t="s">
        <v>235</v>
      </c>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c r="HU25" s="33"/>
      <c r="HV25" s="33"/>
      <c r="HW25" s="33"/>
      <c r="HX25" s="33"/>
      <c r="HY25" s="33"/>
      <c r="HZ25" s="33"/>
      <c r="IA25" s="33"/>
      <c r="IB25" s="33"/>
      <c r="IC25" s="33"/>
      <c r="ID25" s="33"/>
      <c r="IE25" s="33"/>
      <c r="IF25" s="33"/>
      <c r="IG25" s="33"/>
      <c r="IH25" s="33"/>
      <c r="II25" s="33"/>
      <c r="IJ25" s="33"/>
      <c r="IK25" s="33"/>
      <c r="IL25" s="33"/>
      <c r="IM25" s="33"/>
      <c r="IN25" s="33"/>
      <c r="IO25" s="33"/>
      <c r="IP25" s="33"/>
      <c r="IQ25" s="33"/>
      <c r="IR25" s="33"/>
      <c r="IS25" s="33"/>
      <c r="IT25" s="33"/>
      <c r="IU25" s="33"/>
      <c r="IV25" s="33"/>
    </row>
    <row r="26" spans="1:256" s="13" customFormat="1" ht="15">
      <c r="A26" s="61">
        <v>20</v>
      </c>
      <c r="B26" s="171" t="s">
        <v>314</v>
      </c>
      <c r="C26" s="66" t="s">
        <v>14</v>
      </c>
      <c r="D26" s="44">
        <v>3.4781000000000004</v>
      </c>
      <c r="E26" s="62">
        <v>21.798099999999998</v>
      </c>
      <c r="F26" s="52"/>
      <c r="G26" s="52"/>
      <c r="H26" s="62">
        <v>21.798099999999998</v>
      </c>
      <c r="I26" s="43">
        <v>0</v>
      </c>
      <c r="J26" s="52">
        <v>21</v>
      </c>
      <c r="K26" s="62">
        <v>-0.798099999999998</v>
      </c>
      <c r="L26" s="62">
        <v>-10.03</v>
      </c>
      <c r="M26" s="65" t="s">
        <v>235</v>
      </c>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c r="IK26" s="33"/>
      <c r="IL26" s="33"/>
      <c r="IM26" s="33"/>
      <c r="IN26" s="33"/>
      <c r="IO26" s="33"/>
      <c r="IP26" s="33"/>
      <c r="IQ26" s="33"/>
      <c r="IR26" s="33"/>
      <c r="IS26" s="33"/>
      <c r="IT26" s="33"/>
      <c r="IU26" s="33"/>
      <c r="IV26" s="33"/>
    </row>
    <row r="27" spans="1:256" s="13" customFormat="1" ht="15">
      <c r="A27" s="61">
        <v>21</v>
      </c>
      <c r="B27" s="171" t="s">
        <v>434</v>
      </c>
      <c r="C27" s="66" t="s">
        <v>10</v>
      </c>
      <c r="D27" s="44">
        <v>25.537999999999997</v>
      </c>
      <c r="E27" s="62">
        <v>30.567999999999998</v>
      </c>
      <c r="F27" s="52"/>
      <c r="G27" s="52"/>
      <c r="H27" s="43">
        <v>30.567999999999998</v>
      </c>
      <c r="I27" s="43">
        <v>0</v>
      </c>
      <c r="J27" s="52">
        <v>26.25</v>
      </c>
      <c r="K27" s="43">
        <v>-4.317999999999998</v>
      </c>
      <c r="L27" s="62">
        <v>-0.16326530612244983</v>
      </c>
      <c r="M27" s="65" t="s">
        <v>235</v>
      </c>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c r="IL27" s="33"/>
      <c r="IM27" s="33"/>
      <c r="IN27" s="33"/>
      <c r="IO27" s="33"/>
      <c r="IP27" s="33"/>
      <c r="IQ27" s="33"/>
      <c r="IR27" s="33"/>
      <c r="IS27" s="33"/>
      <c r="IT27" s="33"/>
      <c r="IU27" s="33"/>
      <c r="IV27" s="33"/>
    </row>
    <row r="28" spans="1:256" s="13" customFormat="1" ht="15">
      <c r="A28" s="61">
        <v>22</v>
      </c>
      <c r="B28" s="171" t="s">
        <v>325</v>
      </c>
      <c r="C28" s="66" t="s">
        <v>8</v>
      </c>
      <c r="D28" s="44">
        <v>1.645</v>
      </c>
      <c r="E28" s="62">
        <v>4.405</v>
      </c>
      <c r="F28" s="52"/>
      <c r="G28" s="52"/>
      <c r="H28" s="43">
        <v>4.405</v>
      </c>
      <c r="I28" s="43">
        <v>0</v>
      </c>
      <c r="J28" s="52">
        <v>2.63</v>
      </c>
      <c r="K28" s="43">
        <v>-1.775</v>
      </c>
      <c r="L28" s="67">
        <v>-3.177812500000006</v>
      </c>
      <c r="M28" s="52" t="s">
        <v>235</v>
      </c>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c r="IA28" s="33"/>
      <c r="IB28" s="33"/>
      <c r="IC28" s="33"/>
      <c r="ID28" s="33"/>
      <c r="IE28" s="33"/>
      <c r="IF28" s="33"/>
      <c r="IG28" s="33"/>
      <c r="IH28" s="33"/>
      <c r="II28" s="33"/>
      <c r="IJ28" s="33"/>
      <c r="IK28" s="33"/>
      <c r="IL28" s="33"/>
      <c r="IM28" s="33"/>
      <c r="IN28" s="33"/>
      <c r="IO28" s="33"/>
      <c r="IP28" s="33"/>
      <c r="IQ28" s="33"/>
      <c r="IR28" s="33"/>
      <c r="IS28" s="33"/>
      <c r="IT28" s="33"/>
      <c r="IU28" s="33"/>
      <c r="IV28" s="33"/>
    </row>
    <row r="29" spans="1:256" s="13" customFormat="1" ht="15">
      <c r="A29" s="61">
        <v>23</v>
      </c>
      <c r="B29" s="171" t="s">
        <v>333</v>
      </c>
      <c r="C29" s="66" t="s">
        <v>8</v>
      </c>
      <c r="D29" s="44">
        <v>0.273</v>
      </c>
      <c r="E29" s="62">
        <v>2.7230000000000003</v>
      </c>
      <c r="F29" s="52"/>
      <c r="G29" s="52"/>
      <c r="H29" s="43">
        <v>2.7230000000000003</v>
      </c>
      <c r="I29" s="43">
        <v>0</v>
      </c>
      <c r="J29" s="52">
        <v>2.63</v>
      </c>
      <c r="K29" s="43">
        <v>-0.09300000000000042</v>
      </c>
      <c r="L29" s="67">
        <v>-0.3266666666666671</v>
      </c>
      <c r="M29" s="52" t="s">
        <v>235</v>
      </c>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c r="IC29" s="33"/>
      <c r="ID29" s="33"/>
      <c r="IE29" s="33"/>
      <c r="IF29" s="33"/>
      <c r="IG29" s="33"/>
      <c r="IH29" s="33"/>
      <c r="II29" s="33"/>
      <c r="IJ29" s="33"/>
      <c r="IK29" s="33"/>
      <c r="IL29" s="33"/>
      <c r="IM29" s="33"/>
      <c r="IN29" s="33"/>
      <c r="IO29" s="33"/>
      <c r="IP29" s="33"/>
      <c r="IQ29" s="33"/>
      <c r="IR29" s="33"/>
      <c r="IS29" s="33"/>
      <c r="IT29" s="33"/>
      <c r="IU29" s="33"/>
      <c r="IV29" s="33"/>
    </row>
    <row r="30" spans="1:256" s="13" customFormat="1" ht="15">
      <c r="A30" s="61">
        <v>24</v>
      </c>
      <c r="B30" s="171" t="s">
        <v>334</v>
      </c>
      <c r="C30" s="66" t="s">
        <v>8</v>
      </c>
      <c r="D30" s="44">
        <v>2.193</v>
      </c>
      <c r="E30" s="62">
        <v>3.2830000000000004</v>
      </c>
      <c r="F30" s="52">
        <v>0.3</v>
      </c>
      <c r="G30" s="52">
        <v>120</v>
      </c>
      <c r="H30" s="43">
        <v>2.9830000000000005</v>
      </c>
      <c r="I30" s="43">
        <v>0</v>
      </c>
      <c r="J30" s="52">
        <v>2.63</v>
      </c>
      <c r="K30" s="43">
        <v>-0.35300000000000065</v>
      </c>
      <c r="L30" s="67">
        <v>-0.918181818181818</v>
      </c>
      <c r="M30" s="52" t="s">
        <v>235</v>
      </c>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c r="HU30" s="33"/>
      <c r="HV30" s="33"/>
      <c r="HW30" s="33"/>
      <c r="HX30" s="33"/>
      <c r="HY30" s="33"/>
      <c r="HZ30" s="33"/>
      <c r="IA30" s="33"/>
      <c r="IB30" s="33"/>
      <c r="IC30" s="33"/>
      <c r="ID30" s="33"/>
      <c r="IE30" s="33"/>
      <c r="IF30" s="33"/>
      <c r="IG30" s="33"/>
      <c r="IH30" s="33"/>
      <c r="II30" s="33"/>
      <c r="IJ30" s="33"/>
      <c r="IK30" s="33"/>
      <c r="IL30" s="33"/>
      <c r="IM30" s="33"/>
      <c r="IN30" s="33"/>
      <c r="IO30" s="33"/>
      <c r="IP30" s="33"/>
      <c r="IQ30" s="33"/>
      <c r="IR30" s="33"/>
      <c r="IS30" s="33"/>
      <c r="IT30" s="33"/>
      <c r="IU30" s="33"/>
      <c r="IV30" s="33"/>
    </row>
    <row r="31" spans="1:256" s="13" customFormat="1" ht="15">
      <c r="A31" s="61">
        <v>25</v>
      </c>
      <c r="B31" s="171" t="s">
        <v>435</v>
      </c>
      <c r="C31" s="66" t="s">
        <v>20</v>
      </c>
      <c r="D31" s="44"/>
      <c r="E31" s="62"/>
      <c r="F31" s="52"/>
      <c r="G31" s="52"/>
      <c r="H31" s="43"/>
      <c r="I31" s="43"/>
      <c r="J31" s="52"/>
      <c r="K31" s="43"/>
      <c r="L31" s="67">
        <v>-1.619347826086952</v>
      </c>
      <c r="M31" s="52" t="s">
        <v>235</v>
      </c>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c r="GT31" s="33"/>
      <c r="GU31" s="33"/>
      <c r="GV31" s="33"/>
      <c r="GW31" s="33"/>
      <c r="GX31" s="33"/>
      <c r="GY31" s="33"/>
      <c r="GZ31" s="33"/>
      <c r="HA31" s="33"/>
      <c r="HB31" s="33"/>
      <c r="HC31" s="33"/>
      <c r="HD31" s="33"/>
      <c r="HE31" s="33"/>
      <c r="HF31" s="33"/>
      <c r="HG31" s="33"/>
      <c r="HH31" s="33"/>
      <c r="HI31" s="33"/>
      <c r="HJ31" s="33"/>
      <c r="HK31" s="33"/>
      <c r="HL31" s="33"/>
      <c r="HM31" s="33"/>
      <c r="HN31" s="33"/>
      <c r="HO31" s="33"/>
      <c r="HP31" s="33"/>
      <c r="HQ31" s="33"/>
      <c r="HR31" s="33"/>
      <c r="HS31" s="33"/>
      <c r="HT31" s="33"/>
      <c r="HU31" s="33"/>
      <c r="HV31" s="33"/>
      <c r="HW31" s="33"/>
      <c r="HX31" s="33"/>
      <c r="HY31" s="33"/>
      <c r="HZ31" s="33"/>
      <c r="IA31" s="33"/>
      <c r="IB31" s="33"/>
      <c r="IC31" s="33"/>
      <c r="ID31" s="33"/>
      <c r="IE31" s="33"/>
      <c r="IF31" s="33"/>
      <c r="IG31" s="33"/>
      <c r="IH31" s="33"/>
      <c r="II31" s="33"/>
      <c r="IJ31" s="33"/>
      <c r="IK31" s="33"/>
      <c r="IL31" s="33"/>
      <c r="IM31" s="33"/>
      <c r="IN31" s="33"/>
      <c r="IO31" s="33"/>
      <c r="IP31" s="33"/>
      <c r="IQ31" s="33"/>
      <c r="IR31" s="33"/>
      <c r="IS31" s="33"/>
      <c r="IT31" s="33"/>
      <c r="IU31" s="33"/>
      <c r="IV31" s="33"/>
    </row>
    <row r="32" spans="1:256" s="13" customFormat="1" ht="15">
      <c r="A32" s="61">
        <v>26</v>
      </c>
      <c r="B32" s="171" t="s">
        <v>436</v>
      </c>
      <c r="C32" s="66" t="s">
        <v>15</v>
      </c>
      <c r="D32" s="44"/>
      <c r="E32" s="62"/>
      <c r="F32" s="52"/>
      <c r="G32" s="52"/>
      <c r="H32" s="43"/>
      <c r="I32" s="43"/>
      <c r="J32" s="52"/>
      <c r="K32" s="49"/>
      <c r="L32" s="67">
        <v>-1.1765306122448982</v>
      </c>
      <c r="M32" s="52" t="s">
        <v>235</v>
      </c>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c r="GS32" s="33"/>
      <c r="GT32" s="33"/>
      <c r="GU32" s="33"/>
      <c r="GV32" s="33"/>
      <c r="GW32" s="33"/>
      <c r="GX32" s="33"/>
      <c r="GY32" s="33"/>
      <c r="GZ32" s="33"/>
      <c r="HA32" s="33"/>
      <c r="HB32" s="33"/>
      <c r="HC32" s="33"/>
      <c r="HD32" s="33"/>
      <c r="HE32" s="33"/>
      <c r="HF32" s="33"/>
      <c r="HG32" s="33"/>
      <c r="HH32" s="33"/>
      <c r="HI32" s="33"/>
      <c r="HJ32" s="33"/>
      <c r="HK32" s="33"/>
      <c r="HL32" s="33"/>
      <c r="HM32" s="33"/>
      <c r="HN32" s="33"/>
      <c r="HO32" s="33"/>
      <c r="HP32" s="33"/>
      <c r="HQ32" s="33"/>
      <c r="HR32" s="33"/>
      <c r="HS32" s="33"/>
      <c r="HT32" s="33"/>
      <c r="HU32" s="33"/>
      <c r="HV32" s="33"/>
      <c r="HW32" s="33"/>
      <c r="HX32" s="33"/>
      <c r="HY32" s="33"/>
      <c r="HZ32" s="33"/>
      <c r="IA32" s="33"/>
      <c r="IB32" s="33"/>
      <c r="IC32" s="33"/>
      <c r="ID32" s="33"/>
      <c r="IE32" s="33"/>
      <c r="IF32" s="33"/>
      <c r="IG32" s="33"/>
      <c r="IH32" s="33"/>
      <c r="II32" s="33"/>
      <c r="IJ32" s="33"/>
      <c r="IK32" s="33"/>
      <c r="IL32" s="33"/>
      <c r="IM32" s="33"/>
      <c r="IN32" s="33"/>
      <c r="IO32" s="33"/>
      <c r="IP32" s="33"/>
      <c r="IQ32" s="33"/>
      <c r="IR32" s="33"/>
      <c r="IS32" s="33"/>
      <c r="IT32" s="33"/>
      <c r="IU32" s="33"/>
      <c r="IV32" s="33"/>
    </row>
    <row r="33" spans="1:256" s="13" customFormat="1" ht="15">
      <c r="A33" s="61">
        <v>27</v>
      </c>
      <c r="B33" s="171" t="s">
        <v>437</v>
      </c>
      <c r="C33" s="66" t="s">
        <v>10</v>
      </c>
      <c r="D33" s="44"/>
      <c r="E33" s="62"/>
      <c r="F33" s="52"/>
      <c r="G33" s="52"/>
      <c r="H33" s="43"/>
      <c r="I33" s="43"/>
      <c r="J33" s="43"/>
      <c r="K33" s="62"/>
      <c r="L33" s="67">
        <v>-3.1118750000000004</v>
      </c>
      <c r="M33" s="52" t="s">
        <v>235</v>
      </c>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c r="HU33" s="33"/>
      <c r="HV33" s="33"/>
      <c r="HW33" s="33"/>
      <c r="HX33" s="33"/>
      <c r="HY33" s="33"/>
      <c r="HZ33" s="33"/>
      <c r="IA33" s="33"/>
      <c r="IB33" s="33"/>
      <c r="IC33" s="33"/>
      <c r="ID33" s="33"/>
      <c r="IE33" s="33"/>
      <c r="IF33" s="33"/>
      <c r="IG33" s="33"/>
      <c r="IH33" s="33"/>
      <c r="II33" s="33"/>
      <c r="IJ33" s="33"/>
      <c r="IK33" s="33"/>
      <c r="IL33" s="33"/>
      <c r="IM33" s="33"/>
      <c r="IN33" s="33"/>
      <c r="IO33" s="33"/>
      <c r="IP33" s="33"/>
      <c r="IQ33" s="33"/>
      <c r="IR33" s="33"/>
      <c r="IS33" s="33"/>
      <c r="IT33" s="33"/>
      <c r="IU33" s="33"/>
      <c r="IV33" s="33"/>
    </row>
    <row r="34" spans="1:256" s="13" customFormat="1" ht="15">
      <c r="A34" s="61">
        <v>28</v>
      </c>
      <c r="B34" s="171" t="s">
        <v>345</v>
      </c>
      <c r="C34" s="66">
        <v>2.5</v>
      </c>
      <c r="D34" s="44"/>
      <c r="E34" s="62"/>
      <c r="F34" s="52"/>
      <c r="G34" s="43"/>
      <c r="H34" s="43"/>
      <c r="I34" s="43"/>
      <c r="J34" s="52"/>
      <c r="K34" s="49"/>
      <c r="L34" s="67">
        <v>-2.4893118279569855</v>
      </c>
      <c r="M34" s="52" t="s">
        <v>235</v>
      </c>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c r="HJ34" s="33"/>
      <c r="HK34" s="33"/>
      <c r="HL34" s="33"/>
      <c r="HM34" s="33"/>
      <c r="HN34" s="33"/>
      <c r="HO34" s="33"/>
      <c r="HP34" s="33"/>
      <c r="HQ34" s="33"/>
      <c r="HR34" s="33"/>
      <c r="HS34" s="33"/>
      <c r="HT34" s="33"/>
      <c r="HU34" s="33"/>
      <c r="HV34" s="33"/>
      <c r="HW34" s="33"/>
      <c r="HX34" s="33"/>
      <c r="HY34" s="33"/>
      <c r="HZ34" s="33"/>
      <c r="IA34" s="33"/>
      <c r="IB34" s="33"/>
      <c r="IC34" s="33"/>
      <c r="ID34" s="33"/>
      <c r="IE34" s="33"/>
      <c r="IF34" s="33"/>
      <c r="IG34" s="33"/>
      <c r="IH34" s="33"/>
      <c r="II34" s="33"/>
      <c r="IJ34" s="33"/>
      <c r="IK34" s="33"/>
      <c r="IL34" s="33"/>
      <c r="IM34" s="33"/>
      <c r="IN34" s="33"/>
      <c r="IO34" s="33"/>
      <c r="IP34" s="33"/>
      <c r="IQ34" s="33"/>
      <c r="IR34" s="33"/>
      <c r="IS34" s="33"/>
      <c r="IT34" s="33"/>
      <c r="IU34" s="33"/>
      <c r="IV34" s="33"/>
    </row>
    <row r="35" spans="1:256" s="13" customFormat="1" ht="15">
      <c r="A35" s="61">
        <v>29</v>
      </c>
      <c r="B35" s="173" t="s">
        <v>426</v>
      </c>
      <c r="C35" s="66" t="s">
        <v>7</v>
      </c>
      <c r="D35" s="44"/>
      <c r="E35" s="62"/>
      <c r="F35" s="52"/>
      <c r="G35" s="43"/>
      <c r="H35" s="43"/>
      <c r="I35" s="43"/>
      <c r="J35" s="52"/>
      <c r="K35" s="49"/>
      <c r="L35" s="67">
        <v>-1.0643478260869568</v>
      </c>
      <c r="M35" s="52" t="s">
        <v>235</v>
      </c>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3"/>
      <c r="IQ35" s="33"/>
      <c r="IR35" s="33"/>
      <c r="IS35" s="33"/>
      <c r="IT35" s="33"/>
      <c r="IU35" s="33"/>
      <c r="IV35" s="33"/>
    </row>
    <row r="36" spans="1:256" s="13" customFormat="1" ht="15">
      <c r="A36" s="61">
        <v>30</v>
      </c>
      <c r="B36" s="61" t="s">
        <v>394</v>
      </c>
      <c r="C36" s="51">
        <v>10</v>
      </c>
      <c r="D36" s="44"/>
      <c r="E36" s="62"/>
      <c r="F36" s="52"/>
      <c r="G36" s="52"/>
      <c r="H36" s="43"/>
      <c r="I36" s="43"/>
      <c r="J36" s="43"/>
      <c r="K36" s="43"/>
      <c r="L36" s="67">
        <v>-3.78</v>
      </c>
      <c r="M36" s="52" t="s">
        <v>235</v>
      </c>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3"/>
      <c r="IQ36" s="33"/>
      <c r="IR36" s="33"/>
      <c r="IS36" s="33"/>
      <c r="IT36" s="33"/>
      <c r="IU36" s="33"/>
      <c r="IV36" s="33"/>
    </row>
    <row r="37" spans="1:256" s="13" customFormat="1" ht="15">
      <c r="A37" s="61">
        <v>31</v>
      </c>
      <c r="B37" s="61" t="s">
        <v>427</v>
      </c>
      <c r="C37" s="51">
        <v>1.6</v>
      </c>
      <c r="D37" s="44"/>
      <c r="E37" s="62"/>
      <c r="F37" s="52"/>
      <c r="G37" s="52"/>
      <c r="H37" s="43"/>
      <c r="I37" s="43"/>
      <c r="J37" s="43"/>
      <c r="K37" s="62"/>
      <c r="L37" s="67">
        <v>-0.25</v>
      </c>
      <c r="M37" s="52" t="s">
        <v>235</v>
      </c>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c r="GN37" s="33"/>
      <c r="GO37" s="33"/>
      <c r="GP37" s="33"/>
      <c r="GQ37" s="33"/>
      <c r="GR37" s="33"/>
      <c r="GS37" s="33"/>
      <c r="GT37" s="33"/>
      <c r="GU37" s="33"/>
      <c r="GV37" s="33"/>
      <c r="GW37" s="33"/>
      <c r="GX37" s="33"/>
      <c r="GY37" s="33"/>
      <c r="GZ37" s="33"/>
      <c r="HA37" s="33"/>
      <c r="HB37" s="33"/>
      <c r="HC37" s="33"/>
      <c r="HD37" s="33"/>
      <c r="HE37" s="33"/>
      <c r="HF37" s="33"/>
      <c r="HG37" s="33"/>
      <c r="HH37" s="33"/>
      <c r="HI37" s="33"/>
      <c r="HJ37" s="33"/>
      <c r="HK37" s="33"/>
      <c r="HL37" s="33"/>
      <c r="HM37" s="33"/>
      <c r="HN37" s="33"/>
      <c r="HO37" s="33"/>
      <c r="HP37" s="33"/>
      <c r="HQ37" s="33"/>
      <c r="HR37" s="33"/>
      <c r="HS37" s="33"/>
      <c r="HT37" s="33"/>
      <c r="HU37" s="33"/>
      <c r="HV37" s="33"/>
      <c r="HW37" s="33"/>
      <c r="HX37" s="33"/>
      <c r="HY37" s="33"/>
      <c r="HZ37" s="33"/>
      <c r="IA37" s="33"/>
      <c r="IB37" s="33"/>
      <c r="IC37" s="33"/>
      <c r="ID37" s="33"/>
      <c r="IE37" s="33"/>
      <c r="IF37" s="33"/>
      <c r="IG37" s="33"/>
      <c r="IH37" s="33"/>
      <c r="II37" s="33"/>
      <c r="IJ37" s="33"/>
      <c r="IK37" s="33"/>
      <c r="IL37" s="33"/>
      <c r="IM37" s="33"/>
      <c r="IN37" s="33"/>
      <c r="IO37" s="33"/>
      <c r="IP37" s="33"/>
      <c r="IQ37" s="33"/>
      <c r="IR37" s="33"/>
      <c r="IS37" s="33"/>
      <c r="IT37" s="33"/>
      <c r="IU37" s="33"/>
      <c r="IV37" s="33"/>
    </row>
    <row r="38" spans="1:256" s="13" customFormat="1" ht="15">
      <c r="A38" s="61">
        <v>32</v>
      </c>
      <c r="B38" s="61" t="s">
        <v>438</v>
      </c>
      <c r="C38" s="51">
        <v>1.6</v>
      </c>
      <c r="D38" s="44"/>
      <c r="E38" s="62"/>
      <c r="F38" s="52"/>
      <c r="G38" s="52"/>
      <c r="H38" s="137"/>
      <c r="I38" s="137"/>
      <c r="J38" s="137"/>
      <c r="K38" s="62"/>
      <c r="L38" s="67">
        <v>-1.1713763440860214</v>
      </c>
      <c r="M38" s="52" t="s">
        <v>235</v>
      </c>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c r="GN38" s="33"/>
      <c r="GO38" s="33"/>
      <c r="GP38" s="33"/>
      <c r="GQ38" s="33"/>
      <c r="GR38" s="33"/>
      <c r="GS38" s="33"/>
      <c r="GT38" s="33"/>
      <c r="GU38" s="33"/>
      <c r="GV38" s="33"/>
      <c r="GW38" s="33"/>
      <c r="GX38" s="33"/>
      <c r="GY38" s="33"/>
      <c r="GZ38" s="33"/>
      <c r="HA38" s="33"/>
      <c r="HB38" s="33"/>
      <c r="HC38" s="33"/>
      <c r="HD38" s="33"/>
      <c r="HE38" s="33"/>
      <c r="HF38" s="33"/>
      <c r="HG38" s="33"/>
      <c r="HH38" s="33"/>
      <c r="HI38" s="33"/>
      <c r="HJ38" s="33"/>
      <c r="HK38" s="33"/>
      <c r="HL38" s="33"/>
      <c r="HM38" s="33"/>
      <c r="HN38" s="33"/>
      <c r="HO38" s="33"/>
      <c r="HP38" s="33"/>
      <c r="HQ38" s="33"/>
      <c r="HR38" s="33"/>
      <c r="HS38" s="33"/>
      <c r="HT38" s="33"/>
      <c r="HU38" s="33"/>
      <c r="HV38" s="33"/>
      <c r="HW38" s="33"/>
      <c r="HX38" s="33"/>
      <c r="HY38" s="33"/>
      <c r="HZ38" s="33"/>
      <c r="IA38" s="33"/>
      <c r="IB38" s="33"/>
      <c r="IC38" s="33"/>
      <c r="ID38" s="33"/>
      <c r="IE38" s="33"/>
      <c r="IF38" s="33"/>
      <c r="IG38" s="33"/>
      <c r="IH38" s="33"/>
      <c r="II38" s="33"/>
      <c r="IJ38" s="33"/>
      <c r="IK38" s="33"/>
      <c r="IL38" s="33"/>
      <c r="IM38" s="33"/>
      <c r="IN38" s="33"/>
      <c r="IO38" s="33"/>
      <c r="IP38" s="33"/>
      <c r="IQ38" s="33"/>
      <c r="IR38" s="33"/>
      <c r="IS38" s="33"/>
      <c r="IT38" s="33"/>
      <c r="IU38" s="33"/>
      <c r="IV38" s="33"/>
    </row>
    <row r="39" spans="1:256" s="13" customFormat="1" ht="15">
      <c r="A39" s="61">
        <v>33</v>
      </c>
      <c r="B39" s="61" t="s">
        <v>401</v>
      </c>
      <c r="C39" s="51">
        <v>2.5</v>
      </c>
      <c r="D39" s="44"/>
      <c r="E39" s="62"/>
      <c r="F39" s="52"/>
      <c r="G39" s="52"/>
      <c r="H39" s="137"/>
      <c r="I39" s="137"/>
      <c r="J39" s="137"/>
      <c r="K39" s="62"/>
      <c r="L39" s="67">
        <v>-0.03354022988505745</v>
      </c>
      <c r="M39" s="52" t="s">
        <v>235</v>
      </c>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c r="HJ39" s="33"/>
      <c r="HK39" s="33"/>
      <c r="HL39" s="33"/>
      <c r="HM39" s="33"/>
      <c r="HN39" s="33"/>
      <c r="HO39" s="33"/>
      <c r="HP39" s="33"/>
      <c r="HQ39" s="33"/>
      <c r="HR39" s="33"/>
      <c r="HS39" s="33"/>
      <c r="HT39" s="33"/>
      <c r="HU39" s="33"/>
      <c r="HV39" s="33"/>
      <c r="HW39" s="33"/>
      <c r="HX39" s="33"/>
      <c r="HY39" s="33"/>
      <c r="HZ39" s="33"/>
      <c r="IA39" s="33"/>
      <c r="IB39" s="33"/>
      <c r="IC39" s="33"/>
      <c r="ID39" s="33"/>
      <c r="IE39" s="33"/>
      <c r="IF39" s="33"/>
      <c r="IG39" s="33"/>
      <c r="IH39" s="33"/>
      <c r="II39" s="33"/>
      <c r="IJ39" s="33"/>
      <c r="IK39" s="33"/>
      <c r="IL39" s="33"/>
      <c r="IM39" s="33"/>
      <c r="IN39" s="33"/>
      <c r="IO39" s="33"/>
      <c r="IP39" s="33"/>
      <c r="IQ39" s="33"/>
      <c r="IR39" s="33"/>
      <c r="IS39" s="33"/>
      <c r="IT39" s="33"/>
      <c r="IU39" s="33"/>
      <c r="IV39" s="33"/>
    </row>
    <row r="40" spans="1:256" s="13" customFormat="1" ht="15">
      <c r="A40" s="61">
        <v>34</v>
      </c>
      <c r="B40" s="61" t="s">
        <v>402</v>
      </c>
      <c r="C40" s="51">
        <v>1.6</v>
      </c>
      <c r="D40" s="44"/>
      <c r="E40" s="62"/>
      <c r="F40" s="52"/>
      <c r="G40" s="52"/>
      <c r="H40" s="137"/>
      <c r="I40" s="137"/>
      <c r="J40" s="137"/>
      <c r="K40" s="62"/>
      <c r="L40" s="67">
        <v>-0.5357108433734944</v>
      </c>
      <c r="M40" s="52" t="s">
        <v>235</v>
      </c>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c r="FO40" s="33"/>
      <c r="FP40" s="33"/>
      <c r="FQ40" s="33"/>
      <c r="FR40" s="33"/>
      <c r="FS40" s="33"/>
      <c r="FT40" s="33"/>
      <c r="FU40" s="33"/>
      <c r="FV40" s="33"/>
      <c r="FW40" s="33"/>
      <c r="FX40" s="33"/>
      <c r="FY40" s="33"/>
      <c r="FZ40" s="33"/>
      <c r="GA40" s="33"/>
      <c r="GB40" s="33"/>
      <c r="GC40" s="33"/>
      <c r="GD40" s="33"/>
      <c r="GE40" s="33"/>
      <c r="GF40" s="33"/>
      <c r="GG40" s="33"/>
      <c r="GH40" s="33"/>
      <c r="GI40" s="33"/>
      <c r="GJ40" s="33"/>
      <c r="GK40" s="33"/>
      <c r="GL40" s="33"/>
      <c r="GM40" s="33"/>
      <c r="GN40" s="33"/>
      <c r="GO40" s="33"/>
      <c r="GP40" s="33"/>
      <c r="GQ40" s="33"/>
      <c r="GR40" s="33"/>
      <c r="GS40" s="33"/>
      <c r="GT40" s="33"/>
      <c r="GU40" s="33"/>
      <c r="GV40" s="33"/>
      <c r="GW40" s="33"/>
      <c r="GX40" s="33"/>
      <c r="GY40" s="33"/>
      <c r="GZ40" s="33"/>
      <c r="HA40" s="33"/>
      <c r="HB40" s="33"/>
      <c r="HC40" s="33"/>
      <c r="HD40" s="33"/>
      <c r="HE40" s="33"/>
      <c r="HF40" s="33"/>
      <c r="HG40" s="33"/>
      <c r="HH40" s="33"/>
      <c r="HI40" s="33"/>
      <c r="HJ40" s="33"/>
      <c r="HK40" s="33"/>
      <c r="HL40" s="33"/>
      <c r="HM40" s="33"/>
      <c r="HN40" s="33"/>
      <c r="HO40" s="33"/>
      <c r="HP40" s="33"/>
      <c r="HQ40" s="33"/>
      <c r="HR40" s="33"/>
      <c r="HS40" s="33"/>
      <c r="HT40" s="33"/>
      <c r="HU40" s="33"/>
      <c r="HV40" s="33"/>
      <c r="HW40" s="33"/>
      <c r="HX40" s="33"/>
      <c r="HY40" s="33"/>
      <c r="HZ40" s="33"/>
      <c r="IA40" s="33"/>
      <c r="IB40" s="33"/>
      <c r="IC40" s="33"/>
      <c r="ID40" s="33"/>
      <c r="IE40" s="33"/>
      <c r="IF40" s="33"/>
      <c r="IG40" s="33"/>
      <c r="IH40" s="33"/>
      <c r="II40" s="33"/>
      <c r="IJ40" s="33"/>
      <c r="IK40" s="33"/>
      <c r="IL40" s="33"/>
      <c r="IM40" s="33"/>
      <c r="IN40" s="33"/>
      <c r="IO40" s="33"/>
      <c r="IP40" s="33"/>
      <c r="IQ40" s="33"/>
      <c r="IR40" s="33"/>
      <c r="IS40" s="33"/>
      <c r="IT40" s="33"/>
      <c r="IU40" s="33"/>
      <c r="IV40" s="33"/>
    </row>
    <row r="41" spans="1:256" s="13" customFormat="1" ht="15">
      <c r="A41" s="61">
        <v>35</v>
      </c>
      <c r="B41" s="61" t="s">
        <v>403</v>
      </c>
      <c r="C41" s="51">
        <v>1.6</v>
      </c>
      <c r="D41" s="44"/>
      <c r="E41" s="62"/>
      <c r="F41" s="52"/>
      <c r="G41" s="52"/>
      <c r="H41" s="137"/>
      <c r="I41" s="137"/>
      <c r="J41" s="137"/>
      <c r="K41" s="62"/>
      <c r="L41" s="67">
        <v>-0.5505789473684211</v>
      </c>
      <c r="M41" s="52" t="s">
        <v>235</v>
      </c>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33"/>
      <c r="FM41" s="33"/>
      <c r="FN41" s="33"/>
      <c r="FO41" s="33"/>
      <c r="FP41" s="33"/>
      <c r="FQ41" s="33"/>
      <c r="FR41" s="33"/>
      <c r="FS41" s="33"/>
      <c r="FT41" s="33"/>
      <c r="FU41" s="33"/>
      <c r="FV41" s="33"/>
      <c r="FW41" s="33"/>
      <c r="FX41" s="33"/>
      <c r="FY41" s="33"/>
      <c r="FZ41" s="33"/>
      <c r="GA41" s="33"/>
      <c r="GB41" s="33"/>
      <c r="GC41" s="33"/>
      <c r="GD41" s="33"/>
      <c r="GE41" s="33"/>
      <c r="GF41" s="33"/>
      <c r="GG41" s="33"/>
      <c r="GH41" s="33"/>
      <c r="GI41" s="33"/>
      <c r="GJ41" s="33"/>
      <c r="GK41" s="33"/>
      <c r="GL41" s="33"/>
      <c r="GM41" s="33"/>
      <c r="GN41" s="33"/>
      <c r="GO41" s="33"/>
      <c r="GP41" s="33"/>
      <c r="GQ41" s="33"/>
      <c r="GR41" s="33"/>
      <c r="GS41" s="33"/>
      <c r="GT41" s="33"/>
      <c r="GU41" s="33"/>
      <c r="GV41" s="33"/>
      <c r="GW41" s="33"/>
      <c r="GX41" s="33"/>
      <c r="GY41" s="33"/>
      <c r="GZ41" s="33"/>
      <c r="HA41" s="33"/>
      <c r="HB41" s="33"/>
      <c r="HC41" s="33"/>
      <c r="HD41" s="33"/>
      <c r="HE41" s="33"/>
      <c r="HF41" s="33"/>
      <c r="HG41" s="33"/>
      <c r="HH41" s="33"/>
      <c r="HI41" s="33"/>
      <c r="HJ41" s="33"/>
      <c r="HK41" s="33"/>
      <c r="HL41" s="33"/>
      <c r="HM41" s="33"/>
      <c r="HN41" s="33"/>
      <c r="HO41" s="33"/>
      <c r="HP41" s="33"/>
      <c r="HQ41" s="33"/>
      <c r="HR41" s="33"/>
      <c r="HS41" s="33"/>
      <c r="HT41" s="33"/>
      <c r="HU41" s="33"/>
      <c r="HV41" s="33"/>
      <c r="HW41" s="33"/>
      <c r="HX41" s="33"/>
      <c r="HY41" s="33"/>
      <c r="HZ41" s="33"/>
      <c r="IA41" s="33"/>
      <c r="IB41" s="33"/>
      <c r="IC41" s="33"/>
      <c r="ID41" s="33"/>
      <c r="IE41" s="33"/>
      <c r="IF41" s="33"/>
      <c r="IG41" s="33"/>
      <c r="IH41" s="33"/>
      <c r="II41" s="33"/>
      <c r="IJ41" s="33"/>
      <c r="IK41" s="33"/>
      <c r="IL41" s="33"/>
      <c r="IM41" s="33"/>
      <c r="IN41" s="33"/>
      <c r="IO41" s="33"/>
      <c r="IP41" s="33"/>
      <c r="IQ41" s="33"/>
      <c r="IR41" s="33"/>
      <c r="IS41" s="33"/>
      <c r="IT41" s="33"/>
      <c r="IU41" s="33"/>
      <c r="IV41" s="33"/>
    </row>
    <row r="42" spans="1:256" s="13" customFormat="1" ht="15">
      <c r="A42" s="61">
        <v>36</v>
      </c>
      <c r="B42" s="174" t="s">
        <v>404</v>
      </c>
      <c r="C42" s="51">
        <v>1.6</v>
      </c>
      <c r="D42" s="44"/>
      <c r="E42" s="62"/>
      <c r="F42" s="52"/>
      <c r="G42" s="52"/>
      <c r="H42" s="137"/>
      <c r="I42" s="137"/>
      <c r="J42" s="137"/>
      <c r="K42" s="62"/>
      <c r="L42" s="67">
        <v>-0.75</v>
      </c>
      <c r="M42" s="52" t="s">
        <v>235</v>
      </c>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c r="FL42" s="33"/>
      <c r="FM42" s="33"/>
      <c r="FN42" s="33"/>
      <c r="FO42" s="33"/>
      <c r="FP42" s="33"/>
      <c r="FQ42" s="33"/>
      <c r="FR42" s="33"/>
      <c r="FS42" s="33"/>
      <c r="FT42" s="33"/>
      <c r="FU42" s="33"/>
      <c r="FV42" s="33"/>
      <c r="FW42" s="33"/>
      <c r="FX42" s="33"/>
      <c r="FY42" s="33"/>
      <c r="FZ42" s="33"/>
      <c r="GA42" s="33"/>
      <c r="GB42" s="33"/>
      <c r="GC42" s="33"/>
      <c r="GD42" s="33"/>
      <c r="GE42" s="33"/>
      <c r="GF42" s="33"/>
      <c r="GG42" s="33"/>
      <c r="GH42" s="33"/>
      <c r="GI42" s="33"/>
      <c r="GJ42" s="33"/>
      <c r="GK42" s="33"/>
      <c r="GL42" s="33"/>
      <c r="GM42" s="33"/>
      <c r="GN42" s="33"/>
      <c r="GO42" s="33"/>
      <c r="GP42" s="33"/>
      <c r="GQ42" s="33"/>
      <c r="GR42" s="33"/>
      <c r="GS42" s="33"/>
      <c r="GT42" s="33"/>
      <c r="GU42" s="33"/>
      <c r="GV42" s="33"/>
      <c r="GW42" s="33"/>
      <c r="GX42" s="33"/>
      <c r="GY42" s="33"/>
      <c r="GZ42" s="33"/>
      <c r="HA42" s="33"/>
      <c r="HB42" s="33"/>
      <c r="HC42" s="33"/>
      <c r="HD42" s="33"/>
      <c r="HE42" s="33"/>
      <c r="HF42" s="33"/>
      <c r="HG42" s="33"/>
      <c r="HH42" s="33"/>
      <c r="HI42" s="33"/>
      <c r="HJ42" s="33"/>
      <c r="HK42" s="33"/>
      <c r="HL42" s="33"/>
      <c r="HM42" s="33"/>
      <c r="HN42" s="33"/>
      <c r="HO42" s="33"/>
      <c r="HP42" s="33"/>
      <c r="HQ42" s="33"/>
      <c r="HR42" s="33"/>
      <c r="HS42" s="33"/>
      <c r="HT42" s="33"/>
      <c r="HU42" s="33"/>
      <c r="HV42" s="33"/>
      <c r="HW42" s="33"/>
      <c r="HX42" s="33"/>
      <c r="HY42" s="33"/>
      <c r="HZ42" s="33"/>
      <c r="IA42" s="33"/>
      <c r="IB42" s="33"/>
      <c r="IC42" s="33"/>
      <c r="ID42" s="33"/>
      <c r="IE42" s="33"/>
      <c r="IF42" s="33"/>
      <c r="IG42" s="33"/>
      <c r="IH42" s="33"/>
      <c r="II42" s="33"/>
      <c r="IJ42" s="33"/>
      <c r="IK42" s="33"/>
      <c r="IL42" s="33"/>
      <c r="IM42" s="33"/>
      <c r="IN42" s="33"/>
      <c r="IO42" s="33"/>
      <c r="IP42" s="33"/>
      <c r="IQ42" s="33"/>
      <c r="IR42" s="33"/>
      <c r="IS42" s="33"/>
      <c r="IT42" s="33"/>
      <c r="IU42" s="33"/>
      <c r="IV42" s="33"/>
    </row>
    <row r="43" spans="1:256" s="13" customFormat="1" ht="15">
      <c r="A43" s="61">
        <v>37</v>
      </c>
      <c r="B43" s="174" t="s">
        <v>405</v>
      </c>
      <c r="C43" s="51">
        <v>1.6</v>
      </c>
      <c r="D43" s="44"/>
      <c r="E43" s="62"/>
      <c r="F43" s="52"/>
      <c r="G43" s="52"/>
      <c r="H43" s="137"/>
      <c r="I43" s="137"/>
      <c r="J43" s="137"/>
      <c r="K43" s="62"/>
      <c r="L43" s="67">
        <v>-0.025617977528089888</v>
      </c>
      <c r="M43" s="52" t="s">
        <v>235</v>
      </c>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3"/>
      <c r="FG43" s="33"/>
      <c r="FH43" s="33"/>
      <c r="FI43" s="33"/>
      <c r="FJ43" s="33"/>
      <c r="FK43" s="33"/>
      <c r="FL43" s="33"/>
      <c r="FM43" s="33"/>
      <c r="FN43" s="33"/>
      <c r="FO43" s="33"/>
      <c r="FP43" s="33"/>
      <c r="FQ43" s="33"/>
      <c r="FR43" s="33"/>
      <c r="FS43" s="33"/>
      <c r="FT43" s="33"/>
      <c r="FU43" s="33"/>
      <c r="FV43" s="33"/>
      <c r="FW43" s="33"/>
      <c r="FX43" s="33"/>
      <c r="FY43" s="33"/>
      <c r="FZ43" s="33"/>
      <c r="GA43" s="33"/>
      <c r="GB43" s="33"/>
      <c r="GC43" s="33"/>
      <c r="GD43" s="33"/>
      <c r="GE43" s="33"/>
      <c r="GF43" s="33"/>
      <c r="GG43" s="33"/>
      <c r="GH43" s="33"/>
      <c r="GI43" s="33"/>
      <c r="GJ43" s="33"/>
      <c r="GK43" s="33"/>
      <c r="GL43" s="33"/>
      <c r="GM43" s="33"/>
      <c r="GN43" s="33"/>
      <c r="GO43" s="33"/>
      <c r="GP43" s="33"/>
      <c r="GQ43" s="33"/>
      <c r="GR43" s="33"/>
      <c r="GS43" s="33"/>
      <c r="GT43" s="33"/>
      <c r="GU43" s="33"/>
      <c r="GV43" s="33"/>
      <c r="GW43" s="33"/>
      <c r="GX43" s="33"/>
      <c r="GY43" s="33"/>
      <c r="GZ43" s="33"/>
      <c r="HA43" s="33"/>
      <c r="HB43" s="33"/>
      <c r="HC43" s="33"/>
      <c r="HD43" s="33"/>
      <c r="HE43" s="33"/>
      <c r="HF43" s="33"/>
      <c r="HG43" s="33"/>
      <c r="HH43" s="33"/>
      <c r="HI43" s="33"/>
      <c r="HJ43" s="33"/>
      <c r="HK43" s="33"/>
      <c r="HL43" s="33"/>
      <c r="HM43" s="33"/>
      <c r="HN43" s="33"/>
      <c r="HO43" s="33"/>
      <c r="HP43" s="33"/>
      <c r="HQ43" s="33"/>
      <c r="HR43" s="33"/>
      <c r="HS43" s="33"/>
      <c r="HT43" s="33"/>
      <c r="HU43" s="33"/>
      <c r="HV43" s="33"/>
      <c r="HW43" s="33"/>
      <c r="HX43" s="33"/>
      <c r="HY43" s="33"/>
      <c r="HZ43" s="33"/>
      <c r="IA43" s="33"/>
      <c r="IB43" s="33"/>
      <c r="IC43" s="33"/>
      <c r="ID43" s="33"/>
      <c r="IE43" s="33"/>
      <c r="IF43" s="33"/>
      <c r="IG43" s="33"/>
      <c r="IH43" s="33"/>
      <c r="II43" s="33"/>
      <c r="IJ43" s="33"/>
      <c r="IK43" s="33"/>
      <c r="IL43" s="33"/>
      <c r="IM43" s="33"/>
      <c r="IN43" s="33"/>
      <c r="IO43" s="33"/>
      <c r="IP43" s="33"/>
      <c r="IQ43" s="33"/>
      <c r="IR43" s="33"/>
      <c r="IS43" s="33"/>
      <c r="IT43" s="33"/>
      <c r="IU43" s="33"/>
      <c r="IV43" s="33"/>
    </row>
    <row r="44" spans="1:256" s="13" customFormat="1" ht="15">
      <c r="A44" s="61">
        <v>38</v>
      </c>
      <c r="B44" s="174" t="s">
        <v>428</v>
      </c>
      <c r="C44" s="51">
        <v>4</v>
      </c>
      <c r="D44" s="44"/>
      <c r="E44" s="62"/>
      <c r="F44" s="52"/>
      <c r="G44" s="52"/>
      <c r="H44" s="137"/>
      <c r="I44" s="137"/>
      <c r="J44" s="137"/>
      <c r="K44" s="62"/>
      <c r="L44" s="67">
        <v>-1.2921914893617013</v>
      </c>
      <c r="M44" s="52" t="s">
        <v>235</v>
      </c>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c r="FC44" s="33"/>
      <c r="FD44" s="33"/>
      <c r="FE44" s="33"/>
      <c r="FF44" s="33"/>
      <c r="FG44" s="33"/>
      <c r="FH44" s="33"/>
      <c r="FI44" s="33"/>
      <c r="FJ44" s="33"/>
      <c r="FK44" s="33"/>
      <c r="FL44" s="33"/>
      <c r="FM44" s="33"/>
      <c r="FN44" s="33"/>
      <c r="FO44" s="33"/>
      <c r="FP44" s="33"/>
      <c r="FQ44" s="33"/>
      <c r="FR44" s="33"/>
      <c r="FS44" s="33"/>
      <c r="FT44" s="33"/>
      <c r="FU44" s="33"/>
      <c r="FV44" s="33"/>
      <c r="FW44" s="33"/>
      <c r="FX44" s="33"/>
      <c r="FY44" s="33"/>
      <c r="FZ44" s="33"/>
      <c r="GA44" s="33"/>
      <c r="GB44" s="33"/>
      <c r="GC44" s="33"/>
      <c r="GD44" s="33"/>
      <c r="GE44" s="33"/>
      <c r="GF44" s="33"/>
      <c r="GG44" s="33"/>
      <c r="GH44" s="33"/>
      <c r="GI44" s="33"/>
      <c r="GJ44" s="33"/>
      <c r="GK44" s="33"/>
      <c r="GL44" s="33"/>
      <c r="GM44" s="33"/>
      <c r="GN44" s="33"/>
      <c r="GO44" s="33"/>
      <c r="GP44" s="33"/>
      <c r="GQ44" s="33"/>
      <c r="GR44" s="33"/>
      <c r="GS44" s="33"/>
      <c r="GT44" s="33"/>
      <c r="GU44" s="33"/>
      <c r="GV44" s="33"/>
      <c r="GW44" s="33"/>
      <c r="GX44" s="33"/>
      <c r="GY44" s="33"/>
      <c r="GZ44" s="33"/>
      <c r="HA44" s="33"/>
      <c r="HB44" s="33"/>
      <c r="HC44" s="33"/>
      <c r="HD44" s="33"/>
      <c r="HE44" s="33"/>
      <c r="HF44" s="33"/>
      <c r="HG44" s="33"/>
      <c r="HH44" s="33"/>
      <c r="HI44" s="33"/>
      <c r="HJ44" s="33"/>
      <c r="HK44" s="33"/>
      <c r="HL44" s="33"/>
      <c r="HM44" s="33"/>
      <c r="HN44" s="33"/>
      <c r="HO44" s="33"/>
      <c r="HP44" s="33"/>
      <c r="HQ44" s="33"/>
      <c r="HR44" s="33"/>
      <c r="HS44" s="33"/>
      <c r="HT44" s="33"/>
      <c r="HU44" s="33"/>
      <c r="HV44" s="33"/>
      <c r="HW44" s="33"/>
      <c r="HX44" s="33"/>
      <c r="HY44" s="33"/>
      <c r="HZ44" s="33"/>
      <c r="IA44" s="33"/>
      <c r="IB44" s="33"/>
      <c r="IC44" s="33"/>
      <c r="ID44" s="33"/>
      <c r="IE44" s="33"/>
      <c r="IF44" s="33"/>
      <c r="IG44" s="33"/>
      <c r="IH44" s="33"/>
      <c r="II44" s="33"/>
      <c r="IJ44" s="33"/>
      <c r="IK44" s="33"/>
      <c r="IL44" s="33"/>
      <c r="IM44" s="33"/>
      <c r="IN44" s="33"/>
      <c r="IO44" s="33"/>
      <c r="IP44" s="33"/>
      <c r="IQ44" s="33"/>
      <c r="IR44" s="33"/>
      <c r="IS44" s="33"/>
      <c r="IT44" s="33"/>
      <c r="IU44" s="33"/>
      <c r="IV44" s="33"/>
    </row>
    <row r="45" spans="1:256" s="13" customFormat="1" ht="15">
      <c r="A45" s="61">
        <v>39</v>
      </c>
      <c r="B45" s="174" t="s">
        <v>439</v>
      </c>
      <c r="C45" s="51" t="s">
        <v>20</v>
      </c>
      <c r="D45" s="44"/>
      <c r="E45" s="62"/>
      <c r="F45" s="52"/>
      <c r="G45" s="52"/>
      <c r="H45" s="150"/>
      <c r="I45" s="150"/>
      <c r="J45" s="150"/>
      <c r="K45" s="62"/>
      <c r="L45" s="67">
        <v>-0.7304948453608295</v>
      </c>
      <c r="M45" s="52" t="s">
        <v>235</v>
      </c>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c r="FC45" s="33"/>
      <c r="FD45" s="33"/>
      <c r="FE45" s="33"/>
      <c r="FF45" s="33"/>
      <c r="FG45" s="33"/>
      <c r="FH45" s="33"/>
      <c r="FI45" s="33"/>
      <c r="FJ45" s="33"/>
      <c r="FK45" s="33"/>
      <c r="FL45" s="33"/>
      <c r="FM45" s="33"/>
      <c r="FN45" s="33"/>
      <c r="FO45" s="33"/>
      <c r="FP45" s="33"/>
      <c r="FQ45" s="33"/>
      <c r="FR45" s="33"/>
      <c r="FS45" s="33"/>
      <c r="FT45" s="33"/>
      <c r="FU45" s="33"/>
      <c r="FV45" s="33"/>
      <c r="FW45" s="33"/>
      <c r="FX45" s="33"/>
      <c r="FY45" s="33"/>
      <c r="FZ45" s="33"/>
      <c r="GA45" s="33"/>
      <c r="GB45" s="33"/>
      <c r="GC45" s="33"/>
      <c r="GD45" s="33"/>
      <c r="GE45" s="33"/>
      <c r="GF45" s="33"/>
      <c r="GG45" s="33"/>
      <c r="GH45" s="33"/>
      <c r="GI45" s="33"/>
      <c r="GJ45" s="33"/>
      <c r="GK45" s="33"/>
      <c r="GL45" s="33"/>
      <c r="GM45" s="33"/>
      <c r="GN45" s="33"/>
      <c r="GO45" s="33"/>
      <c r="GP45" s="33"/>
      <c r="GQ45" s="33"/>
      <c r="GR45" s="33"/>
      <c r="GS45" s="33"/>
      <c r="GT45" s="33"/>
      <c r="GU45" s="33"/>
      <c r="GV45" s="33"/>
      <c r="GW45" s="33"/>
      <c r="GX45" s="33"/>
      <c r="GY45" s="33"/>
      <c r="GZ45" s="33"/>
      <c r="HA45" s="33"/>
      <c r="HB45" s="33"/>
      <c r="HC45" s="33"/>
      <c r="HD45" s="33"/>
      <c r="HE45" s="33"/>
      <c r="HF45" s="33"/>
      <c r="HG45" s="33"/>
      <c r="HH45" s="33"/>
      <c r="HI45" s="33"/>
      <c r="HJ45" s="33"/>
      <c r="HK45" s="33"/>
      <c r="HL45" s="33"/>
      <c r="HM45" s="33"/>
      <c r="HN45" s="33"/>
      <c r="HO45" s="33"/>
      <c r="HP45" s="33"/>
      <c r="HQ45" s="33"/>
      <c r="HR45" s="33"/>
      <c r="HS45" s="33"/>
      <c r="HT45" s="33"/>
      <c r="HU45" s="33"/>
      <c r="HV45" s="33"/>
      <c r="HW45" s="33"/>
      <c r="HX45" s="33"/>
      <c r="HY45" s="33"/>
      <c r="HZ45" s="33"/>
      <c r="IA45" s="33"/>
      <c r="IB45" s="33"/>
      <c r="IC45" s="33"/>
      <c r="ID45" s="33"/>
      <c r="IE45" s="33"/>
      <c r="IF45" s="33"/>
      <c r="IG45" s="33"/>
      <c r="IH45" s="33"/>
      <c r="II45" s="33"/>
      <c r="IJ45" s="33"/>
      <c r="IK45" s="33"/>
      <c r="IL45" s="33"/>
      <c r="IM45" s="33"/>
      <c r="IN45" s="33"/>
      <c r="IO45" s="33"/>
      <c r="IP45" s="33"/>
      <c r="IQ45" s="33"/>
      <c r="IR45" s="33"/>
      <c r="IS45" s="33"/>
      <c r="IT45" s="33"/>
      <c r="IU45" s="33"/>
      <c r="IV45" s="33"/>
    </row>
    <row r="46" spans="1:256" s="13" customFormat="1" ht="15">
      <c r="A46" s="61">
        <v>40</v>
      </c>
      <c r="B46" s="174" t="s">
        <v>348</v>
      </c>
      <c r="C46" s="51" t="s">
        <v>8</v>
      </c>
      <c r="D46" s="44"/>
      <c r="E46" s="62"/>
      <c r="F46" s="52"/>
      <c r="G46" s="52"/>
      <c r="H46" s="150"/>
      <c r="I46" s="150"/>
      <c r="J46" s="150"/>
      <c r="K46" s="62"/>
      <c r="L46" s="67">
        <v>-0.9268817204301025</v>
      </c>
      <c r="M46" s="52" t="s">
        <v>235</v>
      </c>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c r="FC46" s="33"/>
      <c r="FD46" s="33"/>
      <c r="FE46" s="33"/>
      <c r="FF46" s="33"/>
      <c r="FG46" s="33"/>
      <c r="FH46" s="33"/>
      <c r="FI46" s="33"/>
      <c r="FJ46" s="33"/>
      <c r="FK46" s="33"/>
      <c r="FL46" s="33"/>
      <c r="FM46" s="33"/>
      <c r="FN46" s="33"/>
      <c r="FO46" s="33"/>
      <c r="FP46" s="33"/>
      <c r="FQ46" s="33"/>
      <c r="FR46" s="33"/>
      <c r="FS46" s="33"/>
      <c r="FT46" s="33"/>
      <c r="FU46" s="33"/>
      <c r="FV46" s="33"/>
      <c r="FW46" s="33"/>
      <c r="FX46" s="33"/>
      <c r="FY46" s="33"/>
      <c r="FZ46" s="33"/>
      <c r="GA46" s="33"/>
      <c r="GB46" s="33"/>
      <c r="GC46" s="33"/>
      <c r="GD46" s="33"/>
      <c r="GE46" s="33"/>
      <c r="GF46" s="33"/>
      <c r="GG46" s="33"/>
      <c r="GH46" s="33"/>
      <c r="GI46" s="33"/>
      <c r="GJ46" s="33"/>
      <c r="GK46" s="33"/>
      <c r="GL46" s="33"/>
      <c r="GM46" s="33"/>
      <c r="GN46" s="33"/>
      <c r="GO46" s="33"/>
      <c r="GP46" s="33"/>
      <c r="GQ46" s="33"/>
      <c r="GR46" s="33"/>
      <c r="GS46" s="33"/>
      <c r="GT46" s="33"/>
      <c r="GU46" s="33"/>
      <c r="GV46" s="33"/>
      <c r="GW46" s="33"/>
      <c r="GX46" s="33"/>
      <c r="GY46" s="33"/>
      <c r="GZ46" s="33"/>
      <c r="HA46" s="33"/>
      <c r="HB46" s="33"/>
      <c r="HC46" s="33"/>
      <c r="HD46" s="33"/>
      <c r="HE46" s="33"/>
      <c r="HF46" s="33"/>
      <c r="HG46" s="33"/>
      <c r="HH46" s="33"/>
      <c r="HI46" s="33"/>
      <c r="HJ46" s="33"/>
      <c r="HK46" s="33"/>
      <c r="HL46" s="33"/>
      <c r="HM46" s="33"/>
      <c r="HN46" s="33"/>
      <c r="HO46" s="33"/>
      <c r="HP46" s="33"/>
      <c r="HQ46" s="33"/>
      <c r="HR46" s="33"/>
      <c r="HS46" s="33"/>
      <c r="HT46" s="33"/>
      <c r="HU46" s="33"/>
      <c r="HV46" s="33"/>
      <c r="HW46" s="33"/>
      <c r="HX46" s="33"/>
      <c r="HY46" s="33"/>
      <c r="HZ46" s="33"/>
      <c r="IA46" s="33"/>
      <c r="IB46" s="33"/>
      <c r="IC46" s="33"/>
      <c r="ID46" s="33"/>
      <c r="IE46" s="33"/>
      <c r="IF46" s="33"/>
      <c r="IG46" s="33"/>
      <c r="IH46" s="33"/>
      <c r="II46" s="33"/>
      <c r="IJ46" s="33"/>
      <c r="IK46" s="33"/>
      <c r="IL46" s="33"/>
      <c r="IM46" s="33"/>
      <c r="IN46" s="33"/>
      <c r="IO46" s="33"/>
      <c r="IP46" s="33"/>
      <c r="IQ46" s="33"/>
      <c r="IR46" s="33"/>
      <c r="IS46" s="33"/>
      <c r="IT46" s="33"/>
      <c r="IU46" s="33"/>
      <c r="IV46" s="33"/>
    </row>
    <row r="47" spans="1:256" s="13" customFormat="1" ht="15">
      <c r="A47" s="69"/>
      <c r="B47" s="70" t="s">
        <v>408</v>
      </c>
      <c r="C47" s="52"/>
      <c r="D47" s="70"/>
      <c r="E47" s="71"/>
      <c r="F47" s="70"/>
      <c r="G47" s="70"/>
      <c r="H47" s="70"/>
      <c r="I47" s="70"/>
      <c r="J47" s="70"/>
      <c r="K47" s="70"/>
      <c r="L47" s="72">
        <f>SUM(L7:L46)</f>
        <v>-119.2428298607172</v>
      </c>
      <c r="M47" s="70"/>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c r="FC47" s="33"/>
      <c r="FD47" s="33"/>
      <c r="FE47" s="33"/>
      <c r="FF47" s="33"/>
      <c r="FG47" s="33"/>
      <c r="FH47" s="33"/>
      <c r="FI47" s="33"/>
      <c r="FJ47" s="33"/>
      <c r="FK47" s="33"/>
      <c r="FL47" s="33"/>
      <c r="FM47" s="33"/>
      <c r="FN47" s="33"/>
      <c r="FO47" s="33"/>
      <c r="FP47" s="33"/>
      <c r="FQ47" s="33"/>
      <c r="FR47" s="33"/>
      <c r="FS47" s="33"/>
      <c r="FT47" s="33"/>
      <c r="FU47" s="33"/>
      <c r="FV47" s="33"/>
      <c r="FW47" s="33"/>
      <c r="FX47" s="33"/>
      <c r="FY47" s="33"/>
      <c r="FZ47" s="33"/>
      <c r="GA47" s="33"/>
      <c r="GB47" s="33"/>
      <c r="GC47" s="33"/>
      <c r="GD47" s="33"/>
      <c r="GE47" s="33"/>
      <c r="GF47" s="33"/>
      <c r="GG47" s="33"/>
      <c r="GH47" s="33"/>
      <c r="GI47" s="33"/>
      <c r="GJ47" s="33"/>
      <c r="GK47" s="33"/>
      <c r="GL47" s="33"/>
      <c r="GM47" s="33"/>
      <c r="GN47" s="33"/>
      <c r="GO47" s="33"/>
      <c r="GP47" s="33"/>
      <c r="GQ47" s="33"/>
      <c r="GR47" s="33"/>
      <c r="GS47" s="33"/>
      <c r="GT47" s="33"/>
      <c r="GU47" s="33"/>
      <c r="GV47" s="33"/>
      <c r="GW47" s="33"/>
      <c r="GX47" s="33"/>
      <c r="GY47" s="33"/>
      <c r="GZ47" s="33"/>
      <c r="HA47" s="33"/>
      <c r="HB47" s="33"/>
      <c r="HC47" s="33"/>
      <c r="HD47" s="33"/>
      <c r="HE47" s="33"/>
      <c r="HF47" s="33"/>
      <c r="HG47" s="33"/>
      <c r="HH47" s="33"/>
      <c r="HI47" s="33"/>
      <c r="HJ47" s="33"/>
      <c r="HK47" s="33"/>
      <c r="HL47" s="33"/>
      <c r="HM47" s="33"/>
      <c r="HN47" s="33"/>
      <c r="HO47" s="33"/>
      <c r="HP47" s="33"/>
      <c r="HQ47" s="33"/>
      <c r="HR47" s="33"/>
      <c r="HS47" s="33"/>
      <c r="HT47" s="33"/>
      <c r="HU47" s="33"/>
      <c r="HV47" s="33"/>
      <c r="HW47" s="33"/>
      <c r="HX47" s="33"/>
      <c r="HY47" s="33"/>
      <c r="HZ47" s="33"/>
      <c r="IA47" s="33"/>
      <c r="IB47" s="33"/>
      <c r="IC47" s="33"/>
      <c r="ID47" s="33"/>
      <c r="IE47" s="33"/>
      <c r="IF47" s="33"/>
      <c r="IG47" s="33"/>
      <c r="IH47" s="33"/>
      <c r="II47" s="33"/>
      <c r="IJ47" s="33"/>
      <c r="IK47" s="33"/>
      <c r="IL47" s="33"/>
      <c r="IM47" s="33"/>
      <c r="IN47" s="33"/>
      <c r="IO47" s="33"/>
      <c r="IP47" s="33"/>
      <c r="IQ47" s="33"/>
      <c r="IR47" s="33"/>
      <c r="IS47" s="33"/>
      <c r="IT47" s="33"/>
      <c r="IU47" s="33"/>
      <c r="IV47" s="33"/>
    </row>
  </sheetData>
  <sheetProtection/>
  <mergeCells count="15">
    <mergeCell ref="A1:M1"/>
    <mergeCell ref="A2:A4"/>
    <mergeCell ref="B2:B4"/>
    <mergeCell ref="C2:L2"/>
    <mergeCell ref="M2:M4"/>
    <mergeCell ref="C3:C4"/>
    <mergeCell ref="D3:D4"/>
    <mergeCell ref="E3:E4"/>
    <mergeCell ref="F3:G3"/>
    <mergeCell ref="H3:H4"/>
    <mergeCell ref="A6:M6"/>
    <mergeCell ref="I3:I4"/>
    <mergeCell ref="J3:J4"/>
    <mergeCell ref="K3:K4"/>
    <mergeCell ref="L3:L4"/>
  </mergeCells>
  <printOptions/>
  <pageMargins left="0.75" right="0.75" top="1" bottom="1" header="0.5" footer="0.5"/>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2012-07-26T12:36:36Z</dcterms:modified>
  <cp:category/>
  <cp:version/>
  <cp:contentType/>
  <cp:contentStatus/>
</cp:coreProperties>
</file>