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tabRatio="664" activeTab="0"/>
  </bookViews>
  <sheets>
    <sheet name="Kostromaenergo" sheetId="1" r:id="rId1"/>
  </sheets>
  <definedNames>
    <definedName name="_xlnm.Print_Area" localSheetId="0">'Kostromaenergo'!$A$1:$AA$241</definedName>
  </definedNames>
  <calcPr fullCalcOnLoad="1"/>
</workbook>
</file>

<file path=xl/sharedStrings.xml><?xml version="1.0" encoding="utf-8"?>
<sst xmlns="http://schemas.openxmlformats.org/spreadsheetml/2006/main" count="835" uniqueCount="228">
  <si>
    <t>25+25</t>
  </si>
  <si>
    <t>40+40</t>
  </si>
  <si>
    <t>10+10</t>
  </si>
  <si>
    <t>10+10+1,6</t>
  </si>
  <si>
    <t>2,5+2,5</t>
  </si>
  <si>
    <t>4+4</t>
  </si>
  <si>
    <t>1,6+1,6</t>
  </si>
  <si>
    <t>1,8+1,8</t>
  </si>
  <si>
    <t>1,6+4</t>
  </si>
  <si>
    <t>3,2+4</t>
  </si>
  <si>
    <t>1+1</t>
  </si>
  <si>
    <t>16+16</t>
  </si>
  <si>
    <t xml:space="preserve">25+25 </t>
  </si>
  <si>
    <t>5,6+10</t>
  </si>
  <si>
    <t>6,3+6,3</t>
  </si>
  <si>
    <t>10+16</t>
  </si>
  <si>
    <t>20+25</t>
  </si>
  <si>
    <t>10+10+6,3</t>
  </si>
  <si>
    <t>2,5+4</t>
  </si>
  <si>
    <t>4+10</t>
  </si>
  <si>
    <t>1,8+1,6</t>
  </si>
  <si>
    <t>4+2,5</t>
  </si>
  <si>
    <t>1,6+2,5</t>
  </si>
  <si>
    <t>6,3+16</t>
  </si>
  <si>
    <t>1+1,6</t>
  </si>
  <si>
    <t>2,5+1,6</t>
  </si>
  <si>
    <t>40+40+6,3</t>
  </si>
  <si>
    <t>1,8+4</t>
  </si>
  <si>
    <t>10+6,3</t>
  </si>
  <si>
    <t>10+4</t>
  </si>
  <si>
    <t>1,6+1</t>
  </si>
  <si>
    <t xml:space="preserve"> </t>
  </si>
  <si>
    <t>введен 09.2009 г.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</si>
  <si>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</si>
  <si>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</si>
  <si>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</si>
  <si>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</si>
  <si>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</si>
  <si>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</si>
  <si>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</si>
  <si>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</si>
  <si>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</si>
  <si>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</si>
  <si>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</si>
  <si>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</si>
  <si>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</si>
  <si>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>Min</t>
  </si>
  <si>
    <t>Table 1</t>
  </si>
  <si>
    <t>Table 2</t>
  </si>
  <si>
    <t xml:space="preserve"> Transmission capacity calculation of supply centers of IDGC of Centre - Kostromaenergo division following the results of measurements of peak loads in September 2011 
 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</si>
  <si>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</si>
  <si>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</si>
  <si>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</si>
  <si>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</si>
  <si>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</si>
  <si>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Sandogora
35/6 kV</t>
  </si>
  <si>
    <t>Gridino 
 35/10 kV</t>
  </si>
  <si>
    <t>Novinki
35/10 kV</t>
  </si>
  <si>
    <t>Priskokovo 
35/10kV</t>
  </si>
  <si>
    <t>Grigortsevo 
110/10 kV</t>
  </si>
  <si>
    <t>Klementyevo 
110/10 kV</t>
  </si>
  <si>
    <t>Rudino
35/10 kV</t>
  </si>
  <si>
    <t>Stoyankovo
35/10 kV</t>
  </si>
  <si>
    <t>Adishchevo
35/10 kV</t>
  </si>
  <si>
    <t>Stolbovo 
110/10 kV</t>
  </si>
  <si>
    <t>Raslovo 
35/10 kV</t>
  </si>
  <si>
    <t>Andreevskoe 
35/10 kV</t>
  </si>
  <si>
    <t>Popadyino 
35/10 kV</t>
  </si>
  <si>
    <t>Elegino 
110/10 kV</t>
  </si>
  <si>
    <t>Krenyovo
35/10 kV</t>
  </si>
  <si>
    <t>Semyonovskoe 
35/10 kV</t>
  </si>
  <si>
    <t>Khimik 
35/10 kV</t>
  </si>
  <si>
    <t>N. Beryozovets 
35/10 kV</t>
  </si>
  <si>
    <t>Stepanovo 
35/10 kV</t>
  </si>
  <si>
    <t>Gorbachevo
35/10 kV</t>
  </si>
  <si>
    <t>Kalinino 
35/10 kV</t>
  </si>
  <si>
    <t>Kuzemino  
35/10 kV</t>
  </si>
  <si>
    <t>Sovega 
35/10 kV</t>
  </si>
  <si>
    <t>Lukovtsino 
110/10 kV</t>
  </si>
  <si>
    <t>Fyodorovskoe 
110/10 kV</t>
  </si>
  <si>
    <t>Pankratovo 
35/10 kV</t>
  </si>
  <si>
    <t>Petrovskoe 
35/10 kV</t>
  </si>
  <si>
    <t>Kotelnikovo 
35/10 kV</t>
  </si>
  <si>
    <t>Legitovo 
35/10 kV</t>
  </si>
  <si>
    <t>Sloboda 
35/10 kV</t>
  </si>
  <si>
    <t>Zavrazhye 
35/10 kV</t>
  </si>
  <si>
    <t>Okulovo 
 35/10 kV</t>
  </si>
  <si>
    <t>Chernyshevo 
35/10 kV</t>
  </si>
  <si>
    <t>Yakovlevo 
110/35/10 kV</t>
  </si>
  <si>
    <t xml:space="preserve">Nom. Capacity MV, MVA </t>
  </si>
  <si>
    <t xml:space="preserve">Nom. Capacity LV, MVA </t>
  </si>
  <si>
    <t>Chermenino 
35/10 kV</t>
  </si>
  <si>
    <t>Nezhitino 
35/10 kV</t>
  </si>
  <si>
    <t>Nikolo-Makarovo 
35/10 kV</t>
  </si>
  <si>
    <t>Gusevo 
110/10 kV</t>
  </si>
  <si>
    <t>Medveditsa
35/10 kV</t>
  </si>
  <si>
    <t>Novinskoe
110/10 kV</t>
  </si>
  <si>
    <t>Filino
35/10 kV</t>
  </si>
  <si>
    <t>Dyakonovo 
110/10 kV</t>
  </si>
  <si>
    <t>Oktyabrskaya 
110/10 kV</t>
  </si>
  <si>
    <t>Kuzhbal
35/10 kV</t>
  </si>
  <si>
    <t>Nikolo-Poloma
 110/10 kV</t>
  </si>
  <si>
    <t>Nikola 
110/35/10 kV</t>
  </si>
  <si>
    <t>Zavetluzhye
 35/10 kV</t>
  </si>
  <si>
    <t>Talitsa 
35/10 kV</t>
  </si>
  <si>
    <t>Khoroshaya
35/10 kV</t>
  </si>
  <si>
    <t>Zabegaevo
35/10 kV</t>
  </si>
  <si>
    <t>Ilyinskoe 
35/10 kV</t>
  </si>
  <si>
    <t>Luptyug 
35/10 kV</t>
  </si>
  <si>
    <t>Solovetskoe  
35/10 kV</t>
  </si>
  <si>
    <t>Gudkovo 
110/10 kV</t>
  </si>
  <si>
    <t>Shortyug 
110/10 kV</t>
  </si>
  <si>
    <t>Yakshanga  
110/10 kV</t>
  </si>
  <si>
    <t>Katunino 
35/10 kV</t>
  </si>
  <si>
    <t>Konyovo 
35/10 kV</t>
  </si>
  <si>
    <t>Shekshema 
110/10 kV</t>
  </si>
  <si>
    <t>Golovino 
35/10 kV</t>
  </si>
  <si>
    <t>Pishchyovka 
 35/10 kV</t>
  </si>
  <si>
    <t>One-transformer substations</t>
  </si>
  <si>
    <t>Two- and more transformer substations</t>
  </si>
  <si>
    <t>1 day and night</t>
  </si>
  <si>
    <t>Vasilyovo 
110/35/10 kV</t>
  </si>
  <si>
    <t>Kalinki 
110/35/10/6 kV</t>
  </si>
  <si>
    <t>Apraksino  
35/10 kV</t>
  </si>
  <si>
    <t>Borshchino 
35/10 kV</t>
  </si>
  <si>
    <t>Gorkovskaya 
35/10 kV</t>
  </si>
  <si>
    <t>Ilyinskoe
35/10 kV</t>
  </si>
  <si>
    <t>Kuznetsovo
35/10 kV</t>
  </si>
  <si>
    <t>Kuzmishchi  
35/10 kV</t>
  </si>
  <si>
    <t>Minskoe  
35/10 kV</t>
  </si>
  <si>
    <t>Miskovo 
 35/6 kV</t>
  </si>
  <si>
    <t>Nikolskoe 
35/6 kV</t>
  </si>
  <si>
    <t>Samet
35/6 kV</t>
  </si>
  <si>
    <t>Sukhonogovo 
35/10 kV</t>
  </si>
  <si>
    <t>Sushchevo 
35/10 kV</t>
  </si>
  <si>
    <t>EMZ 
 35/6 kV</t>
  </si>
  <si>
    <t>Krasnoe 
110/35/10 kV</t>
  </si>
  <si>
    <t>Isaevo  
35/10 kV</t>
  </si>
  <si>
    <t>Chapaevo
 35/10 kV</t>
  </si>
  <si>
    <t>Chernevo  
35/10 kV</t>
  </si>
  <si>
    <t xml:space="preserve">Nerekhta-1
 110/35/10 kV 
</t>
  </si>
  <si>
    <t>Nerekhta-1 
 110/10 kV</t>
  </si>
  <si>
    <t>Nerekhta-2 
110/10/6 kV</t>
  </si>
  <si>
    <t>Vladychnoe  
35/10 kV</t>
  </si>
  <si>
    <t>Tatarskoe
35/10 kV</t>
  </si>
  <si>
    <t>Aleksandrovo 
110/35/10 kV</t>
  </si>
  <si>
    <t>Krasnaya Polyana 
110/35/10 kV</t>
  </si>
  <si>
    <t>Igodovo 
35/10 kV</t>
  </si>
  <si>
    <t>Klevantsovo 
 35/10 kV</t>
  </si>
  <si>
    <t>Ostrovskoe  
 35/10 kV</t>
  </si>
  <si>
    <t>Sudislavl 
110/10 kV</t>
  </si>
  <si>
    <t>Voronye 
35/10 kV</t>
  </si>
  <si>
    <t>Susanino 
110/35/10 kV</t>
  </si>
  <si>
    <t>Kaliniskaya
 35/10 kV</t>
  </si>
  <si>
    <t>Airport 
110/35/6 kV</t>
  </si>
  <si>
    <t>Vostochnaya-2 
110/35/10 kV</t>
  </si>
  <si>
    <t>Kostroma-3 
110/35/10 kV</t>
  </si>
  <si>
    <t>Yuzhnaya 
110/35/10 kV</t>
  </si>
  <si>
    <t>Davydovskaya
110/10 kV</t>
  </si>
  <si>
    <t>Kostroma-1 
110/6 kV</t>
  </si>
  <si>
    <t xml:space="preserve"> Severnaya 
110/6 kV</t>
  </si>
  <si>
    <t xml:space="preserve">Strommashina
110/6 kV </t>
  </si>
  <si>
    <t>Tsentralnaya 
110/10/6 kV</t>
  </si>
  <si>
    <t>Baydarka 
 35/6 kV</t>
  </si>
  <si>
    <t>Volzhskaya 
35/6 kV</t>
  </si>
  <si>
    <t>Vostochnaya-1 
 35/6 kV</t>
  </si>
  <si>
    <t>Karavaevo 
35/10 kV</t>
  </si>
  <si>
    <t>Korkino 
 35/10 kV</t>
  </si>
  <si>
    <t>KPD  
110/35/10 kV</t>
  </si>
  <si>
    <t>SM State district power station 
110/35/6 kV</t>
  </si>
  <si>
    <t>Sidorovskoe  
35/6 kV</t>
  </si>
  <si>
    <t>Buy (r) 
110/35/10 kV</t>
  </si>
  <si>
    <t>Buy (agriculture)
110/10 kV</t>
  </si>
  <si>
    <t>Zapadnaya 
 110/10 kV</t>
  </si>
  <si>
    <t>Dor
35/10 kV</t>
  </si>
  <si>
    <t>Dyakonovo 
35/10 kV</t>
  </si>
  <si>
    <t>Likurga
35/10 kV</t>
  </si>
  <si>
    <t>Shushkodom  
35/10 kV</t>
  </si>
  <si>
    <t>Novaya 
110/35/10 kV</t>
  </si>
  <si>
    <t>Orekhovo
 110/35/10 kV</t>
  </si>
  <si>
    <t>Loparevo  
 110/10 kV</t>
  </si>
  <si>
    <t>Poultry farm
 35/10 kV</t>
  </si>
  <si>
    <t>Kabanovo  
35/10 kV</t>
  </si>
  <si>
    <t>Levkovo 
35/10 kV</t>
  </si>
  <si>
    <t xml:space="preserve">Pronino 
 35/10 kV </t>
  </si>
  <si>
    <t>Toltunovo 
35/10 kV</t>
  </si>
  <si>
    <t>Soligalich
 110/35/10 kV</t>
  </si>
  <si>
    <t>Pochinok  
35/10 kV</t>
  </si>
  <si>
    <t>Chukhloma 
110/35/10 kV</t>
  </si>
  <si>
    <t>Suday  
35/10 kV</t>
  </si>
  <si>
    <t>Antropovo (r) 
110/35/10 kV</t>
  </si>
  <si>
    <t>Palkino  
35/10 kV</t>
  </si>
  <si>
    <t>Slovinka 
35/10 kV</t>
  </si>
  <si>
    <t>Kady 
110/35/10 kV</t>
  </si>
  <si>
    <t>Ekaterinkino
 35/10 kV</t>
  </si>
  <si>
    <t>Ilyinskoe 
110/35/10 kV</t>
  </si>
  <si>
    <t>Kologriv 
 35/10 kV</t>
  </si>
  <si>
    <t>Ovsyannikovo 
35/10 kV</t>
  </si>
  <si>
    <t>Makaryev-1 
110/35/10 kV</t>
  </si>
  <si>
    <t>Gorchukha  
35/10 kV</t>
  </si>
  <si>
    <t>Makaryev-2 
35/10 kV</t>
  </si>
  <si>
    <t>Timoshino 
35/10 kV</t>
  </si>
  <si>
    <t>Unzha 
 35/10 kV</t>
  </si>
  <si>
    <t>Yakimovo
35/10 kV</t>
  </si>
  <si>
    <t>BKhZ 
110/6 kV</t>
  </si>
  <si>
    <t>Sosnovka 
35/10 kV</t>
  </si>
  <si>
    <t>Georgievskoe 
35/10 kV</t>
  </si>
  <si>
    <t>Neya 
110/35/27,5/10 kV</t>
  </si>
  <si>
    <t>Vozherovo  
 35/10 kV</t>
  </si>
  <si>
    <t>Matveevo 
 35/10 kV</t>
  </si>
  <si>
    <t>Parfenyevo
 35/10 kV</t>
  </si>
  <si>
    <t>Vokhma 
110/35/10 kV</t>
  </si>
  <si>
    <t>Lapshino  
35/10 kV</t>
  </si>
  <si>
    <t>Spass
35/10 kV</t>
  </si>
  <si>
    <t>Bogovarovo  
35/10 kV</t>
  </si>
  <si>
    <t>Pavino 
110/35/10 kV</t>
  </si>
  <si>
    <t>Ledengskaya  
35/10 kV</t>
  </si>
  <si>
    <t>Pyshchug 
 110/35/10 kV</t>
  </si>
  <si>
    <t>Rozhdestvenskoe 
110/35/10 kV</t>
  </si>
  <si>
    <t>Odoevskoe  
35/10 kV</t>
  </si>
  <si>
    <t>Sharya (r) 
110/35/6 kV</t>
  </si>
  <si>
    <t>Industrial hub 
110/6/6 kV</t>
  </si>
  <si>
    <t>Krivyachka  
 35/10 kV</t>
  </si>
  <si>
    <t>Nikolo-Shanga 
35/10 kV</t>
  </si>
  <si>
    <t>Tsentralnaya 
 35/6 kV</t>
  </si>
  <si>
    <t>Total over Kostromaenergo</t>
  </si>
  <si>
    <t>deficit</t>
  </si>
  <si>
    <t>proficit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</si>
</sst>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color indexed="10"/>
      <name val="Calibri"/>
      <family val="2"/>
    </font>
    <font>
      <sz val="8"/>
      <name val="Calibri"/>
      <family val="2"/>
    </font>
    <font>
      <i/>
      <sz val="8"/>
      <color indexed="8"/>
      <name val="Calibri"/>
      <family val="2"/>
    </font>
    <font>
      <b/>
      <i/>
      <sz val="8"/>
      <color indexed="8"/>
      <name val="Calibri"/>
      <family val="2"/>
    </font>
    <font>
      <i/>
      <sz val="8"/>
      <color indexed="10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8"/>
      <color indexed="10"/>
      <name val="Calibri"/>
      <family val="2"/>
    </font>
    <font>
      <i/>
      <sz val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14"/>
      <name val="Arial"/>
      <family val="2"/>
    </font>
    <font>
      <b/>
      <i/>
      <sz val="8"/>
      <name val="Calibri"/>
      <family val="2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theme="1"/>
      <name val="Calibri"/>
      <family val="2"/>
    </font>
    <font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/>
      <right style="thin">
        <color rgb="FF000000"/>
      </right>
      <top/>
      <bottom/>
    </border>
    <border>
      <left/>
      <right style="thin"/>
      <top/>
      <bottom style="thin"/>
    </border>
    <border>
      <left/>
      <right style="thin">
        <color rgb="FF000000"/>
      </right>
      <top style="thin">
        <color rgb="FF000000"/>
      </top>
      <bottom/>
    </border>
    <border>
      <left style="medium"/>
      <right/>
      <top/>
      <bottom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59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33" borderId="0" xfId="0" applyFont="1" applyFill="1" applyAlignment="1">
      <alignment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/>
    </xf>
    <xf numFmtId="0" fontId="52" fillId="34" borderId="0" xfId="0" applyFont="1" applyFill="1" applyAlignment="1">
      <alignment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14" xfId="0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/>
      <protection/>
    </xf>
    <xf numFmtId="0" fontId="52" fillId="0" borderId="17" xfId="0" applyFont="1" applyBorder="1" applyAlignment="1">
      <alignment horizontal="center" vertical="center" wrapText="1"/>
    </xf>
    <xf numFmtId="2" fontId="52" fillId="0" borderId="17" xfId="0" applyNumberFormat="1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2" fontId="13" fillId="0" borderId="16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13" fillId="0" borderId="18" xfId="0" applyNumberFormat="1" applyFont="1" applyFill="1" applyBorder="1" applyAlignment="1">
      <alignment horizontal="center" vertical="center" wrapText="1"/>
    </xf>
    <xf numFmtId="2" fontId="13" fillId="0" borderId="16" xfId="54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>
      <alignment horizontal="center" vertical="center" wrapText="1"/>
    </xf>
    <xf numFmtId="1" fontId="12" fillId="0" borderId="20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 applyProtection="1">
      <alignment horizontal="center" vertical="center"/>
      <protection/>
    </xf>
    <xf numFmtId="2" fontId="13" fillId="0" borderId="16" xfId="53" applyNumberFormat="1" applyFont="1" applyFill="1" applyBorder="1" applyAlignment="1" applyProtection="1">
      <alignment horizontal="center" vertical="center"/>
      <protection/>
    </xf>
    <xf numFmtId="2" fontId="13" fillId="0" borderId="11" xfId="0" applyNumberFormat="1" applyFont="1" applyFill="1" applyBorder="1" applyAlignment="1">
      <alignment horizontal="center" vertical="center" wrapText="1"/>
    </xf>
    <xf numFmtId="164" fontId="13" fillId="0" borderId="11" xfId="54" applyNumberFormat="1" applyFont="1" applyFill="1" applyBorder="1" applyAlignment="1" applyProtection="1">
      <alignment horizontal="center" vertical="center"/>
      <protection/>
    </xf>
    <xf numFmtId="164" fontId="13" fillId="0" borderId="11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52" fillId="0" borderId="1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2" fontId="13" fillId="0" borderId="22" xfId="0" applyNumberFormat="1" applyFont="1" applyFill="1" applyBorder="1" applyAlignment="1">
      <alignment horizontal="center" vertical="center" wrapText="1"/>
    </xf>
    <xf numFmtId="2" fontId="13" fillId="0" borderId="22" xfId="54" applyNumberFormat="1" applyFont="1" applyFill="1" applyBorder="1" applyAlignment="1" applyProtection="1">
      <alignment horizontal="center" vertical="center"/>
      <protection/>
    </xf>
    <xf numFmtId="2" fontId="13" fillId="0" borderId="23" xfId="0" applyNumberFormat="1" applyFont="1" applyFill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 applyProtection="1">
      <alignment horizontal="center" vertical="center" wrapText="1"/>
      <protection/>
    </xf>
    <xf numFmtId="2" fontId="13" fillId="0" borderId="10" xfId="53" applyNumberFormat="1" applyFont="1" applyFill="1" applyBorder="1" applyAlignment="1" applyProtection="1">
      <alignment horizontal="center" vertical="center"/>
      <protection/>
    </xf>
    <xf numFmtId="2" fontId="13" fillId="0" borderId="24" xfId="0" applyNumberFormat="1" applyFont="1" applyFill="1" applyBorder="1" applyAlignment="1">
      <alignment horizontal="center" vertical="center" wrapText="1"/>
    </xf>
    <xf numFmtId="2" fontId="13" fillId="0" borderId="10" xfId="54" applyNumberFormat="1" applyFont="1" applyFill="1" applyBorder="1" applyAlignment="1" applyProtection="1">
      <alignment horizontal="center" vertical="center"/>
      <protection/>
    </xf>
    <xf numFmtId="2" fontId="13" fillId="0" borderId="11" xfId="54" applyNumberFormat="1" applyFont="1" applyFill="1" applyBorder="1" applyAlignment="1" applyProtection="1">
      <alignment horizontal="center" vertical="center"/>
      <protection/>
    </xf>
    <xf numFmtId="1" fontId="12" fillId="34" borderId="12" xfId="0" applyNumberFormat="1" applyFont="1" applyFill="1" applyBorder="1" applyAlignment="1">
      <alignment horizontal="center" vertical="center" wrapText="1"/>
    </xf>
    <xf numFmtId="0" fontId="13" fillId="34" borderId="10" xfId="0" applyNumberFormat="1" applyFont="1" applyFill="1" applyBorder="1" applyAlignment="1" applyProtection="1">
      <alignment horizontal="center" vertical="center"/>
      <protection/>
    </xf>
    <xf numFmtId="0" fontId="52" fillId="34" borderId="17" xfId="0" applyFont="1" applyFill="1" applyBorder="1" applyAlignment="1">
      <alignment horizontal="center" vertical="center" wrapText="1"/>
    </xf>
    <xf numFmtId="2" fontId="13" fillId="34" borderId="11" xfId="0" applyNumberFormat="1" applyFont="1" applyFill="1" applyBorder="1" applyAlignment="1" applyProtection="1">
      <alignment horizontal="center" vertical="center"/>
      <protection/>
    </xf>
    <xf numFmtId="2" fontId="13" fillId="34" borderId="10" xfId="53" applyNumberFormat="1" applyFont="1" applyFill="1" applyBorder="1" applyAlignment="1" applyProtection="1">
      <alignment horizontal="center" vertical="center"/>
      <protection/>
    </xf>
    <xf numFmtId="0" fontId="13" fillId="34" borderId="10" xfId="0" applyFont="1" applyFill="1" applyBorder="1" applyAlignment="1">
      <alignment horizontal="center" vertical="center" wrapText="1"/>
    </xf>
    <xf numFmtId="2" fontId="13" fillId="34" borderId="11" xfId="0" applyNumberFormat="1" applyFont="1" applyFill="1" applyBorder="1" applyAlignment="1">
      <alignment horizontal="center" vertical="center" wrapText="1"/>
    </xf>
    <xf numFmtId="2" fontId="13" fillId="34" borderId="11" xfId="54" applyNumberFormat="1" applyFont="1" applyFill="1" applyBorder="1" applyAlignment="1" applyProtection="1">
      <alignment horizontal="center" vertical="center"/>
      <protection/>
    </xf>
    <xf numFmtId="2" fontId="13" fillId="34" borderId="23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2" fontId="13" fillId="0" borderId="25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/>
    </xf>
    <xf numFmtId="2" fontId="13" fillId="0" borderId="10" xfId="58" applyNumberFormat="1" applyFont="1" applyFill="1" applyBorder="1" applyAlignment="1" applyProtection="1">
      <alignment horizontal="center" vertical="center"/>
      <protection/>
    </xf>
    <xf numFmtId="2" fontId="13" fillId="0" borderId="10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vertical="center" wrapText="1"/>
    </xf>
    <xf numFmtId="0" fontId="13" fillId="0" borderId="29" xfId="0" applyNumberFormat="1" applyFont="1" applyFill="1" applyBorder="1" applyAlignment="1" applyProtection="1">
      <alignment horizontal="center" vertical="center"/>
      <protection/>
    </xf>
    <xf numFmtId="0" fontId="12" fillId="0" borderId="30" xfId="0" applyFont="1" applyFill="1" applyBorder="1" applyAlignment="1">
      <alignment horizontal="center" vertical="center" wrapText="1"/>
    </xf>
    <xf numFmtId="0" fontId="13" fillId="0" borderId="31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/>
      <protection/>
    </xf>
    <xf numFmtId="2" fontId="13" fillId="0" borderId="32" xfId="0" applyNumberFormat="1" applyFont="1" applyFill="1" applyBorder="1" applyAlignment="1">
      <alignment horizontal="center" vertical="center" wrapText="1"/>
    </xf>
    <xf numFmtId="1" fontId="12" fillId="0" borderId="26" xfId="0" applyNumberFormat="1" applyFont="1" applyFill="1" applyBorder="1" applyAlignment="1">
      <alignment horizontal="center" vertical="center" wrapText="1"/>
    </xf>
    <xf numFmtId="2" fontId="13" fillId="0" borderId="24" xfId="53" applyNumberFormat="1" applyFont="1" applyFill="1" applyBorder="1" applyAlignment="1" applyProtection="1">
      <alignment horizontal="center" vertical="center"/>
      <protection/>
    </xf>
    <xf numFmtId="0" fontId="13" fillId="0" borderId="15" xfId="55" applyNumberFormat="1" applyFont="1" applyFill="1" applyBorder="1" applyAlignment="1" applyProtection="1">
      <alignment horizontal="center" vertical="center" wrapText="1"/>
      <protection/>
    </xf>
    <xf numFmtId="0" fontId="52" fillId="0" borderId="16" xfId="0" applyFont="1" applyFill="1" applyBorder="1" applyAlignment="1">
      <alignment horizontal="center" vertical="center"/>
    </xf>
    <xf numFmtId="0" fontId="52" fillId="0" borderId="33" xfId="0" applyFont="1" applyBorder="1" applyAlignment="1">
      <alignment horizontal="center" vertical="center" wrapText="1"/>
    </xf>
    <xf numFmtId="2" fontId="13" fillId="0" borderId="16" xfId="57" applyNumberFormat="1" applyFont="1" applyFill="1" applyBorder="1" applyAlignment="1" applyProtection="1">
      <alignment horizontal="center" vertical="center"/>
      <protection/>
    </xf>
    <xf numFmtId="2" fontId="13" fillId="0" borderId="16" xfId="58" applyNumberFormat="1" applyFont="1" applyFill="1" applyBorder="1" applyAlignment="1" applyProtection="1">
      <alignment horizontal="center" vertical="center"/>
      <protection/>
    </xf>
    <xf numFmtId="2" fontId="13" fillId="0" borderId="11" xfId="55" applyNumberFormat="1" applyFont="1" applyFill="1" applyBorder="1" applyAlignment="1" applyProtection="1">
      <alignment horizontal="center" vertical="center" wrapText="1"/>
      <protection/>
    </xf>
    <xf numFmtId="2" fontId="52" fillId="0" borderId="11" xfId="0" applyNumberFormat="1" applyFont="1" applyFill="1" applyBorder="1" applyAlignment="1">
      <alignment horizontal="center" vertical="center"/>
    </xf>
    <xf numFmtId="164" fontId="52" fillId="0" borderId="27" xfId="0" applyNumberFormat="1" applyFont="1" applyFill="1" applyBorder="1" applyAlignment="1">
      <alignment horizontal="center" vertical="center" wrapText="1"/>
    </xf>
    <xf numFmtId="2" fontId="13" fillId="0" borderId="10" xfId="57" applyNumberFormat="1" applyFont="1" applyFill="1" applyBorder="1" applyAlignment="1" applyProtection="1">
      <alignment horizontal="center" vertical="center"/>
      <protection/>
    </xf>
    <xf numFmtId="0" fontId="13" fillId="0" borderId="16" xfId="57" applyNumberFormat="1" applyFont="1" applyFill="1" applyBorder="1" applyAlignment="1" applyProtection="1">
      <alignment horizontal="center" vertical="center"/>
      <protection/>
    </xf>
    <xf numFmtId="2" fontId="13" fillId="0" borderId="11" xfId="58" applyNumberFormat="1" applyFont="1" applyFill="1" applyBorder="1" applyAlignment="1" applyProtection="1">
      <alignment horizontal="center" vertical="center"/>
      <protection/>
    </xf>
    <xf numFmtId="2" fontId="14" fillId="0" borderId="11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2" fontId="13" fillId="0" borderId="21" xfId="57" applyNumberFormat="1" applyFont="1" applyFill="1" applyBorder="1" applyAlignment="1" applyProtection="1">
      <alignment horizontal="center" vertical="center"/>
      <protection/>
    </xf>
    <xf numFmtId="2" fontId="52" fillId="0" borderId="10" xfId="0" applyNumberFormat="1" applyFont="1" applyFill="1" applyBorder="1" applyAlignment="1">
      <alignment horizontal="center" vertical="center"/>
    </xf>
    <xf numFmtId="164" fontId="13" fillId="0" borderId="10" xfId="56" applyNumberFormat="1" applyFont="1" applyFill="1" applyBorder="1" applyAlignment="1" applyProtection="1">
      <alignment horizontal="center" vertical="center"/>
      <protection/>
    </xf>
    <xf numFmtId="0" fontId="13" fillId="0" borderId="10" xfId="57" applyNumberFormat="1" applyFont="1" applyFill="1" applyBorder="1" applyAlignment="1" applyProtection="1">
      <alignment horizontal="center" vertical="center"/>
      <protection/>
    </xf>
    <xf numFmtId="164" fontId="52" fillId="0" borderId="10" xfId="0" applyNumberFormat="1" applyFont="1" applyFill="1" applyBorder="1" applyAlignment="1">
      <alignment horizontal="center" vertical="center" wrapText="1"/>
    </xf>
    <xf numFmtId="0" fontId="13" fillId="0" borderId="21" xfId="55" applyNumberFormat="1" applyFont="1" applyFill="1" applyBorder="1" applyAlignment="1" applyProtection="1">
      <alignment horizontal="center" vertical="center" wrapText="1"/>
      <protection/>
    </xf>
    <xf numFmtId="0" fontId="13" fillId="0" borderId="10" xfId="56" applyNumberFormat="1" applyFont="1" applyFill="1" applyBorder="1" applyAlignment="1" applyProtection="1">
      <alignment horizontal="center" vertical="center"/>
      <protection/>
    </xf>
    <xf numFmtId="2" fontId="13" fillId="0" borderId="34" xfId="57" applyNumberFormat="1" applyFont="1" applyFill="1" applyBorder="1" applyAlignment="1" applyProtection="1">
      <alignment horizontal="center" vertical="center"/>
      <protection/>
    </xf>
    <xf numFmtId="2" fontId="13" fillId="0" borderId="10" xfId="52" applyNumberFormat="1" applyFont="1" applyFill="1" applyBorder="1" applyAlignment="1" applyProtection="1">
      <alignment horizontal="center" vertical="center"/>
      <protection/>
    </xf>
    <xf numFmtId="2" fontId="13" fillId="0" borderId="10" xfId="55" applyNumberFormat="1" applyFont="1" applyFill="1" applyBorder="1" applyAlignment="1" applyProtection="1">
      <alignment horizontal="center" vertical="center" wrapText="1"/>
      <protection/>
    </xf>
    <xf numFmtId="2" fontId="13" fillId="0" borderId="11" xfId="57" applyNumberFormat="1" applyFont="1" applyFill="1" applyBorder="1" applyAlignment="1" applyProtection="1">
      <alignment horizontal="center" vertical="center"/>
      <protection/>
    </xf>
    <xf numFmtId="0" fontId="13" fillId="0" borderId="11" xfId="57" applyNumberFormat="1" applyFont="1" applyFill="1" applyBorder="1" applyAlignment="1" applyProtection="1">
      <alignment horizontal="center" vertical="center"/>
      <protection/>
    </xf>
    <xf numFmtId="0" fontId="52" fillId="0" borderId="35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2" fontId="13" fillId="34" borderId="10" xfId="55" applyNumberFormat="1" applyFont="1" applyFill="1" applyBorder="1" applyAlignment="1" applyProtection="1">
      <alignment horizontal="center" vertical="center" wrapText="1"/>
      <protection/>
    </xf>
    <xf numFmtId="2" fontId="52" fillId="34" borderId="10" xfId="0" applyNumberFormat="1" applyFont="1" applyFill="1" applyBorder="1" applyAlignment="1">
      <alignment horizontal="center" vertical="center"/>
    </xf>
    <xf numFmtId="0" fontId="52" fillId="34" borderId="27" xfId="0" applyFont="1" applyFill="1" applyBorder="1" applyAlignment="1">
      <alignment horizontal="center" vertical="center" wrapText="1"/>
    </xf>
    <xf numFmtId="2" fontId="13" fillId="34" borderId="10" xfId="57" applyNumberFormat="1" applyFont="1" applyFill="1" applyBorder="1" applyAlignment="1" applyProtection="1">
      <alignment horizontal="center" vertical="center"/>
      <protection/>
    </xf>
    <xf numFmtId="2" fontId="13" fillId="34" borderId="11" xfId="58" applyNumberFormat="1" applyFont="1" applyFill="1" applyBorder="1" applyAlignment="1" applyProtection="1">
      <alignment horizontal="center" vertical="center"/>
      <protection/>
    </xf>
    <xf numFmtId="2" fontId="13" fillId="34" borderId="10" xfId="58" applyNumberFormat="1" applyFont="1" applyFill="1" applyBorder="1" applyAlignment="1" applyProtection="1">
      <alignment horizontal="center" vertical="center"/>
      <protection/>
    </xf>
    <xf numFmtId="2" fontId="14" fillId="34" borderId="11" xfId="0" applyNumberFormat="1" applyFont="1" applyFill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center" vertical="center" wrapText="1"/>
    </xf>
    <xf numFmtId="2" fontId="13" fillId="34" borderId="13" xfId="0" applyNumberFormat="1" applyFont="1" applyFill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2" fontId="13" fillId="0" borderId="24" xfId="52" applyNumberFormat="1" applyFont="1" applyFill="1" applyBorder="1" applyAlignment="1" applyProtection="1">
      <alignment horizontal="center" vertical="center"/>
      <protection/>
    </xf>
    <xf numFmtId="0" fontId="13" fillId="0" borderId="24" xfId="55" applyNumberFormat="1" applyFont="1" applyFill="1" applyBorder="1" applyAlignment="1" applyProtection="1">
      <alignment horizontal="center" wrapText="1"/>
      <protection/>
    </xf>
    <xf numFmtId="0" fontId="13" fillId="0" borderId="10" xfId="56" applyNumberFormat="1" applyFont="1" applyFill="1" applyBorder="1" applyAlignment="1" applyProtection="1">
      <alignment horizontal="center" vertical="center" wrapText="1"/>
      <protection/>
    </xf>
    <xf numFmtId="2" fontId="13" fillId="0" borderId="10" xfId="58" applyNumberFormat="1" applyFont="1" applyFill="1" applyBorder="1" applyAlignment="1" applyProtection="1">
      <alignment horizontal="center" vertical="center" wrapText="1"/>
      <protection/>
    </xf>
    <xf numFmtId="2" fontId="52" fillId="0" borderId="10" xfId="0" applyNumberFormat="1" applyFont="1" applyFill="1" applyBorder="1" applyAlignment="1">
      <alignment horizontal="center" vertical="center" wrapText="1"/>
    </xf>
    <xf numFmtId="2" fontId="13" fillId="0" borderId="21" xfId="57" applyNumberFormat="1" applyFont="1" applyFill="1" applyBorder="1" applyAlignment="1" applyProtection="1">
      <alignment horizontal="center" vertical="center" wrapText="1"/>
      <protection/>
    </xf>
    <xf numFmtId="164" fontId="13" fillId="0" borderId="10" xfId="56" applyNumberFormat="1" applyFont="1" applyFill="1" applyBorder="1" applyAlignment="1" applyProtection="1">
      <alignment horizontal="center" vertical="center" wrapText="1"/>
      <protection/>
    </xf>
    <xf numFmtId="2" fontId="13" fillId="0" borderId="10" xfId="57" applyNumberFormat="1" applyFont="1" applyFill="1" applyBorder="1" applyAlignment="1" applyProtection="1">
      <alignment horizontal="center" vertical="center" wrapText="1"/>
      <protection/>
    </xf>
    <xf numFmtId="0" fontId="13" fillId="0" borderId="10" xfId="55" applyNumberFormat="1" applyFont="1" applyFill="1" applyBorder="1" applyAlignment="1" applyProtection="1">
      <alignment horizontal="center" vertical="center" wrapText="1"/>
      <protection/>
    </xf>
    <xf numFmtId="2" fontId="13" fillId="0" borderId="10" xfId="52" applyNumberFormat="1" applyFont="1" applyFill="1" applyBorder="1" applyAlignment="1" applyProtection="1">
      <alignment horizontal="center" vertical="center" wrapText="1"/>
      <protection/>
    </xf>
    <xf numFmtId="0" fontId="13" fillId="34" borderId="21" xfId="55" applyNumberFormat="1" applyFont="1" applyFill="1" applyBorder="1" applyAlignment="1" applyProtection="1">
      <alignment horizontal="center" vertical="center" wrapText="1"/>
      <protection/>
    </xf>
    <xf numFmtId="0" fontId="52" fillId="34" borderId="10" xfId="0" applyFont="1" applyFill="1" applyBorder="1" applyAlignment="1">
      <alignment horizontal="center" vertical="center"/>
    </xf>
    <xf numFmtId="0" fontId="13" fillId="34" borderId="10" xfId="56" applyNumberFormat="1" applyFont="1" applyFill="1" applyBorder="1" applyAlignment="1" applyProtection="1">
      <alignment horizontal="center" vertical="center"/>
      <protection/>
    </xf>
    <xf numFmtId="2" fontId="13" fillId="34" borderId="34" xfId="57" applyNumberFormat="1" applyFont="1" applyFill="1" applyBorder="1" applyAlignment="1" applyProtection="1">
      <alignment horizontal="center" vertical="center"/>
      <protection/>
    </xf>
    <xf numFmtId="2" fontId="13" fillId="34" borderId="24" xfId="0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/>
    </xf>
    <xf numFmtId="164" fontId="52" fillId="34" borderId="10" xfId="0" applyNumberFormat="1" applyFont="1" applyFill="1" applyBorder="1" applyAlignment="1">
      <alignment horizontal="center" vertical="center" wrapText="1"/>
    </xf>
    <xf numFmtId="0" fontId="13" fillId="34" borderId="11" xfId="57" applyNumberFormat="1" applyFont="1" applyFill="1" applyBorder="1" applyAlignment="1" applyProtection="1">
      <alignment horizontal="center" vertical="center"/>
      <protection/>
    </xf>
    <xf numFmtId="0" fontId="13" fillId="34" borderId="21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 vertical="center" wrapText="1"/>
    </xf>
    <xf numFmtId="2" fontId="13" fillId="34" borderId="21" xfId="57" applyNumberFormat="1" applyFont="1" applyFill="1" applyBorder="1" applyAlignment="1" applyProtection="1">
      <alignment horizontal="center" vertical="center"/>
      <protection/>
    </xf>
    <xf numFmtId="2" fontId="13" fillId="34" borderId="10" xfId="0" applyNumberFormat="1" applyFont="1" applyFill="1" applyBorder="1" applyAlignment="1">
      <alignment horizontal="center"/>
    </xf>
    <xf numFmtId="164" fontId="13" fillId="34" borderId="10" xfId="56" applyNumberFormat="1" applyFont="1" applyFill="1" applyBorder="1" applyAlignment="1" applyProtection="1">
      <alignment horizontal="center" vertical="center"/>
      <protection/>
    </xf>
    <xf numFmtId="2" fontId="13" fillId="0" borderId="10" xfId="56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wrapText="1"/>
    </xf>
    <xf numFmtId="2" fontId="13" fillId="34" borderId="25" xfId="0" applyNumberFormat="1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/>
    </xf>
    <xf numFmtId="0" fontId="52" fillId="35" borderId="10" xfId="0" applyFont="1" applyFill="1" applyBorder="1" applyAlignment="1">
      <alignment horizontal="center" vertical="center" wrapText="1"/>
    </xf>
    <xf numFmtId="2" fontId="13" fillId="34" borderId="22" xfId="0" applyNumberFormat="1" applyFont="1" applyFill="1" applyBorder="1" applyAlignment="1">
      <alignment horizontal="center" vertical="center" wrapText="1"/>
    </xf>
    <xf numFmtId="2" fontId="13" fillId="34" borderId="10" xfId="52" applyNumberFormat="1" applyFont="1" applyFill="1" applyBorder="1" applyAlignment="1" applyProtection="1">
      <alignment horizontal="center" vertical="center"/>
      <protection/>
    </xf>
    <xf numFmtId="164" fontId="52" fillId="0" borderId="10" xfId="0" applyNumberFormat="1" applyFont="1" applyFill="1" applyBorder="1" applyAlignment="1">
      <alignment horizontal="center" vertical="center"/>
    </xf>
    <xf numFmtId="2" fontId="13" fillId="0" borderId="21" xfId="53" applyNumberFormat="1" applyFont="1" applyFill="1" applyBorder="1" applyAlignment="1" applyProtection="1">
      <alignment horizontal="center" vertical="center"/>
      <protection/>
    </xf>
    <xf numFmtId="2" fontId="13" fillId="0" borderId="10" xfId="0" applyNumberFormat="1" applyFont="1" applyFill="1" applyBorder="1" applyAlignment="1" applyProtection="1">
      <alignment horizontal="center" vertical="center"/>
      <protection/>
    </xf>
    <xf numFmtId="2" fontId="9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/>
    </xf>
    <xf numFmtId="2" fontId="52" fillId="0" borderId="13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/>
    </xf>
    <xf numFmtId="0" fontId="52" fillId="0" borderId="13" xfId="0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/>
    </xf>
    <xf numFmtId="0" fontId="12" fillId="0" borderId="32" xfId="0" applyFont="1" applyFill="1" applyBorder="1" applyAlignment="1">
      <alignment/>
    </xf>
    <xf numFmtId="0" fontId="11" fillId="0" borderId="32" xfId="0" applyFont="1" applyFill="1" applyBorder="1" applyAlignment="1">
      <alignment horizontal="center" vertical="center"/>
    </xf>
    <xf numFmtId="2" fontId="17" fillId="0" borderId="32" xfId="0" applyNumberFormat="1" applyFont="1" applyFill="1" applyBorder="1" applyAlignment="1">
      <alignment horizontal="center" vertical="center"/>
    </xf>
    <xf numFmtId="0" fontId="52" fillId="0" borderId="37" xfId="0" applyFont="1" applyFill="1" applyBorder="1" applyAlignment="1">
      <alignment/>
    </xf>
    <xf numFmtId="2" fontId="12" fillId="0" borderId="32" xfId="0" applyNumberFormat="1" applyFont="1" applyFill="1" applyBorder="1" applyAlignment="1">
      <alignment/>
    </xf>
    <xf numFmtId="2" fontId="11" fillId="0" borderId="32" xfId="0" applyNumberFormat="1" applyFont="1" applyFill="1" applyBorder="1" applyAlignment="1">
      <alignment horizontal="center" vertical="center"/>
    </xf>
    <xf numFmtId="2" fontId="12" fillId="0" borderId="32" xfId="0" applyNumberFormat="1" applyFont="1" applyFill="1" applyBorder="1" applyAlignment="1">
      <alignment horizontal="center" vertical="center"/>
    </xf>
    <xf numFmtId="164" fontId="6" fillId="0" borderId="32" xfId="0" applyNumberFormat="1" applyFont="1" applyFill="1" applyBorder="1" applyAlignment="1">
      <alignment horizontal="center"/>
    </xf>
    <xf numFmtId="2" fontId="52" fillId="0" borderId="37" xfId="0" applyNumberFormat="1" applyFont="1" applyFill="1" applyBorder="1" applyAlignment="1">
      <alignment/>
    </xf>
    <xf numFmtId="0" fontId="52" fillId="0" borderId="0" xfId="0" applyFont="1" applyFill="1" applyAlignment="1">
      <alignment horizontal="center" wrapText="1"/>
    </xf>
    <xf numFmtId="0" fontId="52" fillId="0" borderId="0" xfId="0" applyFont="1" applyFill="1" applyAlignment="1">
      <alignment/>
    </xf>
    <xf numFmtId="2" fontId="13" fillId="0" borderId="0" xfId="0" applyNumberFormat="1" applyFont="1" applyFill="1" applyBorder="1" applyAlignment="1">
      <alignment horizontal="center" vertical="center" wrapText="1"/>
    </xf>
    <xf numFmtId="2" fontId="52" fillId="0" borderId="0" xfId="0" applyNumberFormat="1" applyFont="1" applyFill="1" applyAlignment="1">
      <alignment/>
    </xf>
    <xf numFmtId="0" fontId="52" fillId="0" borderId="0" xfId="0" applyFont="1" applyFill="1" applyAlignment="1">
      <alignment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/>
    </xf>
    <xf numFmtId="0" fontId="52" fillId="0" borderId="0" xfId="0" applyFont="1" applyFill="1" applyAlignment="1">
      <alignment/>
    </xf>
    <xf numFmtId="2" fontId="12" fillId="0" borderId="12" xfId="0" applyNumberFormat="1" applyFont="1" applyFill="1" applyBorder="1" applyAlignment="1">
      <alignment horizontal="center" vertical="center" wrapText="1"/>
    </xf>
    <xf numFmtId="2" fontId="12" fillId="0" borderId="30" xfId="0" applyNumberFormat="1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13" fillId="0" borderId="23" xfId="0" applyNumberFormat="1" applyFont="1" applyFill="1" applyBorder="1" applyAlignment="1">
      <alignment horizontal="center" vertical="center" wrapText="1"/>
    </xf>
    <xf numFmtId="2" fontId="13" fillId="0" borderId="25" xfId="0" applyNumberFormat="1" applyFont="1" applyFill="1" applyBorder="1" applyAlignment="1">
      <alignment horizontal="center" vertical="center" wrapText="1"/>
    </xf>
    <xf numFmtId="2" fontId="13" fillId="0" borderId="39" xfId="0" applyNumberFormat="1" applyFont="1" applyFill="1" applyBorder="1" applyAlignment="1">
      <alignment horizontal="center" vertical="center" wrapText="1"/>
    </xf>
    <xf numFmtId="2" fontId="13" fillId="0" borderId="24" xfId="52" applyNumberFormat="1" applyFont="1" applyFill="1" applyBorder="1" applyAlignment="1" applyProtection="1">
      <alignment horizontal="center" vertical="center"/>
      <protection/>
    </xf>
    <xf numFmtId="2" fontId="13" fillId="0" borderId="22" xfId="52" applyNumberFormat="1" applyFont="1" applyFill="1" applyBorder="1" applyAlignment="1" applyProtection="1">
      <alignment horizontal="center" vertical="center"/>
      <protection/>
    </xf>
    <xf numFmtId="2" fontId="13" fillId="0" borderId="11" xfId="52" applyNumberFormat="1" applyFont="1" applyFill="1" applyBorder="1" applyAlignment="1" applyProtection="1">
      <alignment horizontal="center" vertical="center"/>
      <protection/>
    </xf>
    <xf numFmtId="2" fontId="13" fillId="0" borderId="24" xfId="0" applyNumberFormat="1" applyFont="1" applyFill="1" applyBorder="1" applyAlignment="1">
      <alignment horizontal="center" vertical="center" wrapText="1"/>
    </xf>
    <xf numFmtId="2" fontId="13" fillId="0" borderId="22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center" vertical="center" wrapText="1"/>
    </xf>
    <xf numFmtId="0" fontId="12" fillId="34" borderId="38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center" vertical="center" wrapText="1"/>
    </xf>
    <xf numFmtId="2" fontId="13" fillId="34" borderId="23" xfId="0" applyNumberFormat="1" applyFont="1" applyFill="1" applyBorder="1" applyAlignment="1">
      <alignment horizontal="center" vertical="center" wrapText="1"/>
    </xf>
    <xf numFmtId="2" fontId="13" fillId="34" borderId="25" xfId="0" applyNumberFormat="1" applyFont="1" applyFill="1" applyBorder="1" applyAlignment="1">
      <alignment horizontal="center" vertical="center" wrapText="1"/>
    </xf>
    <xf numFmtId="2" fontId="13" fillId="34" borderId="39" xfId="0" applyNumberFormat="1" applyFont="1" applyFill="1" applyBorder="1" applyAlignment="1">
      <alignment horizontal="center" vertical="center" wrapText="1"/>
    </xf>
    <xf numFmtId="2" fontId="13" fillId="34" borderId="24" xfId="0" applyNumberFormat="1" applyFont="1" applyFill="1" applyBorder="1" applyAlignment="1">
      <alignment horizontal="center" vertical="center" wrapText="1"/>
    </xf>
    <xf numFmtId="2" fontId="13" fillId="34" borderId="22" xfId="0" applyNumberFormat="1" applyFont="1" applyFill="1" applyBorder="1" applyAlignment="1">
      <alignment horizontal="center" vertical="center" wrapText="1"/>
    </xf>
    <xf numFmtId="2" fontId="13" fillId="34" borderId="11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53" fillId="0" borderId="39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2" fontId="10" fillId="0" borderId="40" xfId="0" applyNumberFormat="1" applyFont="1" applyFill="1" applyBorder="1" applyAlignment="1">
      <alignment horizontal="center" vertical="center" wrapText="1"/>
    </xf>
    <xf numFmtId="2" fontId="10" fillId="0" borderId="41" xfId="0" applyNumberFormat="1" applyFont="1" applyFill="1" applyBorder="1" applyAlignment="1">
      <alignment horizontal="center" vertical="center" wrapText="1"/>
    </xf>
    <xf numFmtId="2" fontId="10" fillId="0" borderId="42" xfId="0" applyNumberFormat="1" applyFont="1" applyFill="1" applyBorder="1" applyAlignment="1">
      <alignment horizontal="center" vertical="center" wrapText="1"/>
    </xf>
    <xf numFmtId="2" fontId="10" fillId="0" borderId="43" xfId="0" applyNumberFormat="1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2" fontId="13" fillId="0" borderId="19" xfId="0" applyNumberFormat="1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2" fontId="13" fillId="34" borderId="24" xfId="52" applyNumberFormat="1" applyFont="1" applyFill="1" applyBorder="1" applyAlignment="1" applyProtection="1">
      <alignment horizontal="center" vertical="center"/>
      <protection/>
    </xf>
    <xf numFmtId="2" fontId="13" fillId="34" borderId="22" xfId="52" applyNumberFormat="1" applyFont="1" applyFill="1" applyBorder="1" applyAlignment="1" applyProtection="1">
      <alignment horizontal="center" vertical="center"/>
      <protection/>
    </xf>
    <xf numFmtId="2" fontId="13" fillId="34" borderId="11" xfId="52" applyNumberFormat="1" applyFont="1" applyFill="1" applyBorder="1" applyAlignment="1" applyProtection="1">
      <alignment horizontal="center" vertical="center"/>
      <protection/>
    </xf>
    <xf numFmtId="2" fontId="13" fillId="0" borderId="24" xfId="52" applyNumberFormat="1" applyFont="1" applyFill="1" applyBorder="1" applyAlignment="1" applyProtection="1">
      <alignment horizontal="center" vertical="center" wrapText="1"/>
      <protection/>
    </xf>
    <xf numFmtId="2" fontId="13" fillId="0" borderId="22" xfId="52" applyNumberFormat="1" applyFont="1" applyFill="1" applyBorder="1" applyAlignment="1" applyProtection="1">
      <alignment horizontal="center" vertical="center" wrapText="1"/>
      <protection/>
    </xf>
    <xf numFmtId="2" fontId="52" fillId="0" borderId="11" xfId="0" applyNumberFormat="1" applyFont="1" applyFill="1" applyBorder="1" applyAlignment="1">
      <alignment horizontal="center" vertical="center" wrapText="1"/>
    </xf>
    <xf numFmtId="2" fontId="13" fillId="0" borderId="10" xfId="52" applyNumberFormat="1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>
      <alignment horizontal="center" vertical="center" wrapText="1"/>
    </xf>
    <xf numFmtId="2" fontId="13" fillId="0" borderId="18" xfId="52" applyNumberFormat="1" applyFont="1" applyFill="1" applyBorder="1" applyAlignment="1" applyProtection="1">
      <alignment horizontal="center" vertical="center"/>
      <protection/>
    </xf>
    <xf numFmtId="0" fontId="53" fillId="0" borderId="44" xfId="0" applyFont="1" applyFill="1" applyBorder="1" applyAlignment="1">
      <alignment horizontal="center" vertical="center"/>
    </xf>
    <xf numFmtId="0" fontId="53" fillId="0" borderId="38" xfId="0" applyFont="1" applyFill="1" applyBorder="1" applyAlignment="1">
      <alignment horizontal="center" vertical="center"/>
    </xf>
    <xf numFmtId="0" fontId="53" fillId="0" borderId="45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53" fillId="0" borderId="50" xfId="0" applyFont="1" applyFill="1" applyBorder="1" applyAlignment="1">
      <alignment horizontal="center" vertical="center" wrapText="1"/>
    </xf>
    <xf numFmtId="2" fontId="13" fillId="0" borderId="24" xfId="54" applyNumberFormat="1" applyFont="1" applyFill="1" applyBorder="1" applyAlignment="1" applyProtection="1">
      <alignment horizontal="center" vertical="center"/>
      <protection/>
    </xf>
    <xf numFmtId="2" fontId="13" fillId="0" borderId="22" xfId="54" applyNumberFormat="1" applyFont="1" applyFill="1" applyBorder="1" applyAlignment="1" applyProtection="1">
      <alignment horizontal="center" vertical="center"/>
      <protection/>
    </xf>
    <xf numFmtId="2" fontId="13" fillId="0" borderId="11" xfId="54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3" fillId="0" borderId="44" xfId="0" applyFont="1" applyFill="1" applyBorder="1" applyAlignment="1">
      <alignment horizontal="center" vertical="center" wrapText="1"/>
    </xf>
    <xf numFmtId="0" fontId="53" fillId="0" borderId="38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3" xfId="53"/>
    <cellStyle name="Обычный 4" xfId="54"/>
    <cellStyle name="Обычный 5" xfId="55"/>
    <cellStyle name="Обычный 7" xfId="56"/>
    <cellStyle name="Обычный 8" xfId="57"/>
    <cellStyle name="Обычный 9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1"/>
  <sheetViews>
    <sheetView tabSelected="1" view="pageBreakPreview" zoomScale="90" zoomScaleNormal="90" zoomScaleSheetLayoutView="90" zoomScalePageLayoutView="0" workbookViewId="0" topLeftCell="A1">
      <selection activeCell="AA133" sqref="AA133"/>
    </sheetView>
  </sheetViews>
  <sheetFormatPr defaultColWidth="9.140625" defaultRowHeight="15"/>
  <cols>
    <col min="1" max="1" width="6.00390625" style="5" customWidth="1"/>
    <col min="2" max="2" width="21.57421875" style="5" customWidth="1"/>
    <col min="3" max="3" width="18.00390625" style="5" customWidth="1"/>
    <col min="4" max="4" width="13.28125" style="5" customWidth="1"/>
    <col min="5" max="5" width="15.421875" style="5" customWidth="1"/>
    <col min="6" max="6" width="10.8515625" style="5" customWidth="1"/>
    <col min="7" max="7" width="10.57421875" style="5" customWidth="1"/>
    <col min="8" max="8" width="15.8515625" style="5" customWidth="1"/>
    <col min="9" max="9" width="17.7109375" style="5" customWidth="1"/>
    <col min="10" max="10" width="12.57421875" style="5" customWidth="1"/>
    <col min="11" max="11" width="12.421875" style="5" customWidth="1"/>
    <col min="12" max="12" width="12.57421875" style="5" customWidth="1"/>
    <col min="13" max="13" width="1.57421875" style="6" customWidth="1"/>
    <col min="14" max="14" width="7.140625" style="5" customWidth="1"/>
    <col min="15" max="15" width="22.00390625" style="5" customWidth="1"/>
    <col min="16" max="16" width="16.7109375" style="5" customWidth="1"/>
    <col min="17" max="17" width="11.8515625" style="5" customWidth="1"/>
    <col min="18" max="18" width="13.140625" style="5" customWidth="1"/>
    <col min="19" max="19" width="12.421875" style="5" customWidth="1"/>
    <col min="20" max="20" width="11.7109375" style="5" customWidth="1"/>
    <col min="21" max="21" width="15.00390625" style="5" customWidth="1"/>
    <col min="22" max="22" width="12.421875" style="5" customWidth="1"/>
    <col min="23" max="23" width="17.28125" style="5" customWidth="1"/>
    <col min="24" max="25" width="9.140625" style="5" customWidth="1"/>
    <col min="26" max="26" width="14.140625" style="5" customWidth="1"/>
    <col min="27" max="27" width="9.140625" style="5" customWidth="1"/>
    <col min="28" max="16384" width="9.140625" style="2" customWidth="1"/>
  </cols>
  <sheetData>
    <row r="1" spans="1:11" ht="42" customHeight="1">
      <c r="A1" s="4"/>
      <c r="B1" s="250" t="s">
        <v>49</v>
      </c>
      <c r="C1" s="250"/>
      <c r="D1" s="250"/>
      <c r="E1" s="250"/>
      <c r="F1" s="250"/>
      <c r="G1" s="250"/>
      <c r="H1" s="250"/>
      <c r="I1" s="250"/>
      <c r="J1" s="250"/>
      <c r="K1" s="250"/>
    </row>
    <row r="2" spans="10:25" ht="15.75" thickBot="1">
      <c r="J2" s="251" t="s">
        <v>47</v>
      </c>
      <c r="K2" s="252"/>
      <c r="P2" s="253"/>
      <c r="Q2" s="253"/>
      <c r="R2" s="253"/>
      <c r="S2" s="253"/>
      <c r="T2" s="7"/>
      <c r="U2" s="7"/>
      <c r="V2" s="7"/>
      <c r="W2" s="254" t="s">
        <v>48</v>
      </c>
      <c r="X2" s="255"/>
      <c r="Y2" s="8"/>
    </row>
    <row r="3" spans="1:26" ht="15" customHeight="1">
      <c r="A3" s="237" t="s">
        <v>33</v>
      </c>
      <c r="B3" s="240" t="s">
        <v>34</v>
      </c>
      <c r="C3" s="243" t="s">
        <v>35</v>
      </c>
      <c r="D3" s="244"/>
      <c r="E3" s="244"/>
      <c r="F3" s="244"/>
      <c r="G3" s="244"/>
      <c r="H3" s="244"/>
      <c r="I3" s="244"/>
      <c r="J3" s="244"/>
      <c r="K3" s="245"/>
      <c r="L3" s="209" t="s">
        <v>36</v>
      </c>
      <c r="N3" s="256" t="s">
        <v>33</v>
      </c>
      <c r="O3" s="240" t="s">
        <v>34</v>
      </c>
      <c r="P3" s="243" t="s">
        <v>50</v>
      </c>
      <c r="Q3" s="244"/>
      <c r="R3" s="244"/>
      <c r="S3" s="244"/>
      <c r="T3" s="244"/>
      <c r="U3" s="244"/>
      <c r="V3" s="244"/>
      <c r="W3" s="244"/>
      <c r="X3" s="244"/>
      <c r="Y3" s="245"/>
      <c r="Z3" s="209" t="s">
        <v>36</v>
      </c>
    </row>
    <row r="4" spans="1:26" ht="136.5" customHeight="1">
      <c r="A4" s="238"/>
      <c r="B4" s="241"/>
      <c r="C4" s="212" t="s">
        <v>37</v>
      </c>
      <c r="D4" s="212" t="s">
        <v>38</v>
      </c>
      <c r="E4" s="216" t="s">
        <v>39</v>
      </c>
      <c r="F4" s="217"/>
      <c r="G4" s="212" t="s">
        <v>40</v>
      </c>
      <c r="H4" s="212" t="s">
        <v>41</v>
      </c>
      <c r="I4" s="212" t="s">
        <v>42</v>
      </c>
      <c r="J4" s="212" t="s">
        <v>43</v>
      </c>
      <c r="K4" s="212" t="s">
        <v>44</v>
      </c>
      <c r="L4" s="210"/>
      <c r="N4" s="257"/>
      <c r="O4" s="241"/>
      <c r="P4" s="212" t="s">
        <v>37</v>
      </c>
      <c r="Q4" s="212" t="s">
        <v>51</v>
      </c>
      <c r="R4" s="214" t="s">
        <v>52</v>
      </c>
      <c r="S4" s="216" t="s">
        <v>39</v>
      </c>
      <c r="T4" s="217"/>
      <c r="U4" s="212" t="s">
        <v>40</v>
      </c>
      <c r="V4" s="212" t="s">
        <v>41</v>
      </c>
      <c r="W4" s="212" t="s">
        <v>42</v>
      </c>
      <c r="X4" s="212" t="s">
        <v>53</v>
      </c>
      <c r="Y4" s="212" t="s">
        <v>54</v>
      </c>
      <c r="Z4" s="210"/>
    </row>
    <row r="5" spans="1:26" ht="60" customHeight="1" thickBot="1">
      <c r="A5" s="239"/>
      <c r="B5" s="242"/>
      <c r="C5" s="242"/>
      <c r="D5" s="242" t="s">
        <v>45</v>
      </c>
      <c r="E5" s="175" t="s">
        <v>45</v>
      </c>
      <c r="F5" s="175" t="s">
        <v>46</v>
      </c>
      <c r="G5" s="242"/>
      <c r="H5" s="242"/>
      <c r="I5" s="242"/>
      <c r="J5" s="242"/>
      <c r="K5" s="242"/>
      <c r="L5" s="246"/>
      <c r="N5" s="258"/>
      <c r="O5" s="213"/>
      <c r="P5" s="213"/>
      <c r="Q5" s="213"/>
      <c r="R5" s="215"/>
      <c r="S5" s="176" t="s">
        <v>45</v>
      </c>
      <c r="T5" s="176" t="s">
        <v>46</v>
      </c>
      <c r="U5" s="213"/>
      <c r="V5" s="213"/>
      <c r="W5" s="213"/>
      <c r="X5" s="213"/>
      <c r="Y5" s="213"/>
      <c r="Z5" s="211"/>
    </row>
    <row r="6" spans="1:26" ht="15" customHeight="1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1">
        <v>12</v>
      </c>
      <c r="N6" s="12">
        <v>1</v>
      </c>
      <c r="O6" s="9">
        <v>2</v>
      </c>
      <c r="P6" s="9">
        <v>3</v>
      </c>
      <c r="Q6" s="9">
        <v>4</v>
      </c>
      <c r="R6" s="13">
        <v>5</v>
      </c>
      <c r="S6" s="9">
        <v>6</v>
      </c>
      <c r="T6" s="9">
        <v>7</v>
      </c>
      <c r="U6" s="9">
        <v>8</v>
      </c>
      <c r="V6" s="9">
        <v>9</v>
      </c>
      <c r="W6" s="9">
        <v>10</v>
      </c>
      <c r="X6" s="9">
        <v>11</v>
      </c>
      <c r="Y6" s="9">
        <v>12</v>
      </c>
      <c r="Z6" s="14">
        <v>13</v>
      </c>
    </row>
    <row r="7" spans="1:27" s="1" customFormat="1" ht="16.5" customHeight="1" thickBot="1">
      <c r="A7" s="222" t="s">
        <v>118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4"/>
      <c r="M7" s="15"/>
      <c r="N7" s="222" t="s">
        <v>118</v>
      </c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4"/>
      <c r="AA7" s="16"/>
    </row>
    <row r="8" spans="1:27" s="1" customFormat="1" ht="22.5">
      <c r="A8" s="17">
        <v>1</v>
      </c>
      <c r="B8" s="18" t="s">
        <v>55</v>
      </c>
      <c r="C8" s="19">
        <v>1</v>
      </c>
      <c r="D8" s="20">
        <v>0.47</v>
      </c>
      <c r="E8" s="21">
        <v>0.55</v>
      </c>
      <c r="F8" s="22">
        <v>120</v>
      </c>
      <c r="G8" s="23">
        <f>E8</f>
        <v>0.55</v>
      </c>
      <c r="H8" s="24">
        <v>0</v>
      </c>
      <c r="I8" s="25">
        <f>G8-H8</f>
        <v>0.55</v>
      </c>
      <c r="J8" s="23">
        <f aca="true" t="shared" si="0" ref="J8:J39">I8-D8</f>
        <v>0.08000000000000007</v>
      </c>
      <c r="K8" s="26">
        <f>J8</f>
        <v>0.08000000000000007</v>
      </c>
      <c r="L8" s="27" t="str">
        <f aca="true" t="shared" si="1" ref="L8:L41">IF(K8&lt;0,"unavailable","available")</f>
        <v>available</v>
      </c>
      <c r="M8" s="15"/>
      <c r="N8" s="28">
        <v>1</v>
      </c>
      <c r="O8" s="70" t="s">
        <v>55</v>
      </c>
      <c r="P8" s="19">
        <v>1</v>
      </c>
      <c r="Q8" s="20">
        <v>0.076</v>
      </c>
      <c r="R8" s="29">
        <f>Q8+Kostromaenergo!D8</f>
        <v>0.5459999999999999</v>
      </c>
      <c r="S8" s="30">
        <v>0.55</v>
      </c>
      <c r="T8" s="22">
        <v>120</v>
      </c>
      <c r="U8" s="31">
        <f>R8-S8</f>
        <v>-0.004000000000000115</v>
      </c>
      <c r="V8" s="31">
        <v>0</v>
      </c>
      <c r="W8" s="31">
        <f>S8</f>
        <v>0.55</v>
      </c>
      <c r="X8" s="32">
        <f>W8-R8</f>
        <v>0.004000000000000115</v>
      </c>
      <c r="Y8" s="33">
        <f>X8</f>
        <v>0.004000000000000115</v>
      </c>
      <c r="Z8" s="27" t="str">
        <f aca="true" t="shared" si="2" ref="Z8:Z41">IF(Y8&lt;0,"unavailable","available")</f>
        <v>available</v>
      </c>
      <c r="AA8" s="16"/>
    </row>
    <row r="9" spans="1:27" s="1" customFormat="1" ht="22.5">
      <c r="A9" s="34">
        <v>2</v>
      </c>
      <c r="B9" s="35" t="s">
        <v>56</v>
      </c>
      <c r="C9" s="36">
        <v>1.8</v>
      </c>
      <c r="D9" s="37">
        <v>0.73</v>
      </c>
      <c r="E9" s="21">
        <v>1.2</v>
      </c>
      <c r="F9" s="38">
        <v>120</v>
      </c>
      <c r="G9" s="39">
        <f aca="true" t="shared" si="3" ref="G9:G71">E9</f>
        <v>1.2</v>
      </c>
      <c r="H9" s="24">
        <v>0</v>
      </c>
      <c r="I9" s="24">
        <f aca="true" t="shared" si="4" ref="I9:I71">G9-H9</f>
        <v>1.2</v>
      </c>
      <c r="J9" s="39">
        <f t="shared" si="0"/>
        <v>0.47</v>
      </c>
      <c r="K9" s="40">
        <f aca="true" t="shared" si="5" ref="K9:K40">J9</f>
        <v>0.47</v>
      </c>
      <c r="L9" s="41" t="str">
        <f t="shared" si="1"/>
        <v>available</v>
      </c>
      <c r="M9" s="15"/>
      <c r="N9" s="42">
        <v>2</v>
      </c>
      <c r="O9" s="70" t="s">
        <v>56</v>
      </c>
      <c r="P9" s="36">
        <v>1.8</v>
      </c>
      <c r="Q9" s="20">
        <v>0.445</v>
      </c>
      <c r="R9" s="29">
        <f>Q9+Kostromaenergo!D9</f>
        <v>1.175</v>
      </c>
      <c r="S9" s="44">
        <v>1.2</v>
      </c>
      <c r="T9" s="38">
        <v>120</v>
      </c>
      <c r="U9" s="31">
        <f aca="true" t="shared" si="6" ref="U9:U71">R9-S9</f>
        <v>-0.02499999999999991</v>
      </c>
      <c r="V9" s="31">
        <v>0</v>
      </c>
      <c r="W9" s="31">
        <f aca="true" t="shared" si="7" ref="W9:W71">S9</f>
        <v>1.2</v>
      </c>
      <c r="X9" s="32">
        <f aca="true" t="shared" si="8" ref="X9:X71">W9-R9</f>
        <v>0.02499999999999991</v>
      </c>
      <c r="Y9" s="33">
        <f aca="true" t="shared" si="9" ref="Y9:Y40">X9</f>
        <v>0.02499999999999991</v>
      </c>
      <c r="Z9" s="41" t="str">
        <f t="shared" si="2"/>
        <v>available</v>
      </c>
      <c r="AA9" s="16"/>
    </row>
    <row r="10" spans="1:27" s="1" customFormat="1" ht="22.5">
      <c r="A10" s="34">
        <v>3</v>
      </c>
      <c r="B10" s="35" t="s">
        <v>57</v>
      </c>
      <c r="C10" s="36">
        <v>1.8</v>
      </c>
      <c r="D10" s="37">
        <v>0.13</v>
      </c>
      <c r="E10" s="21">
        <v>1.44</v>
      </c>
      <c r="F10" s="38">
        <v>120</v>
      </c>
      <c r="G10" s="45">
        <f t="shared" si="3"/>
        <v>1.44</v>
      </c>
      <c r="H10" s="24">
        <v>0</v>
      </c>
      <c r="I10" s="24">
        <f t="shared" si="4"/>
        <v>1.44</v>
      </c>
      <c r="J10" s="24">
        <f t="shared" si="0"/>
        <v>1.31</v>
      </c>
      <c r="K10" s="46">
        <f t="shared" si="5"/>
        <v>1.31</v>
      </c>
      <c r="L10" s="41" t="str">
        <f t="shared" si="1"/>
        <v>available</v>
      </c>
      <c r="M10" s="15"/>
      <c r="N10" s="42">
        <v>3</v>
      </c>
      <c r="O10" s="70" t="s">
        <v>57</v>
      </c>
      <c r="P10" s="36">
        <v>1.8</v>
      </c>
      <c r="Q10" s="20">
        <v>0.02</v>
      </c>
      <c r="R10" s="29">
        <f>Q10+Kostromaenergo!D10</f>
        <v>0.15</v>
      </c>
      <c r="S10" s="44">
        <v>1.44</v>
      </c>
      <c r="T10" s="38">
        <v>120</v>
      </c>
      <c r="U10" s="31">
        <f t="shared" si="6"/>
        <v>-1.29</v>
      </c>
      <c r="V10" s="31">
        <v>0</v>
      </c>
      <c r="W10" s="31">
        <f t="shared" si="7"/>
        <v>1.44</v>
      </c>
      <c r="X10" s="47">
        <f t="shared" si="8"/>
        <v>1.29</v>
      </c>
      <c r="Y10" s="31">
        <f t="shared" si="9"/>
        <v>1.29</v>
      </c>
      <c r="Z10" s="41" t="str">
        <f t="shared" si="2"/>
        <v>available</v>
      </c>
      <c r="AA10" s="16"/>
    </row>
    <row r="11" spans="1:27" s="1" customFormat="1" ht="22.5">
      <c r="A11" s="34">
        <v>4</v>
      </c>
      <c r="B11" s="35" t="s">
        <v>58</v>
      </c>
      <c r="C11" s="36">
        <v>2.5</v>
      </c>
      <c r="D11" s="37">
        <v>1.5</v>
      </c>
      <c r="E11" s="21">
        <v>1.5</v>
      </c>
      <c r="F11" s="38">
        <v>120</v>
      </c>
      <c r="G11" s="24">
        <f>E11</f>
        <v>1.5</v>
      </c>
      <c r="H11" s="24">
        <v>0</v>
      </c>
      <c r="I11" s="24">
        <f t="shared" si="4"/>
        <v>1.5</v>
      </c>
      <c r="J11" s="24">
        <f t="shared" si="0"/>
        <v>0</v>
      </c>
      <c r="K11" s="40">
        <f t="shared" si="5"/>
        <v>0</v>
      </c>
      <c r="L11" s="41" t="str">
        <f t="shared" si="1"/>
        <v>available</v>
      </c>
      <c r="M11" s="15"/>
      <c r="N11" s="48">
        <v>4</v>
      </c>
      <c r="O11" s="49" t="s">
        <v>58</v>
      </c>
      <c r="P11" s="49">
        <v>2.5</v>
      </c>
      <c r="Q11" s="50">
        <v>0.195</v>
      </c>
      <c r="R11" s="51">
        <f>Q11+Kostromaenergo!D11</f>
        <v>1.695</v>
      </c>
      <c r="S11" s="52">
        <v>1.5</v>
      </c>
      <c r="T11" s="53">
        <v>120</v>
      </c>
      <c r="U11" s="54">
        <f t="shared" si="6"/>
        <v>0.19500000000000006</v>
      </c>
      <c r="V11" s="54">
        <v>0</v>
      </c>
      <c r="W11" s="54">
        <f t="shared" si="7"/>
        <v>1.5</v>
      </c>
      <c r="X11" s="55">
        <f t="shared" si="8"/>
        <v>-0.19500000000000006</v>
      </c>
      <c r="Y11" s="54">
        <f t="shared" si="9"/>
        <v>-0.19500000000000006</v>
      </c>
      <c r="Z11" s="56" t="str">
        <f t="shared" si="2"/>
        <v>unavailable</v>
      </c>
      <c r="AA11" s="16"/>
    </row>
    <row r="12" spans="1:27" s="1" customFormat="1" ht="22.5">
      <c r="A12" s="34">
        <v>5</v>
      </c>
      <c r="B12" s="35" t="s">
        <v>59</v>
      </c>
      <c r="C12" s="36">
        <v>2.5</v>
      </c>
      <c r="D12" s="20">
        <v>0.29</v>
      </c>
      <c r="E12" s="21">
        <v>1.5</v>
      </c>
      <c r="F12" s="38">
        <v>120</v>
      </c>
      <c r="G12" s="39">
        <f t="shared" si="3"/>
        <v>1.5</v>
      </c>
      <c r="H12" s="24">
        <v>0</v>
      </c>
      <c r="I12" s="39">
        <f t="shared" si="4"/>
        <v>1.5</v>
      </c>
      <c r="J12" s="24">
        <f t="shared" si="0"/>
        <v>1.21</v>
      </c>
      <c r="K12" s="46">
        <f t="shared" si="5"/>
        <v>1.21</v>
      </c>
      <c r="L12" s="41" t="str">
        <f t="shared" si="1"/>
        <v>available</v>
      </c>
      <c r="M12" s="15"/>
      <c r="N12" s="42">
        <v>5</v>
      </c>
      <c r="O12" s="70" t="s">
        <v>59</v>
      </c>
      <c r="P12" s="36">
        <v>2.5</v>
      </c>
      <c r="Q12" s="20">
        <v>0</v>
      </c>
      <c r="R12" s="29">
        <f>Q12+Kostromaenergo!D12</f>
        <v>0.29</v>
      </c>
      <c r="S12" s="44">
        <v>1.5</v>
      </c>
      <c r="T12" s="38">
        <v>120</v>
      </c>
      <c r="U12" s="31">
        <f t="shared" si="6"/>
        <v>-1.21</v>
      </c>
      <c r="V12" s="31">
        <v>0</v>
      </c>
      <c r="W12" s="31">
        <f t="shared" si="7"/>
        <v>1.5</v>
      </c>
      <c r="X12" s="47">
        <f t="shared" si="8"/>
        <v>1.21</v>
      </c>
      <c r="Y12" s="31">
        <f t="shared" si="9"/>
        <v>1.21</v>
      </c>
      <c r="Z12" s="41" t="str">
        <f t="shared" si="2"/>
        <v>available</v>
      </c>
      <c r="AA12" s="16"/>
    </row>
    <row r="13" spans="1:27" s="1" customFormat="1" ht="22.5">
      <c r="A13" s="34">
        <v>6</v>
      </c>
      <c r="B13" s="35" t="s">
        <v>60</v>
      </c>
      <c r="C13" s="36">
        <v>6.3</v>
      </c>
      <c r="D13" s="20">
        <v>0.65</v>
      </c>
      <c r="E13" s="21">
        <v>3.7</v>
      </c>
      <c r="F13" s="38">
        <v>120</v>
      </c>
      <c r="G13" s="45">
        <f t="shared" si="3"/>
        <v>3.7</v>
      </c>
      <c r="H13" s="24">
        <v>0</v>
      </c>
      <c r="I13" s="24">
        <f t="shared" si="4"/>
        <v>3.7</v>
      </c>
      <c r="J13" s="24">
        <f t="shared" si="0"/>
        <v>3.0500000000000003</v>
      </c>
      <c r="K13" s="47">
        <f t="shared" si="5"/>
        <v>3.0500000000000003</v>
      </c>
      <c r="L13" s="57" t="str">
        <f t="shared" si="1"/>
        <v>available</v>
      </c>
      <c r="M13" s="15"/>
      <c r="N13" s="42">
        <v>6</v>
      </c>
      <c r="O13" s="70" t="s">
        <v>60</v>
      </c>
      <c r="P13" s="36">
        <v>6.3</v>
      </c>
      <c r="Q13" s="20">
        <v>0.012</v>
      </c>
      <c r="R13" s="29">
        <f>Q13+Kostromaenergo!D13</f>
        <v>0.662</v>
      </c>
      <c r="S13" s="44">
        <v>3.7</v>
      </c>
      <c r="T13" s="38">
        <v>120</v>
      </c>
      <c r="U13" s="31">
        <f t="shared" si="6"/>
        <v>-3.0380000000000003</v>
      </c>
      <c r="V13" s="31">
        <v>0</v>
      </c>
      <c r="W13" s="31">
        <f t="shared" si="7"/>
        <v>3.7</v>
      </c>
      <c r="X13" s="47">
        <f t="shared" si="8"/>
        <v>3.0380000000000003</v>
      </c>
      <c r="Y13" s="31">
        <f t="shared" si="9"/>
        <v>3.0380000000000003</v>
      </c>
      <c r="Z13" s="57" t="str">
        <f t="shared" si="2"/>
        <v>available</v>
      </c>
      <c r="AA13" s="16"/>
    </row>
    <row r="14" spans="1:27" s="1" customFormat="1" ht="22.5">
      <c r="A14" s="34">
        <v>7</v>
      </c>
      <c r="B14" s="35" t="s">
        <v>61</v>
      </c>
      <c r="C14" s="36">
        <v>2.5</v>
      </c>
      <c r="D14" s="20">
        <v>0.25</v>
      </c>
      <c r="E14" s="21">
        <v>1.5</v>
      </c>
      <c r="F14" s="38">
        <v>120</v>
      </c>
      <c r="G14" s="45">
        <f t="shared" si="3"/>
        <v>1.5</v>
      </c>
      <c r="H14" s="24">
        <v>0</v>
      </c>
      <c r="I14" s="31">
        <f t="shared" si="4"/>
        <v>1.5</v>
      </c>
      <c r="J14" s="24">
        <f t="shared" si="0"/>
        <v>1.25</v>
      </c>
      <c r="K14" s="40">
        <f t="shared" si="5"/>
        <v>1.25</v>
      </c>
      <c r="L14" s="58" t="str">
        <f t="shared" si="1"/>
        <v>available</v>
      </c>
      <c r="M14" s="15"/>
      <c r="N14" s="42">
        <v>7</v>
      </c>
      <c r="O14" s="70" t="s">
        <v>61</v>
      </c>
      <c r="P14" s="36">
        <v>2.5</v>
      </c>
      <c r="Q14" s="20">
        <v>0.043</v>
      </c>
      <c r="R14" s="29">
        <f>Q14+Kostromaenergo!D14</f>
        <v>0.293</v>
      </c>
      <c r="S14" s="44">
        <v>1.5</v>
      </c>
      <c r="T14" s="38">
        <v>120</v>
      </c>
      <c r="U14" s="31">
        <f t="shared" si="6"/>
        <v>-1.207</v>
      </c>
      <c r="V14" s="31">
        <v>0</v>
      </c>
      <c r="W14" s="31">
        <f t="shared" si="7"/>
        <v>1.5</v>
      </c>
      <c r="X14" s="47">
        <f t="shared" si="8"/>
        <v>1.207</v>
      </c>
      <c r="Y14" s="31">
        <f t="shared" si="9"/>
        <v>1.207</v>
      </c>
      <c r="Z14" s="58" t="str">
        <f t="shared" si="2"/>
        <v>available</v>
      </c>
      <c r="AA14" s="16"/>
    </row>
    <row r="15" spans="1:27" s="1" customFormat="1" ht="22.5">
      <c r="A15" s="34">
        <v>8</v>
      </c>
      <c r="B15" s="35" t="s">
        <v>62</v>
      </c>
      <c r="C15" s="36">
        <v>1.6</v>
      </c>
      <c r="D15" s="20">
        <v>0.14</v>
      </c>
      <c r="E15" s="21">
        <v>0.72</v>
      </c>
      <c r="F15" s="38">
        <v>120</v>
      </c>
      <c r="G15" s="45">
        <f t="shared" si="3"/>
        <v>0.72</v>
      </c>
      <c r="H15" s="24">
        <v>0</v>
      </c>
      <c r="I15" s="39">
        <f t="shared" si="4"/>
        <v>0.72</v>
      </c>
      <c r="J15" s="24">
        <f t="shared" si="0"/>
        <v>0.58</v>
      </c>
      <c r="K15" s="46">
        <f t="shared" si="5"/>
        <v>0.58</v>
      </c>
      <c r="L15" s="41" t="str">
        <f t="shared" si="1"/>
        <v>available</v>
      </c>
      <c r="M15" s="15"/>
      <c r="N15" s="42">
        <v>8</v>
      </c>
      <c r="O15" s="70" t="s">
        <v>62</v>
      </c>
      <c r="P15" s="36">
        <v>1.6</v>
      </c>
      <c r="Q15" s="20">
        <v>0.008</v>
      </c>
      <c r="R15" s="29">
        <f>Q15+Kostromaenergo!D15</f>
        <v>0.14800000000000002</v>
      </c>
      <c r="S15" s="44">
        <v>0.72</v>
      </c>
      <c r="T15" s="38">
        <v>120</v>
      </c>
      <c r="U15" s="31">
        <f t="shared" si="6"/>
        <v>-0.572</v>
      </c>
      <c r="V15" s="31">
        <v>0</v>
      </c>
      <c r="W15" s="31">
        <f t="shared" si="7"/>
        <v>0.72</v>
      </c>
      <c r="X15" s="47">
        <f t="shared" si="8"/>
        <v>0.572</v>
      </c>
      <c r="Y15" s="31">
        <f t="shared" si="9"/>
        <v>0.572</v>
      </c>
      <c r="Z15" s="41" t="str">
        <f t="shared" si="2"/>
        <v>available</v>
      </c>
      <c r="AA15" s="16"/>
    </row>
    <row r="16" spans="1:27" s="1" customFormat="1" ht="22.5">
      <c r="A16" s="34">
        <v>9</v>
      </c>
      <c r="B16" s="35" t="s">
        <v>63</v>
      </c>
      <c r="C16" s="36">
        <v>4</v>
      </c>
      <c r="D16" s="20">
        <v>1.39</v>
      </c>
      <c r="E16" s="21">
        <v>2.6</v>
      </c>
      <c r="F16" s="38">
        <v>120</v>
      </c>
      <c r="G16" s="45">
        <f t="shared" si="3"/>
        <v>2.6</v>
      </c>
      <c r="H16" s="24">
        <v>0</v>
      </c>
      <c r="I16" s="24">
        <f t="shared" si="4"/>
        <v>2.6</v>
      </c>
      <c r="J16" s="24">
        <f t="shared" si="0"/>
        <v>1.2100000000000002</v>
      </c>
      <c r="K16" s="46">
        <f t="shared" si="5"/>
        <v>1.2100000000000002</v>
      </c>
      <c r="L16" s="57" t="str">
        <f t="shared" si="1"/>
        <v>available</v>
      </c>
      <c r="M16" s="15"/>
      <c r="N16" s="42">
        <v>9</v>
      </c>
      <c r="O16" s="70" t="s">
        <v>63</v>
      </c>
      <c r="P16" s="36">
        <v>4</v>
      </c>
      <c r="Q16" s="20">
        <v>0.09</v>
      </c>
      <c r="R16" s="29">
        <f>Q16+Kostromaenergo!D16</f>
        <v>1.48</v>
      </c>
      <c r="S16" s="44">
        <v>2.6</v>
      </c>
      <c r="T16" s="38">
        <v>120</v>
      </c>
      <c r="U16" s="31">
        <f t="shared" si="6"/>
        <v>-1.12</v>
      </c>
      <c r="V16" s="31">
        <v>0</v>
      </c>
      <c r="W16" s="31">
        <f t="shared" si="7"/>
        <v>2.6</v>
      </c>
      <c r="X16" s="47">
        <f t="shared" si="8"/>
        <v>1.12</v>
      </c>
      <c r="Y16" s="31">
        <f t="shared" si="9"/>
        <v>1.12</v>
      </c>
      <c r="Z16" s="57" t="str">
        <f t="shared" si="2"/>
        <v>available</v>
      </c>
      <c r="AA16" s="16"/>
    </row>
    <row r="17" spans="1:27" s="1" customFormat="1" ht="22.5">
      <c r="A17" s="34">
        <v>10</v>
      </c>
      <c r="B17" s="35" t="s">
        <v>64</v>
      </c>
      <c r="C17" s="36">
        <v>10</v>
      </c>
      <c r="D17" s="20">
        <v>0.27</v>
      </c>
      <c r="E17" s="21">
        <v>4.6</v>
      </c>
      <c r="F17" s="38">
        <v>120</v>
      </c>
      <c r="G17" s="45">
        <f t="shared" si="3"/>
        <v>4.6</v>
      </c>
      <c r="H17" s="24">
        <v>0</v>
      </c>
      <c r="I17" s="24">
        <f t="shared" si="4"/>
        <v>4.6</v>
      </c>
      <c r="J17" s="24">
        <f t="shared" si="0"/>
        <v>4.33</v>
      </c>
      <c r="K17" s="46">
        <f t="shared" si="5"/>
        <v>4.33</v>
      </c>
      <c r="L17" s="58" t="str">
        <f t="shared" si="1"/>
        <v>available</v>
      </c>
      <c r="M17" s="15"/>
      <c r="N17" s="42">
        <v>10</v>
      </c>
      <c r="O17" s="70" t="s">
        <v>64</v>
      </c>
      <c r="P17" s="36">
        <v>10</v>
      </c>
      <c r="Q17" s="20">
        <v>0.011</v>
      </c>
      <c r="R17" s="29">
        <f>Q17+Kostromaenergo!D17</f>
        <v>0.281</v>
      </c>
      <c r="S17" s="44">
        <v>4.6</v>
      </c>
      <c r="T17" s="38">
        <v>120</v>
      </c>
      <c r="U17" s="31">
        <f t="shared" si="6"/>
        <v>-4.319</v>
      </c>
      <c r="V17" s="31">
        <v>0</v>
      </c>
      <c r="W17" s="31">
        <f t="shared" si="7"/>
        <v>4.6</v>
      </c>
      <c r="X17" s="47">
        <f t="shared" si="8"/>
        <v>4.319</v>
      </c>
      <c r="Y17" s="31">
        <f t="shared" si="9"/>
        <v>4.319</v>
      </c>
      <c r="Z17" s="58" t="str">
        <f t="shared" si="2"/>
        <v>available</v>
      </c>
      <c r="AA17" s="16"/>
    </row>
    <row r="18" spans="1:27" s="1" customFormat="1" ht="22.5">
      <c r="A18" s="34">
        <v>11</v>
      </c>
      <c r="B18" s="35" t="s">
        <v>65</v>
      </c>
      <c r="C18" s="36">
        <v>2.5</v>
      </c>
      <c r="D18" s="20">
        <v>0.62</v>
      </c>
      <c r="E18" s="21">
        <v>1.38</v>
      </c>
      <c r="F18" s="38">
        <v>120</v>
      </c>
      <c r="G18" s="24">
        <f t="shared" si="3"/>
        <v>1.38</v>
      </c>
      <c r="H18" s="24">
        <v>0</v>
      </c>
      <c r="I18" s="24">
        <f t="shared" si="4"/>
        <v>1.38</v>
      </c>
      <c r="J18" s="24">
        <f t="shared" si="0"/>
        <v>0.7599999999999999</v>
      </c>
      <c r="K18" s="40">
        <f t="shared" si="5"/>
        <v>0.7599999999999999</v>
      </c>
      <c r="L18" s="41" t="str">
        <f t="shared" si="1"/>
        <v>available</v>
      </c>
      <c r="M18" s="15"/>
      <c r="N18" s="42">
        <v>11</v>
      </c>
      <c r="O18" s="70" t="s">
        <v>65</v>
      </c>
      <c r="P18" s="36">
        <v>2.5</v>
      </c>
      <c r="Q18" s="20">
        <v>0.229</v>
      </c>
      <c r="R18" s="29">
        <f>Q18+Kostromaenergo!D18</f>
        <v>0.849</v>
      </c>
      <c r="S18" s="44">
        <v>1.38</v>
      </c>
      <c r="T18" s="38">
        <v>120</v>
      </c>
      <c r="U18" s="31">
        <f t="shared" si="6"/>
        <v>-0.5309999999999999</v>
      </c>
      <c r="V18" s="31">
        <v>0</v>
      </c>
      <c r="W18" s="31">
        <f t="shared" si="7"/>
        <v>1.38</v>
      </c>
      <c r="X18" s="47">
        <f t="shared" si="8"/>
        <v>0.5309999999999999</v>
      </c>
      <c r="Y18" s="31">
        <f t="shared" si="9"/>
        <v>0.5309999999999999</v>
      </c>
      <c r="Z18" s="41" t="str">
        <f t="shared" si="2"/>
        <v>available</v>
      </c>
      <c r="AA18" s="16"/>
    </row>
    <row r="19" spans="1:27" s="1" customFormat="1" ht="22.5">
      <c r="A19" s="34">
        <v>12</v>
      </c>
      <c r="B19" s="35" t="s">
        <v>66</v>
      </c>
      <c r="C19" s="36">
        <v>1.6</v>
      </c>
      <c r="D19" s="20">
        <v>0.18</v>
      </c>
      <c r="E19" s="21">
        <v>0.93</v>
      </c>
      <c r="F19" s="38">
        <v>120</v>
      </c>
      <c r="G19" s="24">
        <f t="shared" si="3"/>
        <v>0.93</v>
      </c>
      <c r="H19" s="24">
        <v>0</v>
      </c>
      <c r="I19" s="24">
        <f t="shared" si="4"/>
        <v>0.93</v>
      </c>
      <c r="J19" s="24">
        <f t="shared" si="0"/>
        <v>0.75</v>
      </c>
      <c r="K19" s="46">
        <f t="shared" si="5"/>
        <v>0.75</v>
      </c>
      <c r="L19" s="57" t="str">
        <f t="shared" si="1"/>
        <v>available</v>
      </c>
      <c r="M19" s="15"/>
      <c r="N19" s="42">
        <v>12</v>
      </c>
      <c r="O19" s="70" t="s">
        <v>66</v>
      </c>
      <c r="P19" s="36">
        <v>1.6</v>
      </c>
      <c r="Q19" s="20">
        <v>0.006</v>
      </c>
      <c r="R19" s="29">
        <f>Q19+Kostromaenergo!D19</f>
        <v>0.186</v>
      </c>
      <c r="S19" s="44">
        <v>0.93</v>
      </c>
      <c r="T19" s="38">
        <v>120</v>
      </c>
      <c r="U19" s="31">
        <f t="shared" si="6"/>
        <v>-0.744</v>
      </c>
      <c r="V19" s="31">
        <v>0</v>
      </c>
      <c r="W19" s="31">
        <f t="shared" si="7"/>
        <v>0.93</v>
      </c>
      <c r="X19" s="47">
        <f t="shared" si="8"/>
        <v>0.744</v>
      </c>
      <c r="Y19" s="31">
        <f t="shared" si="9"/>
        <v>0.744</v>
      </c>
      <c r="Z19" s="57" t="str">
        <f t="shared" si="2"/>
        <v>available</v>
      </c>
      <c r="AA19" s="16"/>
    </row>
    <row r="20" spans="1:27" s="1" customFormat="1" ht="22.5">
      <c r="A20" s="34">
        <v>13</v>
      </c>
      <c r="B20" s="35" t="s">
        <v>67</v>
      </c>
      <c r="C20" s="36">
        <v>1.6</v>
      </c>
      <c r="D20" s="20">
        <v>0.22</v>
      </c>
      <c r="E20" s="21">
        <v>0.88</v>
      </c>
      <c r="F20" s="38">
        <v>120</v>
      </c>
      <c r="G20" s="39">
        <f t="shared" si="3"/>
        <v>0.88</v>
      </c>
      <c r="H20" s="24">
        <v>0</v>
      </c>
      <c r="I20" s="24">
        <f t="shared" si="4"/>
        <v>0.88</v>
      </c>
      <c r="J20" s="24">
        <f t="shared" si="0"/>
        <v>0.66</v>
      </c>
      <c r="K20" s="46">
        <f t="shared" si="5"/>
        <v>0.66</v>
      </c>
      <c r="L20" s="58" t="str">
        <f t="shared" si="1"/>
        <v>available</v>
      </c>
      <c r="M20" s="15"/>
      <c r="N20" s="42">
        <v>13</v>
      </c>
      <c r="O20" s="70" t="s">
        <v>67</v>
      </c>
      <c r="P20" s="36">
        <v>1.6</v>
      </c>
      <c r="Q20" s="20">
        <v>0.006</v>
      </c>
      <c r="R20" s="29">
        <f>Q20+Kostromaenergo!D20</f>
        <v>0.226</v>
      </c>
      <c r="S20" s="44">
        <v>0.88</v>
      </c>
      <c r="T20" s="38">
        <v>120</v>
      </c>
      <c r="U20" s="31">
        <f t="shared" si="6"/>
        <v>-0.654</v>
      </c>
      <c r="V20" s="31">
        <v>0</v>
      </c>
      <c r="W20" s="31">
        <f t="shared" si="7"/>
        <v>0.88</v>
      </c>
      <c r="X20" s="47">
        <f t="shared" si="8"/>
        <v>0.654</v>
      </c>
      <c r="Y20" s="31">
        <f t="shared" si="9"/>
        <v>0.654</v>
      </c>
      <c r="Z20" s="58" t="str">
        <f t="shared" si="2"/>
        <v>available</v>
      </c>
      <c r="AA20" s="16"/>
    </row>
    <row r="21" spans="1:27" s="1" customFormat="1" ht="22.5">
      <c r="A21" s="34">
        <v>14</v>
      </c>
      <c r="B21" s="35" t="s">
        <v>68</v>
      </c>
      <c r="C21" s="36">
        <v>2.5</v>
      </c>
      <c r="D21" s="20">
        <v>0.21</v>
      </c>
      <c r="E21" s="21">
        <v>0.98</v>
      </c>
      <c r="F21" s="38">
        <v>120</v>
      </c>
      <c r="G21" s="45">
        <f t="shared" si="3"/>
        <v>0.98</v>
      </c>
      <c r="H21" s="24">
        <v>0</v>
      </c>
      <c r="I21" s="39">
        <f t="shared" si="4"/>
        <v>0.98</v>
      </c>
      <c r="J21" s="24">
        <f t="shared" si="0"/>
        <v>0.77</v>
      </c>
      <c r="K21" s="46">
        <f t="shared" si="5"/>
        <v>0.77</v>
      </c>
      <c r="L21" s="57" t="str">
        <f t="shared" si="1"/>
        <v>available</v>
      </c>
      <c r="M21" s="15"/>
      <c r="N21" s="42">
        <v>14</v>
      </c>
      <c r="O21" s="70" t="s">
        <v>68</v>
      </c>
      <c r="P21" s="36">
        <v>2.5</v>
      </c>
      <c r="Q21" s="20">
        <v>0.141</v>
      </c>
      <c r="R21" s="29">
        <f>Q21+Kostromaenergo!D21</f>
        <v>0.351</v>
      </c>
      <c r="S21" s="44">
        <v>0.98</v>
      </c>
      <c r="T21" s="38">
        <v>120</v>
      </c>
      <c r="U21" s="31">
        <f t="shared" si="6"/>
        <v>-0.629</v>
      </c>
      <c r="V21" s="31">
        <v>0</v>
      </c>
      <c r="W21" s="31">
        <f t="shared" si="7"/>
        <v>0.98</v>
      </c>
      <c r="X21" s="47">
        <f t="shared" si="8"/>
        <v>0.629</v>
      </c>
      <c r="Y21" s="31">
        <f t="shared" si="9"/>
        <v>0.629</v>
      </c>
      <c r="Z21" s="57" t="str">
        <f t="shared" si="2"/>
        <v>available</v>
      </c>
      <c r="AA21" s="16"/>
    </row>
    <row r="22" spans="1:27" s="1" customFormat="1" ht="22.5">
      <c r="A22" s="34">
        <v>15</v>
      </c>
      <c r="B22" s="35" t="s">
        <v>69</v>
      </c>
      <c r="C22" s="36">
        <v>2.5</v>
      </c>
      <c r="D22" s="20">
        <v>0.47</v>
      </c>
      <c r="E22" s="21">
        <v>2.5</v>
      </c>
      <c r="F22" s="38" t="s">
        <v>120</v>
      </c>
      <c r="G22" s="45">
        <f t="shared" si="3"/>
        <v>2.5</v>
      </c>
      <c r="H22" s="24">
        <v>0</v>
      </c>
      <c r="I22" s="24">
        <f t="shared" si="4"/>
        <v>2.5</v>
      </c>
      <c r="J22" s="24">
        <f t="shared" si="0"/>
        <v>2.0300000000000002</v>
      </c>
      <c r="K22" s="46">
        <f t="shared" si="5"/>
        <v>2.0300000000000002</v>
      </c>
      <c r="L22" s="58" t="str">
        <f t="shared" si="1"/>
        <v>available</v>
      </c>
      <c r="M22" s="15"/>
      <c r="N22" s="42">
        <v>15</v>
      </c>
      <c r="O22" s="70" t="s">
        <v>69</v>
      </c>
      <c r="P22" s="36">
        <v>2.5</v>
      </c>
      <c r="Q22" s="20">
        <v>0.009</v>
      </c>
      <c r="R22" s="29">
        <f>Q22+Kostromaenergo!D22</f>
        <v>0.479</v>
      </c>
      <c r="S22" s="44">
        <v>2.5</v>
      </c>
      <c r="T22" s="38" t="s">
        <v>120</v>
      </c>
      <c r="U22" s="31">
        <f t="shared" si="6"/>
        <v>-2.021</v>
      </c>
      <c r="V22" s="31">
        <v>0</v>
      </c>
      <c r="W22" s="31">
        <f t="shared" si="7"/>
        <v>2.5</v>
      </c>
      <c r="X22" s="47">
        <f t="shared" si="8"/>
        <v>2.021</v>
      </c>
      <c r="Y22" s="31">
        <f t="shared" si="9"/>
        <v>2.021</v>
      </c>
      <c r="Z22" s="58" t="str">
        <f t="shared" si="2"/>
        <v>available</v>
      </c>
      <c r="AA22" s="16"/>
    </row>
    <row r="23" spans="1:27" s="1" customFormat="1" ht="22.5">
      <c r="A23" s="34">
        <v>16</v>
      </c>
      <c r="B23" s="35" t="s">
        <v>70</v>
      </c>
      <c r="C23" s="36">
        <v>1.6</v>
      </c>
      <c r="D23" s="20">
        <v>0.2</v>
      </c>
      <c r="E23" s="21">
        <v>1.6</v>
      </c>
      <c r="F23" s="38" t="s">
        <v>120</v>
      </c>
      <c r="G23" s="24">
        <f t="shared" si="3"/>
        <v>1.6</v>
      </c>
      <c r="H23" s="24">
        <v>0</v>
      </c>
      <c r="I23" s="24">
        <f t="shared" si="4"/>
        <v>1.6</v>
      </c>
      <c r="J23" s="24">
        <f t="shared" si="0"/>
        <v>1.4000000000000001</v>
      </c>
      <c r="K23" s="46">
        <f t="shared" si="5"/>
        <v>1.4000000000000001</v>
      </c>
      <c r="L23" s="57" t="str">
        <f t="shared" si="1"/>
        <v>available</v>
      </c>
      <c r="M23" s="15"/>
      <c r="N23" s="42">
        <v>16</v>
      </c>
      <c r="O23" s="70" t="s">
        <v>70</v>
      </c>
      <c r="P23" s="36">
        <v>1.6</v>
      </c>
      <c r="Q23" s="20">
        <v>0.03</v>
      </c>
      <c r="R23" s="29">
        <f>Q23+Kostromaenergo!D23</f>
        <v>0.23</v>
      </c>
      <c r="S23" s="44">
        <v>1.6</v>
      </c>
      <c r="T23" s="38" t="s">
        <v>120</v>
      </c>
      <c r="U23" s="31">
        <f t="shared" si="6"/>
        <v>-1.37</v>
      </c>
      <c r="V23" s="31">
        <v>0</v>
      </c>
      <c r="W23" s="31">
        <f t="shared" si="7"/>
        <v>1.6</v>
      </c>
      <c r="X23" s="47">
        <f t="shared" si="8"/>
        <v>1.37</v>
      </c>
      <c r="Y23" s="31">
        <f t="shared" si="9"/>
        <v>1.37</v>
      </c>
      <c r="Z23" s="57" t="str">
        <f t="shared" si="2"/>
        <v>available</v>
      </c>
      <c r="AA23" s="16"/>
    </row>
    <row r="24" spans="1:27" s="1" customFormat="1" ht="22.5">
      <c r="A24" s="34">
        <v>17</v>
      </c>
      <c r="B24" s="35" t="s">
        <v>71</v>
      </c>
      <c r="C24" s="36">
        <v>3.2</v>
      </c>
      <c r="D24" s="20">
        <v>0.19</v>
      </c>
      <c r="E24" s="21">
        <v>1.44</v>
      </c>
      <c r="F24" s="38">
        <v>120</v>
      </c>
      <c r="G24" s="39">
        <f t="shared" si="3"/>
        <v>1.44</v>
      </c>
      <c r="H24" s="24">
        <v>0</v>
      </c>
      <c r="I24" s="24">
        <f t="shared" si="4"/>
        <v>1.44</v>
      </c>
      <c r="J24" s="24">
        <f t="shared" si="0"/>
        <v>1.25</v>
      </c>
      <c r="K24" s="40">
        <f t="shared" si="5"/>
        <v>1.25</v>
      </c>
      <c r="L24" s="58" t="str">
        <f t="shared" si="1"/>
        <v>available</v>
      </c>
      <c r="M24" s="15"/>
      <c r="N24" s="42">
        <v>17</v>
      </c>
      <c r="O24" s="70" t="s">
        <v>71</v>
      </c>
      <c r="P24" s="36">
        <v>3.2</v>
      </c>
      <c r="Q24" s="20">
        <v>0</v>
      </c>
      <c r="R24" s="29">
        <f>Q24+Kostromaenergo!D24</f>
        <v>0.19</v>
      </c>
      <c r="S24" s="44">
        <v>1.44</v>
      </c>
      <c r="T24" s="38">
        <v>120</v>
      </c>
      <c r="U24" s="31">
        <f t="shared" si="6"/>
        <v>-1.25</v>
      </c>
      <c r="V24" s="31">
        <v>0</v>
      </c>
      <c r="W24" s="31">
        <f t="shared" si="7"/>
        <v>1.44</v>
      </c>
      <c r="X24" s="47">
        <f t="shared" si="8"/>
        <v>1.25</v>
      </c>
      <c r="Y24" s="31">
        <f t="shared" si="9"/>
        <v>1.25</v>
      </c>
      <c r="Z24" s="58" t="str">
        <f t="shared" si="2"/>
        <v>available</v>
      </c>
      <c r="AA24" s="16"/>
    </row>
    <row r="25" spans="1:27" s="1" customFormat="1" ht="22.5">
      <c r="A25" s="34">
        <v>18</v>
      </c>
      <c r="B25" s="35" t="s">
        <v>72</v>
      </c>
      <c r="C25" s="36">
        <v>2.5</v>
      </c>
      <c r="D25" s="20">
        <v>0.33</v>
      </c>
      <c r="E25" s="21">
        <v>0.43</v>
      </c>
      <c r="F25" s="38">
        <v>120</v>
      </c>
      <c r="G25" s="45">
        <f t="shared" si="3"/>
        <v>0.43</v>
      </c>
      <c r="H25" s="24">
        <v>0</v>
      </c>
      <c r="I25" s="24">
        <f t="shared" si="4"/>
        <v>0.43</v>
      </c>
      <c r="J25" s="24">
        <f t="shared" si="0"/>
        <v>0.09999999999999998</v>
      </c>
      <c r="K25" s="46">
        <f t="shared" si="5"/>
        <v>0.09999999999999998</v>
      </c>
      <c r="L25" s="41" t="str">
        <f t="shared" si="1"/>
        <v>available</v>
      </c>
      <c r="M25" s="15"/>
      <c r="N25" s="42">
        <v>18</v>
      </c>
      <c r="O25" s="70" t="s">
        <v>72</v>
      </c>
      <c r="P25" s="36">
        <v>2.5</v>
      </c>
      <c r="Q25" s="20">
        <v>0.033</v>
      </c>
      <c r="R25" s="29">
        <f>Q25+Kostromaenergo!D25</f>
        <v>0.363</v>
      </c>
      <c r="S25" s="44">
        <v>0.43</v>
      </c>
      <c r="T25" s="38">
        <v>120</v>
      </c>
      <c r="U25" s="31">
        <f t="shared" si="6"/>
        <v>-0.067</v>
      </c>
      <c r="V25" s="31">
        <v>0</v>
      </c>
      <c r="W25" s="31">
        <f t="shared" si="7"/>
        <v>0.43</v>
      </c>
      <c r="X25" s="47">
        <f t="shared" si="8"/>
        <v>0.067</v>
      </c>
      <c r="Y25" s="31">
        <f t="shared" si="9"/>
        <v>0.067</v>
      </c>
      <c r="Z25" s="41" t="str">
        <f t="shared" si="2"/>
        <v>available</v>
      </c>
      <c r="AA25" s="16"/>
    </row>
    <row r="26" spans="1:27" s="1" customFormat="1" ht="22.5">
      <c r="A26" s="34">
        <v>19</v>
      </c>
      <c r="B26" s="35" t="s">
        <v>73</v>
      </c>
      <c r="C26" s="36">
        <v>4</v>
      </c>
      <c r="D26" s="20">
        <v>0.32</v>
      </c>
      <c r="E26" s="21">
        <v>2.32</v>
      </c>
      <c r="F26" s="38">
        <v>120</v>
      </c>
      <c r="G26" s="24">
        <f t="shared" si="3"/>
        <v>2.32</v>
      </c>
      <c r="H26" s="24">
        <v>0</v>
      </c>
      <c r="I26" s="31">
        <f t="shared" si="4"/>
        <v>2.32</v>
      </c>
      <c r="J26" s="24">
        <f t="shared" si="0"/>
        <v>1.9999999999999998</v>
      </c>
      <c r="K26" s="46">
        <f t="shared" si="5"/>
        <v>1.9999999999999998</v>
      </c>
      <c r="L26" s="41" t="str">
        <f t="shared" si="1"/>
        <v>available</v>
      </c>
      <c r="M26" s="15"/>
      <c r="N26" s="42">
        <v>19</v>
      </c>
      <c r="O26" s="70" t="s">
        <v>73</v>
      </c>
      <c r="P26" s="36">
        <v>4</v>
      </c>
      <c r="Q26" s="20">
        <v>0.177</v>
      </c>
      <c r="R26" s="29">
        <f>Q26+Kostromaenergo!D26</f>
        <v>0.497</v>
      </c>
      <c r="S26" s="44">
        <v>2.32</v>
      </c>
      <c r="T26" s="38">
        <v>120</v>
      </c>
      <c r="U26" s="31">
        <f t="shared" si="6"/>
        <v>-1.823</v>
      </c>
      <c r="V26" s="31">
        <v>0</v>
      </c>
      <c r="W26" s="31">
        <f t="shared" si="7"/>
        <v>2.32</v>
      </c>
      <c r="X26" s="47">
        <f t="shared" si="8"/>
        <v>1.823</v>
      </c>
      <c r="Y26" s="31">
        <f t="shared" si="9"/>
        <v>1.823</v>
      </c>
      <c r="Z26" s="41" t="str">
        <f t="shared" si="2"/>
        <v>available</v>
      </c>
      <c r="AA26" s="16"/>
    </row>
    <row r="27" spans="1:27" s="1" customFormat="1" ht="22.5">
      <c r="A27" s="34">
        <v>20</v>
      </c>
      <c r="B27" s="35" t="s">
        <v>74</v>
      </c>
      <c r="C27" s="36">
        <v>1</v>
      </c>
      <c r="D27" s="20">
        <v>0.15</v>
      </c>
      <c r="E27" s="21">
        <v>1.7</v>
      </c>
      <c r="F27" s="38">
        <v>120</v>
      </c>
      <c r="G27" s="39">
        <f t="shared" si="3"/>
        <v>1.7</v>
      </c>
      <c r="H27" s="24">
        <v>0</v>
      </c>
      <c r="I27" s="39">
        <f t="shared" si="4"/>
        <v>1.7</v>
      </c>
      <c r="J27" s="24">
        <f t="shared" si="0"/>
        <v>1.55</v>
      </c>
      <c r="K27" s="46">
        <f t="shared" si="5"/>
        <v>1.55</v>
      </c>
      <c r="L27" s="41" t="str">
        <f t="shared" si="1"/>
        <v>available</v>
      </c>
      <c r="M27" s="15"/>
      <c r="N27" s="42">
        <v>20</v>
      </c>
      <c r="O27" s="70" t="s">
        <v>74</v>
      </c>
      <c r="P27" s="36">
        <v>1</v>
      </c>
      <c r="Q27" s="20">
        <v>0</v>
      </c>
      <c r="R27" s="29">
        <f>Q27+Kostromaenergo!D27</f>
        <v>0.15</v>
      </c>
      <c r="S27" s="44">
        <v>1.7</v>
      </c>
      <c r="T27" s="38">
        <v>120</v>
      </c>
      <c r="U27" s="31">
        <f t="shared" si="6"/>
        <v>-1.55</v>
      </c>
      <c r="V27" s="31">
        <v>0</v>
      </c>
      <c r="W27" s="31">
        <f t="shared" si="7"/>
        <v>1.7</v>
      </c>
      <c r="X27" s="47">
        <f t="shared" si="8"/>
        <v>1.55</v>
      </c>
      <c r="Y27" s="31">
        <f t="shared" si="9"/>
        <v>1.55</v>
      </c>
      <c r="Z27" s="41" t="str">
        <f t="shared" si="2"/>
        <v>available</v>
      </c>
      <c r="AA27" s="16"/>
    </row>
    <row r="28" spans="1:27" s="1" customFormat="1" ht="22.5">
      <c r="A28" s="34">
        <v>21</v>
      </c>
      <c r="B28" s="35" t="s">
        <v>75</v>
      </c>
      <c r="C28" s="36">
        <v>1</v>
      </c>
      <c r="D28" s="20">
        <v>0.13</v>
      </c>
      <c r="E28" s="21">
        <v>0.56</v>
      </c>
      <c r="F28" s="38">
        <v>120</v>
      </c>
      <c r="G28" s="45">
        <f t="shared" si="3"/>
        <v>0.56</v>
      </c>
      <c r="H28" s="24">
        <v>0</v>
      </c>
      <c r="I28" s="24">
        <f t="shared" si="4"/>
        <v>0.56</v>
      </c>
      <c r="J28" s="24">
        <f t="shared" si="0"/>
        <v>0.43000000000000005</v>
      </c>
      <c r="K28" s="46">
        <f t="shared" si="5"/>
        <v>0.43000000000000005</v>
      </c>
      <c r="L28" s="57" t="str">
        <f t="shared" si="1"/>
        <v>available</v>
      </c>
      <c r="M28" s="15"/>
      <c r="N28" s="42">
        <v>21</v>
      </c>
      <c r="O28" s="70" t="s">
        <v>75</v>
      </c>
      <c r="P28" s="36">
        <v>1</v>
      </c>
      <c r="Q28" s="20">
        <v>0.035</v>
      </c>
      <c r="R28" s="29">
        <f>Q28+Kostromaenergo!D28</f>
        <v>0.165</v>
      </c>
      <c r="S28" s="44">
        <v>0.56</v>
      </c>
      <c r="T28" s="38">
        <v>120</v>
      </c>
      <c r="U28" s="31">
        <f t="shared" si="6"/>
        <v>-0.395</v>
      </c>
      <c r="V28" s="31">
        <v>0</v>
      </c>
      <c r="W28" s="31">
        <f t="shared" si="7"/>
        <v>0.56</v>
      </c>
      <c r="X28" s="47">
        <f t="shared" si="8"/>
        <v>0.395</v>
      </c>
      <c r="Y28" s="31">
        <f t="shared" si="9"/>
        <v>0.395</v>
      </c>
      <c r="Z28" s="57" t="str">
        <f t="shared" si="2"/>
        <v>available</v>
      </c>
      <c r="AA28" s="16"/>
    </row>
    <row r="29" spans="1:27" s="1" customFormat="1" ht="22.5">
      <c r="A29" s="34">
        <v>22</v>
      </c>
      <c r="B29" s="35" t="s">
        <v>76</v>
      </c>
      <c r="C29" s="36">
        <v>1.6</v>
      </c>
      <c r="D29" s="20">
        <v>0.32</v>
      </c>
      <c r="E29" s="21">
        <v>1.6</v>
      </c>
      <c r="F29" s="38" t="s">
        <v>120</v>
      </c>
      <c r="G29" s="45">
        <f t="shared" si="3"/>
        <v>1.6</v>
      </c>
      <c r="H29" s="24">
        <v>0</v>
      </c>
      <c r="I29" s="39">
        <f t="shared" si="4"/>
        <v>1.6</v>
      </c>
      <c r="J29" s="24">
        <f t="shared" si="0"/>
        <v>1.28</v>
      </c>
      <c r="K29" s="47">
        <f t="shared" si="5"/>
        <v>1.28</v>
      </c>
      <c r="L29" s="58" t="str">
        <f t="shared" si="1"/>
        <v>available</v>
      </c>
      <c r="M29" s="15"/>
      <c r="N29" s="42">
        <v>22</v>
      </c>
      <c r="O29" s="70" t="s">
        <v>76</v>
      </c>
      <c r="P29" s="36">
        <v>1.6</v>
      </c>
      <c r="Q29" s="20">
        <v>0</v>
      </c>
      <c r="R29" s="29">
        <f>Q29+Kostromaenergo!D29</f>
        <v>0.32</v>
      </c>
      <c r="S29" s="44">
        <v>1.6</v>
      </c>
      <c r="T29" s="38" t="s">
        <v>120</v>
      </c>
      <c r="U29" s="31">
        <f t="shared" si="6"/>
        <v>-1.28</v>
      </c>
      <c r="V29" s="31">
        <v>0</v>
      </c>
      <c r="W29" s="31">
        <f t="shared" si="7"/>
        <v>1.6</v>
      </c>
      <c r="X29" s="47">
        <f t="shared" si="8"/>
        <v>1.28</v>
      </c>
      <c r="Y29" s="31">
        <f t="shared" si="9"/>
        <v>1.28</v>
      </c>
      <c r="Z29" s="58" t="str">
        <f t="shared" si="2"/>
        <v>available</v>
      </c>
      <c r="AA29" s="16"/>
    </row>
    <row r="30" spans="1:27" s="1" customFormat="1" ht="22.5">
      <c r="A30" s="34">
        <v>23</v>
      </c>
      <c r="B30" s="35" t="s">
        <v>77</v>
      </c>
      <c r="C30" s="36">
        <v>1</v>
      </c>
      <c r="D30" s="20">
        <v>0.09</v>
      </c>
      <c r="E30" s="21">
        <v>0.65</v>
      </c>
      <c r="F30" s="38">
        <v>120</v>
      </c>
      <c r="G30" s="45">
        <f t="shared" si="3"/>
        <v>0.65</v>
      </c>
      <c r="H30" s="24">
        <v>0</v>
      </c>
      <c r="I30" s="24">
        <f t="shared" si="4"/>
        <v>0.65</v>
      </c>
      <c r="J30" s="24">
        <f t="shared" si="0"/>
        <v>0.56</v>
      </c>
      <c r="K30" s="40">
        <f t="shared" si="5"/>
        <v>0.56</v>
      </c>
      <c r="L30" s="57" t="str">
        <f t="shared" si="1"/>
        <v>available</v>
      </c>
      <c r="M30" s="15"/>
      <c r="N30" s="42">
        <v>23</v>
      </c>
      <c r="O30" s="70" t="s">
        <v>77</v>
      </c>
      <c r="P30" s="36">
        <v>1</v>
      </c>
      <c r="Q30" s="20">
        <v>0.018</v>
      </c>
      <c r="R30" s="29">
        <f>Q30+Kostromaenergo!D30</f>
        <v>0.108</v>
      </c>
      <c r="S30" s="44">
        <v>0.65</v>
      </c>
      <c r="T30" s="38">
        <v>120</v>
      </c>
      <c r="U30" s="31">
        <f t="shared" si="6"/>
        <v>-0.542</v>
      </c>
      <c r="V30" s="31">
        <v>0</v>
      </c>
      <c r="W30" s="31">
        <f t="shared" si="7"/>
        <v>0.65</v>
      </c>
      <c r="X30" s="47">
        <f t="shared" si="8"/>
        <v>0.542</v>
      </c>
      <c r="Y30" s="31">
        <f t="shared" si="9"/>
        <v>0.542</v>
      </c>
      <c r="Z30" s="57" t="str">
        <f t="shared" si="2"/>
        <v>available</v>
      </c>
      <c r="AA30" s="16"/>
    </row>
    <row r="31" spans="1:27" s="1" customFormat="1" ht="22.5">
      <c r="A31" s="34">
        <v>24</v>
      </c>
      <c r="B31" s="35" t="s">
        <v>78</v>
      </c>
      <c r="C31" s="36">
        <v>2.5</v>
      </c>
      <c r="D31" s="20">
        <v>0.19</v>
      </c>
      <c r="E31" s="21">
        <v>1.38</v>
      </c>
      <c r="F31" s="38">
        <v>120</v>
      </c>
      <c r="G31" s="45">
        <f t="shared" si="3"/>
        <v>1.38</v>
      </c>
      <c r="H31" s="24">
        <v>0</v>
      </c>
      <c r="I31" s="24">
        <f t="shared" si="4"/>
        <v>1.38</v>
      </c>
      <c r="J31" s="24">
        <f t="shared" si="0"/>
        <v>1.19</v>
      </c>
      <c r="K31" s="46">
        <f t="shared" si="5"/>
        <v>1.19</v>
      </c>
      <c r="L31" s="58" t="str">
        <f t="shared" si="1"/>
        <v>available</v>
      </c>
      <c r="M31" s="15"/>
      <c r="N31" s="42">
        <v>24</v>
      </c>
      <c r="O31" s="70" t="s">
        <v>78</v>
      </c>
      <c r="P31" s="36">
        <v>2.5</v>
      </c>
      <c r="Q31" s="20">
        <v>0</v>
      </c>
      <c r="R31" s="29">
        <f>Q31+Kostromaenergo!D31</f>
        <v>0.19</v>
      </c>
      <c r="S31" s="44">
        <v>1.38</v>
      </c>
      <c r="T31" s="38">
        <v>120</v>
      </c>
      <c r="U31" s="31">
        <f t="shared" si="6"/>
        <v>-1.19</v>
      </c>
      <c r="V31" s="31">
        <v>0</v>
      </c>
      <c r="W31" s="31">
        <f t="shared" si="7"/>
        <v>1.38</v>
      </c>
      <c r="X31" s="47">
        <f t="shared" si="8"/>
        <v>1.19</v>
      </c>
      <c r="Y31" s="31">
        <f t="shared" si="9"/>
        <v>1.19</v>
      </c>
      <c r="Z31" s="58" t="str">
        <f t="shared" si="2"/>
        <v>available</v>
      </c>
      <c r="AA31" s="16"/>
    </row>
    <row r="32" spans="1:27" s="1" customFormat="1" ht="22.5">
      <c r="A32" s="34">
        <v>25</v>
      </c>
      <c r="B32" s="35" t="s">
        <v>79</v>
      </c>
      <c r="C32" s="36">
        <v>2.5</v>
      </c>
      <c r="D32" s="20">
        <v>0.15</v>
      </c>
      <c r="E32" s="21">
        <v>1.5</v>
      </c>
      <c r="F32" s="38">
        <v>120</v>
      </c>
      <c r="G32" s="45">
        <f t="shared" si="3"/>
        <v>1.5</v>
      </c>
      <c r="H32" s="24">
        <v>0</v>
      </c>
      <c r="I32" s="24">
        <f t="shared" si="4"/>
        <v>1.5</v>
      </c>
      <c r="J32" s="24">
        <f t="shared" si="0"/>
        <v>1.35</v>
      </c>
      <c r="K32" s="46">
        <f t="shared" si="5"/>
        <v>1.35</v>
      </c>
      <c r="L32" s="41" t="str">
        <f t="shared" si="1"/>
        <v>available</v>
      </c>
      <c r="M32" s="15"/>
      <c r="N32" s="42">
        <v>25</v>
      </c>
      <c r="O32" s="70" t="s">
        <v>79</v>
      </c>
      <c r="P32" s="36">
        <v>2.5</v>
      </c>
      <c r="Q32" s="20">
        <v>0.026</v>
      </c>
      <c r="R32" s="29">
        <f>Q32+Kostromaenergo!D32</f>
        <v>0.176</v>
      </c>
      <c r="S32" s="44">
        <v>1.5</v>
      </c>
      <c r="T32" s="38">
        <v>120</v>
      </c>
      <c r="U32" s="31">
        <f t="shared" si="6"/>
        <v>-1.324</v>
      </c>
      <c r="V32" s="31">
        <v>0</v>
      </c>
      <c r="W32" s="31">
        <f t="shared" si="7"/>
        <v>1.5</v>
      </c>
      <c r="X32" s="47">
        <f t="shared" si="8"/>
        <v>1.324</v>
      </c>
      <c r="Y32" s="31">
        <f t="shared" si="9"/>
        <v>1.324</v>
      </c>
      <c r="Z32" s="41" t="str">
        <f t="shared" si="2"/>
        <v>available</v>
      </c>
      <c r="AA32" s="16"/>
    </row>
    <row r="33" spans="1:27" s="1" customFormat="1" ht="22.5">
      <c r="A33" s="34">
        <v>26</v>
      </c>
      <c r="B33" s="35" t="s">
        <v>80</v>
      </c>
      <c r="C33" s="36">
        <v>1</v>
      </c>
      <c r="D33" s="20">
        <v>0.06</v>
      </c>
      <c r="E33" s="21">
        <v>0.39</v>
      </c>
      <c r="F33" s="38">
        <v>120</v>
      </c>
      <c r="G33" s="45">
        <f t="shared" si="3"/>
        <v>0.39</v>
      </c>
      <c r="H33" s="24">
        <v>0</v>
      </c>
      <c r="I33" s="24">
        <f t="shared" si="4"/>
        <v>0.39</v>
      </c>
      <c r="J33" s="24">
        <f t="shared" si="0"/>
        <v>0.33</v>
      </c>
      <c r="K33" s="46">
        <f t="shared" si="5"/>
        <v>0.33</v>
      </c>
      <c r="L33" s="57" t="str">
        <f t="shared" si="1"/>
        <v>available</v>
      </c>
      <c r="M33" s="15"/>
      <c r="N33" s="42">
        <v>26</v>
      </c>
      <c r="O33" s="70" t="s">
        <v>80</v>
      </c>
      <c r="P33" s="36">
        <v>1</v>
      </c>
      <c r="Q33" s="20">
        <v>0.034</v>
      </c>
      <c r="R33" s="29">
        <f>Q33+Kostromaenergo!D33</f>
        <v>0.094</v>
      </c>
      <c r="S33" s="44">
        <v>0.39</v>
      </c>
      <c r="T33" s="38">
        <v>120</v>
      </c>
      <c r="U33" s="31">
        <f t="shared" si="6"/>
        <v>-0.29600000000000004</v>
      </c>
      <c r="V33" s="31">
        <v>0</v>
      </c>
      <c r="W33" s="31">
        <f t="shared" si="7"/>
        <v>0.39</v>
      </c>
      <c r="X33" s="47">
        <f t="shared" si="8"/>
        <v>0.29600000000000004</v>
      </c>
      <c r="Y33" s="31">
        <f t="shared" si="9"/>
        <v>0.29600000000000004</v>
      </c>
      <c r="Z33" s="57" t="str">
        <f t="shared" si="2"/>
        <v>available</v>
      </c>
      <c r="AA33" s="16"/>
    </row>
    <row r="34" spans="1:27" s="1" customFormat="1" ht="22.5">
      <c r="A34" s="34">
        <v>27</v>
      </c>
      <c r="B34" s="35" t="s">
        <v>81</v>
      </c>
      <c r="C34" s="36">
        <v>1.6</v>
      </c>
      <c r="D34" s="20">
        <v>0.32</v>
      </c>
      <c r="E34" s="21">
        <v>0.77</v>
      </c>
      <c r="F34" s="38">
        <v>120</v>
      </c>
      <c r="G34" s="45">
        <f t="shared" si="3"/>
        <v>0.77</v>
      </c>
      <c r="H34" s="24">
        <v>0</v>
      </c>
      <c r="I34" s="39">
        <f t="shared" si="4"/>
        <v>0.77</v>
      </c>
      <c r="J34" s="24">
        <f t="shared" si="0"/>
        <v>0.45</v>
      </c>
      <c r="K34" s="46">
        <f t="shared" si="5"/>
        <v>0.45</v>
      </c>
      <c r="L34" s="58" t="str">
        <f t="shared" si="1"/>
        <v>available</v>
      </c>
      <c r="M34" s="15"/>
      <c r="N34" s="42">
        <v>27</v>
      </c>
      <c r="O34" s="70" t="s">
        <v>81</v>
      </c>
      <c r="P34" s="36">
        <v>1.6</v>
      </c>
      <c r="Q34" s="20">
        <v>0.032</v>
      </c>
      <c r="R34" s="29">
        <f>Q34+Kostromaenergo!D34</f>
        <v>0.352</v>
      </c>
      <c r="S34" s="44">
        <v>0.77</v>
      </c>
      <c r="T34" s="59">
        <v>120</v>
      </c>
      <c r="U34" s="31">
        <f t="shared" si="6"/>
        <v>-0.41800000000000004</v>
      </c>
      <c r="V34" s="31">
        <v>0</v>
      </c>
      <c r="W34" s="31">
        <f t="shared" si="7"/>
        <v>0.77</v>
      </c>
      <c r="X34" s="47">
        <f t="shared" si="8"/>
        <v>0.41800000000000004</v>
      </c>
      <c r="Y34" s="31">
        <f t="shared" si="9"/>
        <v>0.41800000000000004</v>
      </c>
      <c r="Z34" s="58" t="str">
        <f t="shared" si="2"/>
        <v>available</v>
      </c>
      <c r="AA34" s="16"/>
    </row>
    <row r="35" spans="1:27" s="1" customFormat="1" ht="22.5">
      <c r="A35" s="34">
        <v>28</v>
      </c>
      <c r="B35" s="35" t="s">
        <v>82</v>
      </c>
      <c r="C35" s="36">
        <v>1</v>
      </c>
      <c r="D35" s="20">
        <v>0.13</v>
      </c>
      <c r="E35" s="21">
        <v>0.26</v>
      </c>
      <c r="F35" s="38">
        <v>120</v>
      </c>
      <c r="G35" s="45">
        <f t="shared" si="3"/>
        <v>0.26</v>
      </c>
      <c r="H35" s="24">
        <v>0</v>
      </c>
      <c r="I35" s="24">
        <f t="shared" si="4"/>
        <v>0.26</v>
      </c>
      <c r="J35" s="24">
        <f t="shared" si="0"/>
        <v>0.13</v>
      </c>
      <c r="K35" s="46">
        <f t="shared" si="5"/>
        <v>0.13</v>
      </c>
      <c r="L35" s="57" t="str">
        <f t="shared" si="1"/>
        <v>available</v>
      </c>
      <c r="M35" s="15"/>
      <c r="N35" s="42">
        <v>28</v>
      </c>
      <c r="O35" s="70" t="s">
        <v>82</v>
      </c>
      <c r="P35" s="36">
        <v>1</v>
      </c>
      <c r="Q35" s="20">
        <v>0</v>
      </c>
      <c r="R35" s="29">
        <f>Q35+Kostromaenergo!D35</f>
        <v>0.13</v>
      </c>
      <c r="S35" s="44">
        <v>0.26</v>
      </c>
      <c r="T35" s="38">
        <v>120</v>
      </c>
      <c r="U35" s="31">
        <f t="shared" si="6"/>
        <v>-0.13</v>
      </c>
      <c r="V35" s="31">
        <v>0</v>
      </c>
      <c r="W35" s="31">
        <f t="shared" si="7"/>
        <v>0.26</v>
      </c>
      <c r="X35" s="47">
        <f t="shared" si="8"/>
        <v>0.13</v>
      </c>
      <c r="Y35" s="31">
        <f t="shared" si="9"/>
        <v>0.13</v>
      </c>
      <c r="Z35" s="57" t="str">
        <f t="shared" si="2"/>
        <v>available</v>
      </c>
      <c r="AA35" s="16"/>
    </row>
    <row r="36" spans="1:27" s="1" customFormat="1" ht="22.5">
      <c r="A36" s="34">
        <v>29</v>
      </c>
      <c r="B36" s="35" t="s">
        <v>83</v>
      </c>
      <c r="C36" s="36">
        <v>2.5</v>
      </c>
      <c r="D36" s="20">
        <v>0.38</v>
      </c>
      <c r="E36" s="21">
        <v>1.1</v>
      </c>
      <c r="F36" s="38">
        <v>120</v>
      </c>
      <c r="G36" s="45">
        <f t="shared" si="3"/>
        <v>1.1</v>
      </c>
      <c r="H36" s="24">
        <v>0</v>
      </c>
      <c r="I36" s="24">
        <f t="shared" si="4"/>
        <v>1.1</v>
      </c>
      <c r="J36" s="24">
        <f t="shared" si="0"/>
        <v>0.7200000000000001</v>
      </c>
      <c r="K36" s="46">
        <f t="shared" si="5"/>
        <v>0.7200000000000001</v>
      </c>
      <c r="L36" s="57" t="str">
        <f t="shared" si="1"/>
        <v>available</v>
      </c>
      <c r="M36" s="15"/>
      <c r="N36" s="42">
        <v>29</v>
      </c>
      <c r="O36" s="70" t="s">
        <v>83</v>
      </c>
      <c r="P36" s="36">
        <v>2.5</v>
      </c>
      <c r="Q36" s="20">
        <v>0</v>
      </c>
      <c r="R36" s="29">
        <f>Q36+Kostromaenergo!D36</f>
        <v>0.38</v>
      </c>
      <c r="S36" s="44">
        <v>1.1</v>
      </c>
      <c r="T36" s="38">
        <v>120</v>
      </c>
      <c r="U36" s="31">
        <f t="shared" si="6"/>
        <v>-0.7200000000000001</v>
      </c>
      <c r="V36" s="31">
        <v>0</v>
      </c>
      <c r="W36" s="31">
        <f t="shared" si="7"/>
        <v>1.1</v>
      </c>
      <c r="X36" s="47">
        <f t="shared" si="8"/>
        <v>0.7200000000000001</v>
      </c>
      <c r="Y36" s="31">
        <f t="shared" si="9"/>
        <v>0.7200000000000001</v>
      </c>
      <c r="Z36" s="57" t="str">
        <f t="shared" si="2"/>
        <v>available</v>
      </c>
      <c r="AA36" s="16"/>
    </row>
    <row r="37" spans="1:27" s="1" customFormat="1" ht="22.5">
      <c r="A37" s="34">
        <v>30</v>
      </c>
      <c r="B37" s="35" t="s">
        <v>84</v>
      </c>
      <c r="C37" s="36">
        <v>2.5</v>
      </c>
      <c r="D37" s="20">
        <v>0.2</v>
      </c>
      <c r="E37" s="21">
        <v>0.85</v>
      </c>
      <c r="F37" s="38">
        <v>120</v>
      </c>
      <c r="G37" s="24">
        <f t="shared" si="3"/>
        <v>0.85</v>
      </c>
      <c r="H37" s="24">
        <v>0</v>
      </c>
      <c r="I37" s="24">
        <f t="shared" si="4"/>
        <v>0.85</v>
      </c>
      <c r="J37" s="24">
        <f t="shared" si="0"/>
        <v>0.6499999999999999</v>
      </c>
      <c r="K37" s="46">
        <f t="shared" si="5"/>
        <v>0.6499999999999999</v>
      </c>
      <c r="L37" s="58" t="str">
        <f t="shared" si="1"/>
        <v>available</v>
      </c>
      <c r="M37" s="15"/>
      <c r="N37" s="42">
        <v>30</v>
      </c>
      <c r="O37" s="70" t="s">
        <v>84</v>
      </c>
      <c r="P37" s="36">
        <v>2.5</v>
      </c>
      <c r="Q37" s="20">
        <v>0.009</v>
      </c>
      <c r="R37" s="29">
        <f>Q37+Kostromaenergo!D37</f>
        <v>0.20900000000000002</v>
      </c>
      <c r="S37" s="44">
        <v>0.85</v>
      </c>
      <c r="T37" s="38">
        <v>120</v>
      </c>
      <c r="U37" s="31">
        <f t="shared" si="6"/>
        <v>-0.641</v>
      </c>
      <c r="V37" s="31">
        <v>0</v>
      </c>
      <c r="W37" s="31">
        <f t="shared" si="7"/>
        <v>0.85</v>
      </c>
      <c r="X37" s="47">
        <f t="shared" si="8"/>
        <v>0.641</v>
      </c>
      <c r="Y37" s="31">
        <f t="shared" si="9"/>
        <v>0.641</v>
      </c>
      <c r="Z37" s="58" t="str">
        <f t="shared" si="2"/>
        <v>available</v>
      </c>
      <c r="AA37" s="16"/>
    </row>
    <row r="38" spans="1:27" s="1" customFormat="1" ht="22.5">
      <c r="A38" s="34">
        <v>31</v>
      </c>
      <c r="B38" s="35" t="s">
        <v>85</v>
      </c>
      <c r="C38" s="36">
        <v>1.6</v>
      </c>
      <c r="D38" s="20">
        <v>0.29</v>
      </c>
      <c r="E38" s="21">
        <v>0.74</v>
      </c>
      <c r="F38" s="38">
        <v>120</v>
      </c>
      <c r="G38" s="24">
        <f t="shared" si="3"/>
        <v>0.74</v>
      </c>
      <c r="H38" s="24">
        <v>0</v>
      </c>
      <c r="I38" s="31">
        <f t="shared" si="4"/>
        <v>0.74</v>
      </c>
      <c r="J38" s="24">
        <f t="shared" si="0"/>
        <v>0.45</v>
      </c>
      <c r="K38" s="46">
        <f t="shared" si="5"/>
        <v>0.45</v>
      </c>
      <c r="L38" s="41" t="str">
        <f t="shared" si="1"/>
        <v>available</v>
      </c>
      <c r="M38" s="15"/>
      <c r="N38" s="42">
        <v>31</v>
      </c>
      <c r="O38" s="70" t="s">
        <v>85</v>
      </c>
      <c r="P38" s="36">
        <v>1.6</v>
      </c>
      <c r="Q38" s="20">
        <v>0.148</v>
      </c>
      <c r="R38" s="29">
        <f>Q38+Kostromaenergo!D38</f>
        <v>0.43799999999999994</v>
      </c>
      <c r="S38" s="44">
        <v>0.74</v>
      </c>
      <c r="T38" s="38">
        <v>120</v>
      </c>
      <c r="U38" s="31">
        <f t="shared" si="6"/>
        <v>-0.30200000000000005</v>
      </c>
      <c r="V38" s="31">
        <v>0</v>
      </c>
      <c r="W38" s="31">
        <f t="shared" si="7"/>
        <v>0.74</v>
      </c>
      <c r="X38" s="47">
        <f t="shared" si="8"/>
        <v>0.30200000000000005</v>
      </c>
      <c r="Y38" s="31">
        <f t="shared" si="9"/>
        <v>0.30200000000000005</v>
      </c>
      <c r="Z38" s="41" t="str">
        <f t="shared" si="2"/>
        <v>available</v>
      </c>
      <c r="AA38" s="16"/>
    </row>
    <row r="39" spans="1:27" s="1" customFormat="1" ht="22.5">
      <c r="A39" s="34">
        <v>32</v>
      </c>
      <c r="B39" s="35" t="s">
        <v>86</v>
      </c>
      <c r="C39" s="36">
        <v>1.6</v>
      </c>
      <c r="D39" s="20">
        <v>0.18</v>
      </c>
      <c r="E39" s="21">
        <v>0.9</v>
      </c>
      <c r="F39" s="38">
        <v>120</v>
      </c>
      <c r="G39" s="24">
        <f t="shared" si="3"/>
        <v>0.9</v>
      </c>
      <c r="H39" s="24">
        <v>0</v>
      </c>
      <c r="I39" s="39">
        <f t="shared" si="4"/>
        <v>0.9</v>
      </c>
      <c r="J39" s="24">
        <f t="shared" si="0"/>
        <v>0.72</v>
      </c>
      <c r="K39" s="47">
        <f t="shared" si="5"/>
        <v>0.72</v>
      </c>
      <c r="L39" s="57" t="str">
        <f t="shared" si="1"/>
        <v>available</v>
      </c>
      <c r="M39" s="15"/>
      <c r="N39" s="42">
        <v>32</v>
      </c>
      <c r="O39" s="70" t="s">
        <v>86</v>
      </c>
      <c r="P39" s="36">
        <v>1.6</v>
      </c>
      <c r="Q39" s="20">
        <v>0.223</v>
      </c>
      <c r="R39" s="29">
        <f>Q39+Kostromaenergo!D39</f>
        <v>0.403</v>
      </c>
      <c r="S39" s="44">
        <v>0.9</v>
      </c>
      <c r="T39" s="38">
        <v>120</v>
      </c>
      <c r="U39" s="31">
        <f t="shared" si="6"/>
        <v>-0.497</v>
      </c>
      <c r="V39" s="31">
        <v>0</v>
      </c>
      <c r="W39" s="31">
        <f t="shared" si="7"/>
        <v>0.9</v>
      </c>
      <c r="X39" s="47">
        <f t="shared" si="8"/>
        <v>0.497</v>
      </c>
      <c r="Y39" s="31">
        <f t="shared" si="9"/>
        <v>0.497</v>
      </c>
      <c r="Z39" s="57" t="str">
        <f t="shared" si="2"/>
        <v>available</v>
      </c>
      <c r="AA39" s="16"/>
    </row>
    <row r="40" spans="1:27" s="1" customFormat="1" ht="22.5">
      <c r="A40" s="34">
        <v>33</v>
      </c>
      <c r="B40" s="35" t="s">
        <v>87</v>
      </c>
      <c r="C40" s="36">
        <v>4</v>
      </c>
      <c r="D40" s="20">
        <v>0.57</v>
      </c>
      <c r="E40" s="21">
        <v>1.8</v>
      </c>
      <c r="F40" s="38">
        <v>120</v>
      </c>
      <c r="G40" s="24">
        <f t="shared" si="3"/>
        <v>1.8</v>
      </c>
      <c r="H40" s="24">
        <v>0</v>
      </c>
      <c r="I40" s="24">
        <f t="shared" si="4"/>
        <v>1.8</v>
      </c>
      <c r="J40" s="24">
        <f aca="true" t="shared" si="10" ref="J40:J71">I40-D40</f>
        <v>1.23</v>
      </c>
      <c r="K40" s="47">
        <f t="shared" si="5"/>
        <v>1.23</v>
      </c>
      <c r="L40" s="58" t="str">
        <f t="shared" si="1"/>
        <v>available</v>
      </c>
      <c r="M40" s="15"/>
      <c r="N40" s="42">
        <v>33</v>
      </c>
      <c r="O40" s="70" t="s">
        <v>87</v>
      </c>
      <c r="P40" s="36">
        <v>4</v>
      </c>
      <c r="Q40" s="20">
        <v>0.12</v>
      </c>
      <c r="R40" s="29">
        <f>Q40+Kostromaenergo!D40</f>
        <v>0.69</v>
      </c>
      <c r="S40" s="44">
        <v>1.8</v>
      </c>
      <c r="T40" s="38">
        <v>120</v>
      </c>
      <c r="U40" s="31">
        <f t="shared" si="6"/>
        <v>-1.11</v>
      </c>
      <c r="V40" s="31">
        <v>0</v>
      </c>
      <c r="W40" s="31">
        <f t="shared" si="7"/>
        <v>1.8</v>
      </c>
      <c r="X40" s="47">
        <f t="shared" si="8"/>
        <v>1.11</v>
      </c>
      <c r="Y40" s="31">
        <f t="shared" si="9"/>
        <v>1.11</v>
      </c>
      <c r="Z40" s="58" t="str">
        <f t="shared" si="2"/>
        <v>available</v>
      </c>
      <c r="AA40" s="16"/>
    </row>
    <row r="41" spans="1:27" s="1" customFormat="1" ht="22.5">
      <c r="A41" s="181">
        <v>34</v>
      </c>
      <c r="B41" s="35" t="s">
        <v>88</v>
      </c>
      <c r="C41" s="36">
        <v>10</v>
      </c>
      <c r="D41" s="20">
        <v>0.09</v>
      </c>
      <c r="E41" s="44">
        <f>E42+E43</f>
        <v>5.3</v>
      </c>
      <c r="F41" s="38">
        <v>120</v>
      </c>
      <c r="G41" s="39">
        <f t="shared" si="3"/>
        <v>5.3</v>
      </c>
      <c r="H41" s="24">
        <v>0</v>
      </c>
      <c r="I41" s="24">
        <f t="shared" si="4"/>
        <v>5.3</v>
      </c>
      <c r="J41" s="24">
        <f t="shared" si="10"/>
        <v>5.21</v>
      </c>
      <c r="K41" s="247">
        <f>J41</f>
        <v>5.21</v>
      </c>
      <c r="L41" s="185" t="str">
        <f t="shared" si="1"/>
        <v>available</v>
      </c>
      <c r="M41" s="15"/>
      <c r="N41" s="208">
        <v>34</v>
      </c>
      <c r="O41" s="70" t="s">
        <v>88</v>
      </c>
      <c r="P41" s="36">
        <v>10</v>
      </c>
      <c r="Q41" s="61">
        <v>0</v>
      </c>
      <c r="R41" s="29">
        <f>Q41+Kostromaenergo!D41</f>
        <v>0.09</v>
      </c>
      <c r="S41" s="44">
        <f>S42+S43</f>
        <v>5.3</v>
      </c>
      <c r="T41" s="38">
        <v>120</v>
      </c>
      <c r="U41" s="31">
        <f t="shared" si="6"/>
        <v>-5.21</v>
      </c>
      <c r="V41" s="31">
        <v>0</v>
      </c>
      <c r="W41" s="31">
        <f t="shared" si="7"/>
        <v>5.3</v>
      </c>
      <c r="X41" s="47">
        <f t="shared" si="8"/>
        <v>5.21</v>
      </c>
      <c r="Y41" s="184">
        <f>X41</f>
        <v>5.21</v>
      </c>
      <c r="Z41" s="185" t="str">
        <f t="shared" si="2"/>
        <v>available</v>
      </c>
      <c r="AA41" s="16"/>
    </row>
    <row r="42" spans="1:27" s="1" customFormat="1" ht="14.25" customHeight="1">
      <c r="A42" s="182"/>
      <c r="B42" s="62" t="s">
        <v>89</v>
      </c>
      <c r="C42" s="36">
        <v>10</v>
      </c>
      <c r="D42" s="36">
        <v>0</v>
      </c>
      <c r="E42" s="44">
        <v>0</v>
      </c>
      <c r="F42" s="38">
        <v>120</v>
      </c>
      <c r="G42" s="45">
        <f t="shared" si="3"/>
        <v>0</v>
      </c>
      <c r="H42" s="24">
        <v>0</v>
      </c>
      <c r="I42" s="24">
        <f t="shared" si="4"/>
        <v>0</v>
      </c>
      <c r="J42" s="63">
        <f t="shared" si="10"/>
        <v>0</v>
      </c>
      <c r="K42" s="248"/>
      <c r="L42" s="186"/>
      <c r="M42" s="15"/>
      <c r="N42" s="208"/>
      <c r="O42" s="70" t="s">
        <v>89</v>
      </c>
      <c r="P42" s="36">
        <v>10</v>
      </c>
      <c r="Q42" s="65">
        <v>0</v>
      </c>
      <c r="R42" s="29">
        <f>Q42+Kostromaenergo!D42</f>
        <v>0</v>
      </c>
      <c r="S42" s="44">
        <v>0</v>
      </c>
      <c r="T42" s="38">
        <v>120</v>
      </c>
      <c r="U42" s="31">
        <f t="shared" si="6"/>
        <v>0</v>
      </c>
      <c r="V42" s="31">
        <v>0</v>
      </c>
      <c r="W42" s="31">
        <f t="shared" si="7"/>
        <v>0</v>
      </c>
      <c r="X42" s="47">
        <f t="shared" si="8"/>
        <v>0</v>
      </c>
      <c r="Y42" s="184"/>
      <c r="Z42" s="186"/>
      <c r="AA42" s="16"/>
    </row>
    <row r="43" spans="1:27" s="1" customFormat="1" ht="15" customHeight="1">
      <c r="A43" s="183"/>
      <c r="B43" s="62" t="s">
        <v>90</v>
      </c>
      <c r="C43" s="36">
        <v>10</v>
      </c>
      <c r="D43" s="20">
        <v>0.09</v>
      </c>
      <c r="E43" s="44">
        <v>5.3</v>
      </c>
      <c r="F43" s="38">
        <v>120</v>
      </c>
      <c r="G43" s="45">
        <f t="shared" si="3"/>
        <v>5.3</v>
      </c>
      <c r="H43" s="24">
        <v>0</v>
      </c>
      <c r="I43" s="24">
        <f t="shared" si="4"/>
        <v>5.3</v>
      </c>
      <c r="J43" s="24">
        <f t="shared" si="10"/>
        <v>5.21</v>
      </c>
      <c r="K43" s="249"/>
      <c r="L43" s="187"/>
      <c r="M43" s="15"/>
      <c r="N43" s="208"/>
      <c r="O43" s="70" t="s">
        <v>90</v>
      </c>
      <c r="P43" s="36">
        <v>10</v>
      </c>
      <c r="Q43" s="67">
        <v>0</v>
      </c>
      <c r="R43" s="29">
        <f>Q43+Kostromaenergo!D43</f>
        <v>0.09</v>
      </c>
      <c r="S43" s="44">
        <v>5.3</v>
      </c>
      <c r="T43" s="38">
        <v>120</v>
      </c>
      <c r="U43" s="31">
        <f t="shared" si="6"/>
        <v>-5.21</v>
      </c>
      <c r="V43" s="31">
        <v>0</v>
      </c>
      <c r="W43" s="31">
        <f t="shared" si="7"/>
        <v>5.3</v>
      </c>
      <c r="X43" s="47">
        <f t="shared" si="8"/>
        <v>5.21</v>
      </c>
      <c r="Y43" s="184"/>
      <c r="Z43" s="187"/>
      <c r="AA43" s="16"/>
    </row>
    <row r="44" spans="1:27" s="1" customFormat="1" ht="22.5">
      <c r="A44" s="34">
        <v>35</v>
      </c>
      <c r="B44" s="35" t="s">
        <v>91</v>
      </c>
      <c r="C44" s="36">
        <v>1.6</v>
      </c>
      <c r="D44" s="20">
        <v>0.07</v>
      </c>
      <c r="E44" s="21">
        <v>0.86</v>
      </c>
      <c r="F44" s="38">
        <v>120</v>
      </c>
      <c r="G44" s="24">
        <f t="shared" si="3"/>
        <v>0.86</v>
      </c>
      <c r="H44" s="24">
        <v>0</v>
      </c>
      <c r="I44" s="24">
        <f t="shared" si="4"/>
        <v>0.86</v>
      </c>
      <c r="J44" s="24">
        <f t="shared" si="10"/>
        <v>0.79</v>
      </c>
      <c r="K44" s="46">
        <f>J44</f>
        <v>0.79</v>
      </c>
      <c r="L44" s="58" t="str">
        <f aca="true" t="shared" si="11" ref="L44:L55">IF(K44&lt;0,"unavailable","available")</f>
        <v>available</v>
      </c>
      <c r="M44" s="15"/>
      <c r="N44" s="42">
        <v>35</v>
      </c>
      <c r="O44" s="70" t="s">
        <v>91</v>
      </c>
      <c r="P44" s="36">
        <v>1.6</v>
      </c>
      <c r="Q44" s="20">
        <v>0.037</v>
      </c>
      <c r="R44" s="29">
        <f>Q44+Kostromaenergo!D44</f>
        <v>0.10700000000000001</v>
      </c>
      <c r="S44" s="44">
        <v>0.86</v>
      </c>
      <c r="T44" s="38">
        <v>120</v>
      </c>
      <c r="U44" s="31">
        <f t="shared" si="6"/>
        <v>-0.753</v>
      </c>
      <c r="V44" s="31">
        <v>0</v>
      </c>
      <c r="W44" s="31">
        <f t="shared" si="7"/>
        <v>0.86</v>
      </c>
      <c r="X44" s="47">
        <f t="shared" si="8"/>
        <v>0.753</v>
      </c>
      <c r="Y44" s="24">
        <f>X44</f>
        <v>0.753</v>
      </c>
      <c r="Z44" s="58" t="str">
        <f aca="true" t="shared" si="12" ref="Z44:Z55">IF(Y44&lt;0,"unavailable","available")</f>
        <v>available</v>
      </c>
      <c r="AA44" s="16"/>
    </row>
    <row r="45" spans="1:27" s="1" customFormat="1" ht="22.5">
      <c r="A45" s="34">
        <v>36</v>
      </c>
      <c r="B45" s="35" t="s">
        <v>92</v>
      </c>
      <c r="C45" s="36">
        <v>1</v>
      </c>
      <c r="D45" s="20">
        <v>0.24</v>
      </c>
      <c r="E45" s="21">
        <v>0.54</v>
      </c>
      <c r="F45" s="38">
        <v>120</v>
      </c>
      <c r="G45" s="24">
        <f t="shared" si="3"/>
        <v>0.54</v>
      </c>
      <c r="H45" s="24">
        <v>0</v>
      </c>
      <c r="I45" s="24">
        <f t="shared" si="4"/>
        <v>0.54</v>
      </c>
      <c r="J45" s="24">
        <f t="shared" si="10"/>
        <v>0.30000000000000004</v>
      </c>
      <c r="K45" s="46">
        <f aca="true" t="shared" si="13" ref="K45:K54">J45</f>
        <v>0.30000000000000004</v>
      </c>
      <c r="L45" s="57" t="str">
        <f t="shared" si="11"/>
        <v>available</v>
      </c>
      <c r="M45" s="15"/>
      <c r="N45" s="42">
        <v>36</v>
      </c>
      <c r="O45" s="70" t="s">
        <v>92</v>
      </c>
      <c r="P45" s="36">
        <v>1</v>
      </c>
      <c r="Q45" s="20">
        <v>0.069</v>
      </c>
      <c r="R45" s="29">
        <f>Q45+Kostromaenergo!D45</f>
        <v>0.309</v>
      </c>
      <c r="S45" s="44">
        <v>0.54</v>
      </c>
      <c r="T45" s="38">
        <v>120</v>
      </c>
      <c r="U45" s="31">
        <f t="shared" si="6"/>
        <v>-0.23100000000000004</v>
      </c>
      <c r="V45" s="31">
        <v>0</v>
      </c>
      <c r="W45" s="31">
        <f t="shared" si="7"/>
        <v>0.54</v>
      </c>
      <c r="X45" s="47">
        <f t="shared" si="8"/>
        <v>0.23100000000000004</v>
      </c>
      <c r="Y45" s="24">
        <f aca="true" t="shared" si="14" ref="Y45:Y54">X45</f>
        <v>0.23100000000000004</v>
      </c>
      <c r="Z45" s="57" t="str">
        <f t="shared" si="12"/>
        <v>available</v>
      </c>
      <c r="AA45" s="16"/>
    </row>
    <row r="46" spans="1:27" s="1" customFormat="1" ht="22.5">
      <c r="A46" s="34">
        <v>37</v>
      </c>
      <c r="B46" s="35" t="s">
        <v>93</v>
      </c>
      <c r="C46" s="36">
        <v>1.6</v>
      </c>
      <c r="D46" s="20">
        <v>0.47</v>
      </c>
      <c r="E46" s="21">
        <v>0.99</v>
      </c>
      <c r="F46" s="38">
        <v>120</v>
      </c>
      <c r="G46" s="39">
        <f t="shared" si="3"/>
        <v>0.99</v>
      </c>
      <c r="H46" s="24">
        <v>0</v>
      </c>
      <c r="I46" s="31">
        <f t="shared" si="4"/>
        <v>0.99</v>
      </c>
      <c r="J46" s="24">
        <f t="shared" si="10"/>
        <v>0.52</v>
      </c>
      <c r="K46" s="46">
        <f t="shared" si="13"/>
        <v>0.52</v>
      </c>
      <c r="L46" s="57" t="str">
        <f t="shared" si="11"/>
        <v>available</v>
      </c>
      <c r="M46" s="15"/>
      <c r="N46" s="42">
        <v>37</v>
      </c>
      <c r="O46" s="70" t="s">
        <v>93</v>
      </c>
      <c r="P46" s="36">
        <v>1.6</v>
      </c>
      <c r="Q46" s="20">
        <v>0.209</v>
      </c>
      <c r="R46" s="29">
        <f>Q46+Kostromaenergo!D46</f>
        <v>0.6789999999999999</v>
      </c>
      <c r="S46" s="44">
        <v>0.99</v>
      </c>
      <c r="T46" s="38">
        <v>120</v>
      </c>
      <c r="U46" s="31">
        <f t="shared" si="6"/>
        <v>-0.31100000000000005</v>
      </c>
      <c r="V46" s="31">
        <v>0</v>
      </c>
      <c r="W46" s="31">
        <f t="shared" si="7"/>
        <v>0.99</v>
      </c>
      <c r="X46" s="47">
        <f t="shared" si="8"/>
        <v>0.31100000000000005</v>
      </c>
      <c r="Y46" s="24">
        <f t="shared" si="14"/>
        <v>0.31100000000000005</v>
      </c>
      <c r="Z46" s="57" t="str">
        <f t="shared" si="12"/>
        <v>available</v>
      </c>
      <c r="AA46" s="16"/>
    </row>
    <row r="47" spans="1:27" s="1" customFormat="1" ht="22.5">
      <c r="A47" s="34">
        <v>38</v>
      </c>
      <c r="B47" s="35" t="s">
        <v>94</v>
      </c>
      <c r="C47" s="36">
        <v>2.5</v>
      </c>
      <c r="D47" s="20">
        <v>0.29</v>
      </c>
      <c r="E47" s="21">
        <v>1.63</v>
      </c>
      <c r="F47" s="38">
        <v>120</v>
      </c>
      <c r="G47" s="45">
        <f t="shared" si="3"/>
        <v>1.63</v>
      </c>
      <c r="H47" s="24">
        <v>0</v>
      </c>
      <c r="I47" s="39">
        <f t="shared" si="4"/>
        <v>1.63</v>
      </c>
      <c r="J47" s="24">
        <f t="shared" si="10"/>
        <v>1.3399999999999999</v>
      </c>
      <c r="K47" s="46">
        <f t="shared" si="13"/>
        <v>1.3399999999999999</v>
      </c>
      <c r="L47" s="57" t="str">
        <f t="shared" si="11"/>
        <v>available</v>
      </c>
      <c r="M47" s="15"/>
      <c r="N47" s="42">
        <v>38</v>
      </c>
      <c r="O47" s="70" t="s">
        <v>94</v>
      </c>
      <c r="P47" s="36">
        <v>2.5</v>
      </c>
      <c r="Q47" s="20">
        <v>0.018</v>
      </c>
      <c r="R47" s="29">
        <f>Q47+Kostromaenergo!D47</f>
        <v>0.308</v>
      </c>
      <c r="S47" s="44">
        <v>1.63</v>
      </c>
      <c r="T47" s="38">
        <v>120</v>
      </c>
      <c r="U47" s="31">
        <f t="shared" si="6"/>
        <v>-1.3219999999999998</v>
      </c>
      <c r="V47" s="31">
        <v>0</v>
      </c>
      <c r="W47" s="31">
        <f t="shared" si="7"/>
        <v>1.63</v>
      </c>
      <c r="X47" s="47">
        <f t="shared" si="8"/>
        <v>1.3219999999999998</v>
      </c>
      <c r="Y47" s="24">
        <f t="shared" si="14"/>
        <v>1.3219999999999998</v>
      </c>
      <c r="Z47" s="57" t="str">
        <f t="shared" si="12"/>
        <v>available</v>
      </c>
      <c r="AA47" s="16"/>
    </row>
    <row r="48" spans="1:27" s="1" customFormat="1" ht="22.5">
      <c r="A48" s="34">
        <v>39</v>
      </c>
      <c r="B48" s="35" t="s">
        <v>95</v>
      </c>
      <c r="C48" s="36">
        <v>2.5</v>
      </c>
      <c r="D48" s="20">
        <v>0.53</v>
      </c>
      <c r="E48" s="21">
        <v>1.3</v>
      </c>
      <c r="F48" s="38">
        <v>120</v>
      </c>
      <c r="G48" s="45">
        <f t="shared" si="3"/>
        <v>1.3</v>
      </c>
      <c r="H48" s="24">
        <v>0</v>
      </c>
      <c r="I48" s="24">
        <f t="shared" si="4"/>
        <v>1.3</v>
      </c>
      <c r="J48" s="24">
        <f t="shared" si="10"/>
        <v>0.77</v>
      </c>
      <c r="K48" s="46">
        <f t="shared" si="13"/>
        <v>0.77</v>
      </c>
      <c r="L48" s="57" t="str">
        <f t="shared" si="11"/>
        <v>available</v>
      </c>
      <c r="M48" s="15"/>
      <c r="N48" s="42">
        <v>39</v>
      </c>
      <c r="O48" s="70" t="s">
        <v>95</v>
      </c>
      <c r="P48" s="36">
        <v>2.5</v>
      </c>
      <c r="Q48" s="20">
        <v>0.006</v>
      </c>
      <c r="R48" s="29">
        <f>Q48+Kostromaenergo!D48</f>
        <v>0.536</v>
      </c>
      <c r="S48" s="44">
        <v>1.3</v>
      </c>
      <c r="T48" s="38">
        <v>120</v>
      </c>
      <c r="U48" s="31">
        <f t="shared" si="6"/>
        <v>-0.764</v>
      </c>
      <c r="V48" s="31">
        <v>0</v>
      </c>
      <c r="W48" s="31">
        <f t="shared" si="7"/>
        <v>1.3</v>
      </c>
      <c r="X48" s="47">
        <f t="shared" si="8"/>
        <v>0.764</v>
      </c>
      <c r="Y48" s="24">
        <f t="shared" si="14"/>
        <v>0.764</v>
      </c>
      <c r="Z48" s="57" t="str">
        <f t="shared" si="12"/>
        <v>available</v>
      </c>
      <c r="AA48" s="16"/>
    </row>
    <row r="49" spans="1:27" s="1" customFormat="1" ht="22.5">
      <c r="A49" s="34">
        <v>40</v>
      </c>
      <c r="B49" s="35" t="s">
        <v>96</v>
      </c>
      <c r="C49" s="36">
        <v>2.5</v>
      </c>
      <c r="D49" s="20">
        <v>0.04</v>
      </c>
      <c r="E49" s="21">
        <v>1.23</v>
      </c>
      <c r="F49" s="38">
        <v>120</v>
      </c>
      <c r="G49" s="45">
        <f t="shared" si="3"/>
        <v>1.23</v>
      </c>
      <c r="H49" s="24">
        <v>0</v>
      </c>
      <c r="I49" s="24">
        <f t="shared" si="4"/>
        <v>1.23</v>
      </c>
      <c r="J49" s="24">
        <f t="shared" si="10"/>
        <v>1.19</v>
      </c>
      <c r="K49" s="46">
        <f t="shared" si="13"/>
        <v>1.19</v>
      </c>
      <c r="L49" s="58" t="str">
        <f t="shared" si="11"/>
        <v>available</v>
      </c>
      <c r="M49" s="15"/>
      <c r="N49" s="42">
        <v>40</v>
      </c>
      <c r="O49" s="70" t="s">
        <v>96</v>
      </c>
      <c r="P49" s="36">
        <v>2.5</v>
      </c>
      <c r="Q49" s="20">
        <v>0</v>
      </c>
      <c r="R49" s="29">
        <f>Q49+Kostromaenergo!D49</f>
        <v>0.04</v>
      </c>
      <c r="S49" s="44">
        <v>1.23</v>
      </c>
      <c r="T49" s="38">
        <v>120</v>
      </c>
      <c r="U49" s="31">
        <f t="shared" si="6"/>
        <v>-1.19</v>
      </c>
      <c r="V49" s="31">
        <v>0</v>
      </c>
      <c r="W49" s="31">
        <f t="shared" si="7"/>
        <v>1.23</v>
      </c>
      <c r="X49" s="47">
        <f t="shared" si="8"/>
        <v>1.19</v>
      </c>
      <c r="Y49" s="24">
        <f t="shared" si="14"/>
        <v>1.19</v>
      </c>
      <c r="Z49" s="58" t="str">
        <f t="shared" si="12"/>
        <v>available</v>
      </c>
      <c r="AA49" s="16"/>
    </row>
    <row r="50" spans="1:27" s="1" customFormat="1" ht="22.5">
      <c r="A50" s="34">
        <v>41</v>
      </c>
      <c r="B50" s="35" t="s">
        <v>97</v>
      </c>
      <c r="C50" s="36">
        <v>1.6</v>
      </c>
      <c r="D50" s="20">
        <v>0.4</v>
      </c>
      <c r="E50" s="21">
        <v>0.96</v>
      </c>
      <c r="F50" s="38">
        <v>120</v>
      </c>
      <c r="G50" s="24">
        <f t="shared" si="3"/>
        <v>0.96</v>
      </c>
      <c r="H50" s="24">
        <v>0</v>
      </c>
      <c r="I50" s="24">
        <f t="shared" si="4"/>
        <v>0.96</v>
      </c>
      <c r="J50" s="24">
        <f t="shared" si="10"/>
        <v>0.5599999999999999</v>
      </c>
      <c r="K50" s="46">
        <f t="shared" si="13"/>
        <v>0.5599999999999999</v>
      </c>
      <c r="L50" s="57" t="str">
        <f t="shared" si="11"/>
        <v>available</v>
      </c>
      <c r="M50" s="15"/>
      <c r="N50" s="42">
        <v>41</v>
      </c>
      <c r="O50" s="70" t="s">
        <v>97</v>
      </c>
      <c r="P50" s="36">
        <v>1.6</v>
      </c>
      <c r="Q50" s="20">
        <v>0.188</v>
      </c>
      <c r="R50" s="29">
        <f>Q50+Kostromaenergo!D50</f>
        <v>0.5880000000000001</v>
      </c>
      <c r="S50" s="44">
        <v>0.96</v>
      </c>
      <c r="T50" s="38">
        <v>120</v>
      </c>
      <c r="U50" s="31">
        <f t="shared" si="6"/>
        <v>-0.3719999999999999</v>
      </c>
      <c r="V50" s="31">
        <v>0</v>
      </c>
      <c r="W50" s="31">
        <f t="shared" si="7"/>
        <v>0.96</v>
      </c>
      <c r="X50" s="47">
        <f t="shared" si="8"/>
        <v>0.3719999999999999</v>
      </c>
      <c r="Y50" s="24">
        <f t="shared" si="14"/>
        <v>0.3719999999999999</v>
      </c>
      <c r="Z50" s="57" t="str">
        <f t="shared" si="12"/>
        <v>available</v>
      </c>
      <c r="AA50" s="16"/>
    </row>
    <row r="51" spans="1:27" s="1" customFormat="1" ht="22.5">
      <c r="A51" s="34">
        <v>42</v>
      </c>
      <c r="B51" s="35" t="s">
        <v>98</v>
      </c>
      <c r="C51" s="36">
        <v>2.5</v>
      </c>
      <c r="D51" s="20">
        <v>0.28</v>
      </c>
      <c r="E51" s="21">
        <v>1.13</v>
      </c>
      <c r="F51" s="38">
        <v>120</v>
      </c>
      <c r="G51" s="39">
        <f t="shared" si="3"/>
        <v>1.13</v>
      </c>
      <c r="H51" s="24">
        <v>0</v>
      </c>
      <c r="I51" s="31">
        <f t="shared" si="4"/>
        <v>1.13</v>
      </c>
      <c r="J51" s="24">
        <f t="shared" si="10"/>
        <v>0.8499999999999999</v>
      </c>
      <c r="K51" s="46">
        <f t="shared" si="13"/>
        <v>0.8499999999999999</v>
      </c>
      <c r="L51" s="58" t="str">
        <f t="shared" si="11"/>
        <v>available</v>
      </c>
      <c r="M51" s="15"/>
      <c r="N51" s="42">
        <v>42</v>
      </c>
      <c r="O51" s="70" t="s">
        <v>98</v>
      </c>
      <c r="P51" s="36">
        <v>2.5</v>
      </c>
      <c r="Q51" s="20">
        <v>0.026</v>
      </c>
      <c r="R51" s="29">
        <f>Q51+Kostromaenergo!D51</f>
        <v>0.30600000000000005</v>
      </c>
      <c r="S51" s="44">
        <v>1.13</v>
      </c>
      <c r="T51" s="38">
        <v>120</v>
      </c>
      <c r="U51" s="31">
        <f t="shared" si="6"/>
        <v>-0.8239999999999998</v>
      </c>
      <c r="V51" s="31">
        <v>0</v>
      </c>
      <c r="W51" s="31">
        <f t="shared" si="7"/>
        <v>1.13</v>
      </c>
      <c r="X51" s="47">
        <f t="shared" si="8"/>
        <v>0.8239999999999998</v>
      </c>
      <c r="Y51" s="24">
        <f t="shared" si="14"/>
        <v>0.8239999999999998</v>
      </c>
      <c r="Z51" s="58" t="str">
        <f t="shared" si="12"/>
        <v>available</v>
      </c>
      <c r="AA51" s="16"/>
    </row>
    <row r="52" spans="1:27" s="1" customFormat="1" ht="22.5">
      <c r="A52" s="34">
        <v>43</v>
      </c>
      <c r="B52" s="35" t="s">
        <v>99</v>
      </c>
      <c r="C52" s="36">
        <v>2.5</v>
      </c>
      <c r="D52" s="20">
        <v>0.91</v>
      </c>
      <c r="E52" s="21">
        <v>2.5</v>
      </c>
      <c r="F52" s="38" t="s">
        <v>120</v>
      </c>
      <c r="G52" s="24">
        <f t="shared" si="3"/>
        <v>2.5</v>
      </c>
      <c r="H52" s="24">
        <v>0</v>
      </c>
      <c r="I52" s="39">
        <f t="shared" si="4"/>
        <v>2.5</v>
      </c>
      <c r="J52" s="24">
        <f t="shared" si="10"/>
        <v>1.5899999999999999</v>
      </c>
      <c r="K52" s="46">
        <f t="shared" si="13"/>
        <v>1.5899999999999999</v>
      </c>
      <c r="L52" s="41" t="str">
        <f t="shared" si="11"/>
        <v>available</v>
      </c>
      <c r="M52" s="15"/>
      <c r="N52" s="42">
        <v>43</v>
      </c>
      <c r="O52" s="70" t="s">
        <v>99</v>
      </c>
      <c r="P52" s="36">
        <v>2.5</v>
      </c>
      <c r="Q52" s="20">
        <v>0.043</v>
      </c>
      <c r="R52" s="29">
        <f>Q52+Kostromaenergo!D52</f>
        <v>0.9530000000000001</v>
      </c>
      <c r="S52" s="44">
        <v>2.5</v>
      </c>
      <c r="T52" s="38" t="s">
        <v>120</v>
      </c>
      <c r="U52" s="31">
        <f t="shared" si="6"/>
        <v>-1.547</v>
      </c>
      <c r="V52" s="31">
        <v>0</v>
      </c>
      <c r="W52" s="31">
        <f t="shared" si="7"/>
        <v>2.5</v>
      </c>
      <c r="X52" s="47">
        <f t="shared" si="8"/>
        <v>1.547</v>
      </c>
      <c r="Y52" s="24">
        <f t="shared" si="14"/>
        <v>1.547</v>
      </c>
      <c r="Z52" s="41" t="str">
        <f t="shared" si="12"/>
        <v>available</v>
      </c>
      <c r="AA52" s="16"/>
    </row>
    <row r="53" spans="1:27" s="1" customFormat="1" ht="22.5">
      <c r="A53" s="34">
        <v>44</v>
      </c>
      <c r="B53" s="35" t="s">
        <v>100</v>
      </c>
      <c r="C53" s="36">
        <v>2.5</v>
      </c>
      <c r="D53" s="20">
        <v>0.4</v>
      </c>
      <c r="E53" s="21">
        <v>1.48</v>
      </c>
      <c r="F53" s="38">
        <v>120</v>
      </c>
      <c r="G53" s="24">
        <f t="shared" si="3"/>
        <v>1.48</v>
      </c>
      <c r="H53" s="24">
        <v>0</v>
      </c>
      <c r="I53" s="24">
        <f t="shared" si="4"/>
        <v>1.48</v>
      </c>
      <c r="J53" s="24">
        <f t="shared" si="10"/>
        <v>1.08</v>
      </c>
      <c r="K53" s="46">
        <f t="shared" si="13"/>
        <v>1.08</v>
      </c>
      <c r="L53" s="57" t="str">
        <f t="shared" si="11"/>
        <v>available</v>
      </c>
      <c r="M53" s="15"/>
      <c r="N53" s="42">
        <v>44</v>
      </c>
      <c r="O53" s="70" t="s">
        <v>100</v>
      </c>
      <c r="P53" s="36">
        <v>2.5</v>
      </c>
      <c r="Q53" s="20">
        <v>0.022</v>
      </c>
      <c r="R53" s="29">
        <f>Q53+Kostromaenergo!D53</f>
        <v>0.42200000000000004</v>
      </c>
      <c r="S53" s="44">
        <v>1.48</v>
      </c>
      <c r="T53" s="38">
        <v>120</v>
      </c>
      <c r="U53" s="31">
        <f t="shared" si="6"/>
        <v>-1.0579999999999998</v>
      </c>
      <c r="V53" s="31">
        <v>0</v>
      </c>
      <c r="W53" s="31">
        <f t="shared" si="7"/>
        <v>1.48</v>
      </c>
      <c r="X53" s="47">
        <f t="shared" si="8"/>
        <v>1.0579999999999998</v>
      </c>
      <c r="Y53" s="24">
        <f t="shared" si="14"/>
        <v>1.0579999999999998</v>
      </c>
      <c r="Z53" s="57" t="str">
        <f t="shared" si="12"/>
        <v>available</v>
      </c>
      <c r="AA53" s="16"/>
    </row>
    <row r="54" spans="1:27" s="1" customFormat="1" ht="22.5">
      <c r="A54" s="34">
        <v>45</v>
      </c>
      <c r="B54" s="35" t="s">
        <v>101</v>
      </c>
      <c r="C54" s="36">
        <v>2.5</v>
      </c>
      <c r="D54" s="20">
        <v>1.04</v>
      </c>
      <c r="E54" s="21">
        <v>1.13</v>
      </c>
      <c r="F54" s="38">
        <v>120</v>
      </c>
      <c r="G54" s="39">
        <f t="shared" si="3"/>
        <v>1.13</v>
      </c>
      <c r="H54" s="24">
        <v>0</v>
      </c>
      <c r="I54" s="24">
        <f t="shared" si="4"/>
        <v>1.13</v>
      </c>
      <c r="J54" s="24">
        <f t="shared" si="10"/>
        <v>0.08999999999999986</v>
      </c>
      <c r="K54" s="46">
        <f t="shared" si="13"/>
        <v>0.08999999999999986</v>
      </c>
      <c r="L54" s="58" t="str">
        <f t="shared" si="11"/>
        <v>available</v>
      </c>
      <c r="M54" s="15"/>
      <c r="N54" s="42">
        <v>45</v>
      </c>
      <c r="O54" s="70" t="s">
        <v>101</v>
      </c>
      <c r="P54" s="36">
        <v>2.5</v>
      </c>
      <c r="Q54" s="20">
        <v>0.068</v>
      </c>
      <c r="R54" s="29">
        <f>Q54+Kostromaenergo!D54</f>
        <v>1.108</v>
      </c>
      <c r="S54" s="44">
        <v>1.13</v>
      </c>
      <c r="T54" s="38">
        <v>120</v>
      </c>
      <c r="U54" s="31">
        <f t="shared" si="6"/>
        <v>-0.021999999999999797</v>
      </c>
      <c r="V54" s="31">
        <v>0</v>
      </c>
      <c r="W54" s="31">
        <f t="shared" si="7"/>
        <v>1.13</v>
      </c>
      <c r="X54" s="47">
        <f t="shared" si="8"/>
        <v>0.021999999999999797</v>
      </c>
      <c r="Y54" s="24">
        <f t="shared" si="14"/>
        <v>0.021999999999999797</v>
      </c>
      <c r="Z54" s="58" t="str">
        <f t="shared" si="12"/>
        <v>available</v>
      </c>
      <c r="AA54" s="16"/>
    </row>
    <row r="55" spans="1:27" s="1" customFormat="1" ht="22.5">
      <c r="A55" s="181">
        <v>46</v>
      </c>
      <c r="B55" s="35" t="s">
        <v>102</v>
      </c>
      <c r="C55" s="36">
        <v>6.3</v>
      </c>
      <c r="D55" s="20">
        <v>0.34</v>
      </c>
      <c r="E55" s="44">
        <f>E56+E57</f>
        <v>3.15</v>
      </c>
      <c r="F55" s="38">
        <v>120</v>
      </c>
      <c r="G55" s="45">
        <f t="shared" si="3"/>
        <v>3.15</v>
      </c>
      <c r="H55" s="24">
        <v>0</v>
      </c>
      <c r="I55" s="24">
        <f t="shared" si="4"/>
        <v>3.15</v>
      </c>
      <c r="J55" s="24">
        <f t="shared" si="10"/>
        <v>2.81</v>
      </c>
      <c r="K55" s="247">
        <f>J55</f>
        <v>2.81</v>
      </c>
      <c r="L55" s="185" t="str">
        <f t="shared" si="11"/>
        <v>available</v>
      </c>
      <c r="M55" s="15"/>
      <c r="N55" s="208">
        <v>46</v>
      </c>
      <c r="O55" s="70" t="s">
        <v>102</v>
      </c>
      <c r="P55" s="36">
        <v>6.3</v>
      </c>
      <c r="Q55" s="65">
        <v>0</v>
      </c>
      <c r="R55" s="29">
        <f>Q55+Kostromaenergo!D55</f>
        <v>0.34</v>
      </c>
      <c r="S55" s="44">
        <f>S56+S57</f>
        <v>3.15</v>
      </c>
      <c r="T55" s="38">
        <v>120</v>
      </c>
      <c r="U55" s="31">
        <f t="shared" si="6"/>
        <v>-2.81</v>
      </c>
      <c r="V55" s="31">
        <v>0</v>
      </c>
      <c r="W55" s="31">
        <f t="shared" si="7"/>
        <v>3.15</v>
      </c>
      <c r="X55" s="47">
        <f t="shared" si="8"/>
        <v>2.81</v>
      </c>
      <c r="Y55" s="184">
        <f>X55</f>
        <v>2.81</v>
      </c>
      <c r="Z55" s="185" t="str">
        <f t="shared" si="12"/>
        <v>available</v>
      </c>
      <c r="AA55" s="16"/>
    </row>
    <row r="56" spans="1:27" s="1" customFormat="1" ht="12.75">
      <c r="A56" s="182"/>
      <c r="B56" s="62" t="s">
        <v>89</v>
      </c>
      <c r="C56" s="36">
        <v>6.3</v>
      </c>
      <c r="D56" s="68">
        <v>0</v>
      </c>
      <c r="E56" s="44">
        <v>0</v>
      </c>
      <c r="F56" s="38">
        <v>120</v>
      </c>
      <c r="G56" s="24">
        <f t="shared" si="3"/>
        <v>0</v>
      </c>
      <c r="H56" s="24">
        <v>0</v>
      </c>
      <c r="I56" s="24">
        <f t="shared" si="4"/>
        <v>0</v>
      </c>
      <c r="J56" s="63">
        <f t="shared" si="10"/>
        <v>0</v>
      </c>
      <c r="K56" s="248"/>
      <c r="L56" s="186"/>
      <c r="M56" s="15"/>
      <c r="N56" s="208"/>
      <c r="O56" s="70" t="s">
        <v>89</v>
      </c>
      <c r="P56" s="36">
        <v>6.3</v>
      </c>
      <c r="Q56" s="65">
        <v>0</v>
      </c>
      <c r="R56" s="29">
        <f>Q56+Kostromaenergo!D56</f>
        <v>0</v>
      </c>
      <c r="S56" s="44">
        <v>0</v>
      </c>
      <c r="T56" s="38">
        <v>120</v>
      </c>
      <c r="U56" s="31">
        <f t="shared" si="6"/>
        <v>0</v>
      </c>
      <c r="V56" s="31">
        <v>0</v>
      </c>
      <c r="W56" s="31">
        <f t="shared" si="7"/>
        <v>0</v>
      </c>
      <c r="X56" s="47">
        <f t="shared" si="8"/>
        <v>0</v>
      </c>
      <c r="Y56" s="184"/>
      <c r="Z56" s="186"/>
      <c r="AA56" s="16"/>
    </row>
    <row r="57" spans="1:27" s="1" customFormat="1" ht="12.75">
      <c r="A57" s="183"/>
      <c r="B57" s="62" t="s">
        <v>90</v>
      </c>
      <c r="C57" s="36">
        <v>6.3</v>
      </c>
      <c r="D57" s="20">
        <v>0.34</v>
      </c>
      <c r="E57" s="44">
        <v>3.15</v>
      </c>
      <c r="F57" s="38">
        <v>120</v>
      </c>
      <c r="G57" s="39">
        <f t="shared" si="3"/>
        <v>3.15</v>
      </c>
      <c r="H57" s="24">
        <v>0</v>
      </c>
      <c r="I57" s="31">
        <f t="shared" si="4"/>
        <v>3.15</v>
      </c>
      <c r="J57" s="24">
        <f t="shared" si="10"/>
        <v>2.81</v>
      </c>
      <c r="K57" s="249"/>
      <c r="L57" s="186"/>
      <c r="M57" s="15"/>
      <c r="N57" s="208"/>
      <c r="O57" s="70" t="s">
        <v>90</v>
      </c>
      <c r="P57" s="36">
        <v>6.3</v>
      </c>
      <c r="Q57" s="65">
        <v>0</v>
      </c>
      <c r="R57" s="29">
        <f>Q57+Kostromaenergo!D57</f>
        <v>0.34</v>
      </c>
      <c r="S57" s="44">
        <v>3.15</v>
      </c>
      <c r="T57" s="38">
        <v>120</v>
      </c>
      <c r="U57" s="31">
        <f t="shared" si="6"/>
        <v>-2.81</v>
      </c>
      <c r="V57" s="31">
        <v>0</v>
      </c>
      <c r="W57" s="31">
        <f t="shared" si="7"/>
        <v>3.15</v>
      </c>
      <c r="X57" s="47">
        <f t="shared" si="8"/>
        <v>2.81</v>
      </c>
      <c r="Y57" s="184"/>
      <c r="Z57" s="186"/>
      <c r="AA57" s="16"/>
    </row>
    <row r="58" spans="1:27" s="1" customFormat="1" ht="22.5">
      <c r="A58" s="34">
        <v>47</v>
      </c>
      <c r="B58" s="35" t="s">
        <v>103</v>
      </c>
      <c r="C58" s="36">
        <v>1.6</v>
      </c>
      <c r="D58" s="20">
        <v>0.11</v>
      </c>
      <c r="E58" s="21">
        <v>0.67</v>
      </c>
      <c r="F58" s="38">
        <v>120</v>
      </c>
      <c r="G58" s="45">
        <f t="shared" si="3"/>
        <v>0.67</v>
      </c>
      <c r="H58" s="24">
        <v>0</v>
      </c>
      <c r="I58" s="39">
        <f t="shared" si="4"/>
        <v>0.67</v>
      </c>
      <c r="J58" s="24">
        <f t="shared" si="10"/>
        <v>0.56</v>
      </c>
      <c r="K58" s="46">
        <f>J58</f>
        <v>0.56</v>
      </c>
      <c r="L58" s="57" t="str">
        <f aca="true" t="shared" si="15" ref="L58:L72">IF(K58&lt;0,"unavailable","available")</f>
        <v>available</v>
      </c>
      <c r="M58" s="15"/>
      <c r="N58" s="42">
        <v>47</v>
      </c>
      <c r="O58" s="70" t="s">
        <v>103</v>
      </c>
      <c r="P58" s="36">
        <v>1.6</v>
      </c>
      <c r="Q58" s="20">
        <v>0</v>
      </c>
      <c r="R58" s="29">
        <f>Q58+Kostromaenergo!D58</f>
        <v>0.11</v>
      </c>
      <c r="S58" s="44">
        <v>0.67</v>
      </c>
      <c r="T58" s="38">
        <v>120</v>
      </c>
      <c r="U58" s="31">
        <f t="shared" si="6"/>
        <v>-0.56</v>
      </c>
      <c r="V58" s="31">
        <v>0</v>
      </c>
      <c r="W58" s="31">
        <f t="shared" si="7"/>
        <v>0.67</v>
      </c>
      <c r="X58" s="47">
        <f t="shared" si="8"/>
        <v>0.56</v>
      </c>
      <c r="Y58" s="24">
        <f>X58</f>
        <v>0.56</v>
      </c>
      <c r="Z58" s="57" t="str">
        <f aca="true" t="shared" si="16" ref="Z58:Z72">IF(Y58&lt;0,"unavailable","available")</f>
        <v>available</v>
      </c>
      <c r="AA58" s="16"/>
    </row>
    <row r="59" spans="1:27" s="1" customFormat="1" ht="32.25" customHeight="1">
      <c r="A59" s="34">
        <v>48</v>
      </c>
      <c r="B59" s="35" t="s">
        <v>104</v>
      </c>
      <c r="C59" s="36">
        <v>1.6</v>
      </c>
      <c r="D59" s="20">
        <v>0.26</v>
      </c>
      <c r="E59" s="21">
        <v>1.6</v>
      </c>
      <c r="F59" s="38" t="s">
        <v>120</v>
      </c>
      <c r="G59" s="45">
        <f t="shared" si="3"/>
        <v>1.6</v>
      </c>
      <c r="H59" s="24">
        <v>0</v>
      </c>
      <c r="I59" s="24">
        <f t="shared" si="4"/>
        <v>1.6</v>
      </c>
      <c r="J59" s="24">
        <f t="shared" si="10"/>
        <v>1.34</v>
      </c>
      <c r="K59" s="46">
        <f aca="true" t="shared" si="17" ref="K59:K72">J59</f>
        <v>1.34</v>
      </c>
      <c r="L59" s="58" t="str">
        <f t="shared" si="15"/>
        <v>available</v>
      </c>
      <c r="M59" s="15"/>
      <c r="N59" s="42">
        <v>48</v>
      </c>
      <c r="O59" s="70" t="s">
        <v>104</v>
      </c>
      <c r="P59" s="36">
        <v>1.6</v>
      </c>
      <c r="Q59" s="20">
        <v>0.036</v>
      </c>
      <c r="R59" s="29">
        <f>Q59+Kostromaenergo!D59</f>
        <v>0.296</v>
      </c>
      <c r="S59" s="44">
        <v>1.6</v>
      </c>
      <c r="T59" s="38" t="s">
        <v>120</v>
      </c>
      <c r="U59" s="31">
        <f t="shared" si="6"/>
        <v>-1.304</v>
      </c>
      <c r="V59" s="31">
        <v>0</v>
      </c>
      <c r="W59" s="31">
        <f t="shared" si="7"/>
        <v>1.6</v>
      </c>
      <c r="X59" s="47">
        <f t="shared" si="8"/>
        <v>1.304</v>
      </c>
      <c r="Y59" s="24">
        <f aca="true" t="shared" si="18" ref="Y59:Y72">X59</f>
        <v>1.304</v>
      </c>
      <c r="Z59" s="58" t="str">
        <f t="shared" si="16"/>
        <v>available</v>
      </c>
      <c r="AA59" s="16"/>
    </row>
    <row r="60" spans="1:27" s="1" customFormat="1" ht="22.5">
      <c r="A60" s="34">
        <v>49</v>
      </c>
      <c r="B60" s="35" t="s">
        <v>105</v>
      </c>
      <c r="C60" s="36">
        <v>2.5</v>
      </c>
      <c r="D60" s="20">
        <v>0.06</v>
      </c>
      <c r="E60" s="21">
        <v>1.95</v>
      </c>
      <c r="F60" s="38">
        <v>120</v>
      </c>
      <c r="G60" s="24">
        <f t="shared" si="3"/>
        <v>1.95</v>
      </c>
      <c r="H60" s="24">
        <v>0</v>
      </c>
      <c r="I60" s="24">
        <f t="shared" si="4"/>
        <v>1.95</v>
      </c>
      <c r="J60" s="24">
        <f t="shared" si="10"/>
        <v>1.89</v>
      </c>
      <c r="K60" s="46">
        <f t="shared" si="17"/>
        <v>1.89</v>
      </c>
      <c r="L60" s="41" t="str">
        <f t="shared" si="15"/>
        <v>available</v>
      </c>
      <c r="M60" s="15"/>
      <c r="N60" s="42">
        <v>49</v>
      </c>
      <c r="O60" s="70" t="s">
        <v>105</v>
      </c>
      <c r="P60" s="36">
        <v>2.5</v>
      </c>
      <c r="Q60" s="20">
        <v>0</v>
      </c>
      <c r="R60" s="29">
        <f>Q60+Kostromaenergo!D60</f>
        <v>0.06</v>
      </c>
      <c r="S60" s="44">
        <v>1.95</v>
      </c>
      <c r="T60" s="38">
        <v>120</v>
      </c>
      <c r="U60" s="31">
        <f t="shared" si="6"/>
        <v>-1.89</v>
      </c>
      <c r="V60" s="31">
        <v>0</v>
      </c>
      <c r="W60" s="31">
        <f t="shared" si="7"/>
        <v>1.95</v>
      </c>
      <c r="X60" s="47">
        <f t="shared" si="8"/>
        <v>1.89</v>
      </c>
      <c r="Y60" s="24">
        <f t="shared" si="18"/>
        <v>1.89</v>
      </c>
      <c r="Z60" s="41" t="str">
        <f t="shared" si="16"/>
        <v>available</v>
      </c>
      <c r="AA60" s="16"/>
    </row>
    <row r="61" spans="1:27" s="1" customFormat="1" ht="22.5">
      <c r="A61" s="34">
        <v>50</v>
      </c>
      <c r="B61" s="35" t="s">
        <v>106</v>
      </c>
      <c r="C61" s="36">
        <v>1.6</v>
      </c>
      <c r="D61" s="20">
        <v>0.11</v>
      </c>
      <c r="E61" s="21">
        <v>0.88</v>
      </c>
      <c r="F61" s="38">
        <v>120</v>
      </c>
      <c r="G61" s="39">
        <f t="shared" si="3"/>
        <v>0.88</v>
      </c>
      <c r="H61" s="24">
        <v>0</v>
      </c>
      <c r="I61" s="24">
        <f t="shared" si="4"/>
        <v>0.88</v>
      </c>
      <c r="J61" s="24">
        <f t="shared" si="10"/>
        <v>0.77</v>
      </c>
      <c r="K61" s="46">
        <f t="shared" si="17"/>
        <v>0.77</v>
      </c>
      <c r="L61" s="41" t="str">
        <f t="shared" si="15"/>
        <v>available</v>
      </c>
      <c r="M61" s="15"/>
      <c r="N61" s="42">
        <v>50</v>
      </c>
      <c r="O61" s="70" t="s">
        <v>106</v>
      </c>
      <c r="P61" s="36">
        <v>1.6</v>
      </c>
      <c r="Q61" s="20">
        <v>0</v>
      </c>
      <c r="R61" s="29">
        <f>Q61+Kostromaenergo!D61</f>
        <v>0.11</v>
      </c>
      <c r="S61" s="44">
        <v>0.88</v>
      </c>
      <c r="T61" s="38">
        <v>120</v>
      </c>
      <c r="U61" s="31">
        <f t="shared" si="6"/>
        <v>-0.77</v>
      </c>
      <c r="V61" s="31">
        <v>0</v>
      </c>
      <c r="W61" s="31">
        <f t="shared" si="7"/>
        <v>0.88</v>
      </c>
      <c r="X61" s="47">
        <f t="shared" si="8"/>
        <v>0.77</v>
      </c>
      <c r="Y61" s="24">
        <f t="shared" si="18"/>
        <v>0.77</v>
      </c>
      <c r="Z61" s="41" t="str">
        <f t="shared" si="16"/>
        <v>available</v>
      </c>
      <c r="AA61" s="16"/>
    </row>
    <row r="62" spans="1:27" s="1" customFormat="1" ht="22.5">
      <c r="A62" s="34">
        <v>51</v>
      </c>
      <c r="B62" s="35" t="s">
        <v>107</v>
      </c>
      <c r="C62" s="36">
        <v>1.6</v>
      </c>
      <c r="D62" s="20">
        <v>0.04</v>
      </c>
      <c r="E62" s="21">
        <v>0.9</v>
      </c>
      <c r="F62" s="38">
        <v>120</v>
      </c>
      <c r="G62" s="24">
        <f t="shared" si="3"/>
        <v>0.9</v>
      </c>
      <c r="H62" s="24">
        <v>0</v>
      </c>
      <c r="I62" s="24">
        <f t="shared" si="4"/>
        <v>0.9</v>
      </c>
      <c r="J62" s="24">
        <f t="shared" si="10"/>
        <v>0.86</v>
      </c>
      <c r="K62" s="46">
        <f t="shared" si="17"/>
        <v>0.86</v>
      </c>
      <c r="L62" s="41" t="str">
        <f t="shared" si="15"/>
        <v>available</v>
      </c>
      <c r="M62" s="15"/>
      <c r="N62" s="42">
        <v>51</v>
      </c>
      <c r="O62" s="70" t="s">
        <v>107</v>
      </c>
      <c r="P62" s="36">
        <v>1.6</v>
      </c>
      <c r="Q62" s="20">
        <v>0</v>
      </c>
      <c r="R62" s="29">
        <f>Q62+Kostromaenergo!D62</f>
        <v>0.04</v>
      </c>
      <c r="S62" s="44">
        <v>0.9</v>
      </c>
      <c r="T62" s="38">
        <v>120</v>
      </c>
      <c r="U62" s="31">
        <f t="shared" si="6"/>
        <v>-0.86</v>
      </c>
      <c r="V62" s="31">
        <v>0</v>
      </c>
      <c r="W62" s="31">
        <f t="shared" si="7"/>
        <v>0.9</v>
      </c>
      <c r="X62" s="47">
        <f t="shared" si="8"/>
        <v>0.86</v>
      </c>
      <c r="Y62" s="24">
        <f t="shared" si="18"/>
        <v>0.86</v>
      </c>
      <c r="Z62" s="41" t="str">
        <f t="shared" si="16"/>
        <v>available</v>
      </c>
      <c r="AA62" s="16"/>
    </row>
    <row r="63" spans="1:27" s="1" customFormat="1" ht="22.5">
      <c r="A63" s="34">
        <v>52</v>
      </c>
      <c r="B63" s="35" t="s">
        <v>108</v>
      </c>
      <c r="C63" s="36">
        <v>2.5</v>
      </c>
      <c r="D63" s="20">
        <v>0.19</v>
      </c>
      <c r="E63" s="21">
        <v>1.35</v>
      </c>
      <c r="F63" s="38">
        <v>120</v>
      </c>
      <c r="G63" s="24">
        <f t="shared" si="3"/>
        <v>1.35</v>
      </c>
      <c r="H63" s="24">
        <v>0</v>
      </c>
      <c r="I63" s="24">
        <f t="shared" si="4"/>
        <v>1.35</v>
      </c>
      <c r="J63" s="24">
        <f t="shared" si="10"/>
        <v>1.1600000000000001</v>
      </c>
      <c r="K63" s="46">
        <f t="shared" si="17"/>
        <v>1.1600000000000001</v>
      </c>
      <c r="L63" s="57" t="str">
        <f t="shared" si="15"/>
        <v>available</v>
      </c>
      <c r="M63" s="15"/>
      <c r="N63" s="42">
        <v>52</v>
      </c>
      <c r="O63" s="70" t="s">
        <v>108</v>
      </c>
      <c r="P63" s="36">
        <v>2.5</v>
      </c>
      <c r="Q63" s="20">
        <v>0</v>
      </c>
      <c r="R63" s="29">
        <f>Q63+Kostromaenergo!D63</f>
        <v>0.19</v>
      </c>
      <c r="S63" s="44">
        <v>1.35</v>
      </c>
      <c r="T63" s="38">
        <v>120</v>
      </c>
      <c r="U63" s="31">
        <f t="shared" si="6"/>
        <v>-1.1600000000000001</v>
      </c>
      <c r="V63" s="31">
        <v>0</v>
      </c>
      <c r="W63" s="31">
        <f t="shared" si="7"/>
        <v>1.35</v>
      </c>
      <c r="X63" s="47">
        <f t="shared" si="8"/>
        <v>1.1600000000000001</v>
      </c>
      <c r="Y63" s="24">
        <f t="shared" si="18"/>
        <v>1.1600000000000001</v>
      </c>
      <c r="Z63" s="57" t="str">
        <f t="shared" si="16"/>
        <v>available</v>
      </c>
      <c r="AA63" s="16"/>
    </row>
    <row r="64" spans="1:27" s="1" customFormat="1" ht="22.5">
      <c r="A64" s="34">
        <v>53</v>
      </c>
      <c r="B64" s="35" t="s">
        <v>109</v>
      </c>
      <c r="C64" s="36">
        <v>1.6</v>
      </c>
      <c r="D64" s="20">
        <v>0.09</v>
      </c>
      <c r="E64" s="21">
        <v>0.72</v>
      </c>
      <c r="F64" s="38">
        <v>120</v>
      </c>
      <c r="G64" s="24">
        <f t="shared" si="3"/>
        <v>0.72</v>
      </c>
      <c r="H64" s="24">
        <v>0</v>
      </c>
      <c r="I64" s="24">
        <f t="shared" si="4"/>
        <v>0.72</v>
      </c>
      <c r="J64" s="24">
        <f t="shared" si="10"/>
        <v>0.63</v>
      </c>
      <c r="K64" s="46">
        <f t="shared" si="17"/>
        <v>0.63</v>
      </c>
      <c r="L64" s="58" t="str">
        <f t="shared" si="15"/>
        <v>available</v>
      </c>
      <c r="M64" s="15"/>
      <c r="N64" s="42">
        <v>53</v>
      </c>
      <c r="O64" s="70" t="s">
        <v>109</v>
      </c>
      <c r="P64" s="36">
        <v>1.6</v>
      </c>
      <c r="Q64" s="20">
        <v>0</v>
      </c>
      <c r="R64" s="29">
        <f>Q64+Kostromaenergo!D64</f>
        <v>0.09</v>
      </c>
      <c r="S64" s="44">
        <v>0.72</v>
      </c>
      <c r="T64" s="38">
        <v>120</v>
      </c>
      <c r="U64" s="31">
        <f t="shared" si="6"/>
        <v>-0.63</v>
      </c>
      <c r="V64" s="31">
        <v>0</v>
      </c>
      <c r="W64" s="31">
        <f t="shared" si="7"/>
        <v>0.72</v>
      </c>
      <c r="X64" s="47">
        <f t="shared" si="8"/>
        <v>0.63</v>
      </c>
      <c r="Y64" s="24">
        <f t="shared" si="18"/>
        <v>0.63</v>
      </c>
      <c r="Z64" s="58" t="str">
        <f t="shared" si="16"/>
        <v>available</v>
      </c>
      <c r="AA64" s="16"/>
    </row>
    <row r="65" spans="1:27" s="1" customFormat="1" ht="22.5">
      <c r="A65" s="34">
        <v>54</v>
      </c>
      <c r="B65" s="35" t="s">
        <v>110</v>
      </c>
      <c r="C65" s="36">
        <v>2.5</v>
      </c>
      <c r="D65" s="20">
        <v>0.06</v>
      </c>
      <c r="E65" s="21">
        <v>1.38</v>
      </c>
      <c r="F65" s="38">
        <v>120</v>
      </c>
      <c r="G65" s="24">
        <f t="shared" si="3"/>
        <v>1.38</v>
      </c>
      <c r="H65" s="24">
        <v>0</v>
      </c>
      <c r="I65" s="39">
        <f t="shared" si="4"/>
        <v>1.38</v>
      </c>
      <c r="J65" s="24">
        <f t="shared" si="10"/>
        <v>1.3199999999999998</v>
      </c>
      <c r="K65" s="46">
        <f t="shared" si="17"/>
        <v>1.3199999999999998</v>
      </c>
      <c r="L65" s="41" t="str">
        <f t="shared" si="15"/>
        <v>available</v>
      </c>
      <c r="M65" s="15"/>
      <c r="N65" s="42">
        <v>54</v>
      </c>
      <c r="O65" s="70" t="s">
        <v>110</v>
      </c>
      <c r="P65" s="36">
        <v>2.5</v>
      </c>
      <c r="Q65" s="20">
        <v>0.037</v>
      </c>
      <c r="R65" s="29">
        <f>Q65+Kostromaenergo!D65</f>
        <v>0.097</v>
      </c>
      <c r="S65" s="44">
        <v>1.38</v>
      </c>
      <c r="T65" s="38">
        <v>120</v>
      </c>
      <c r="U65" s="31">
        <f t="shared" si="6"/>
        <v>-1.283</v>
      </c>
      <c r="V65" s="31">
        <v>0</v>
      </c>
      <c r="W65" s="31">
        <f t="shared" si="7"/>
        <v>1.38</v>
      </c>
      <c r="X65" s="47">
        <f t="shared" si="8"/>
        <v>1.283</v>
      </c>
      <c r="Y65" s="24">
        <f t="shared" si="18"/>
        <v>1.283</v>
      </c>
      <c r="Z65" s="41" t="str">
        <f t="shared" si="16"/>
        <v>available</v>
      </c>
      <c r="AA65" s="16"/>
    </row>
    <row r="66" spans="1:27" s="1" customFormat="1" ht="22.5">
      <c r="A66" s="34">
        <v>55</v>
      </c>
      <c r="B66" s="35" t="s">
        <v>111</v>
      </c>
      <c r="C66" s="36">
        <v>6.3</v>
      </c>
      <c r="D66" s="20">
        <v>0.52</v>
      </c>
      <c r="E66" s="21">
        <v>3.47</v>
      </c>
      <c r="F66" s="38">
        <v>120</v>
      </c>
      <c r="G66" s="39">
        <f t="shared" si="3"/>
        <v>3.47</v>
      </c>
      <c r="H66" s="24">
        <v>0</v>
      </c>
      <c r="I66" s="24">
        <f t="shared" si="4"/>
        <v>3.47</v>
      </c>
      <c r="J66" s="24">
        <f t="shared" si="10"/>
        <v>2.95</v>
      </c>
      <c r="K66" s="46">
        <f t="shared" si="17"/>
        <v>2.95</v>
      </c>
      <c r="L66" s="57" t="str">
        <f t="shared" si="15"/>
        <v>available</v>
      </c>
      <c r="M66" s="15"/>
      <c r="N66" s="42">
        <v>55</v>
      </c>
      <c r="O66" s="70" t="s">
        <v>111</v>
      </c>
      <c r="P66" s="36">
        <v>6.3</v>
      </c>
      <c r="Q66" s="20">
        <v>0.049</v>
      </c>
      <c r="R66" s="29">
        <f>Q66+Kostromaenergo!D66</f>
        <v>0.5690000000000001</v>
      </c>
      <c r="S66" s="44">
        <v>3.47</v>
      </c>
      <c r="T66" s="38">
        <v>120</v>
      </c>
      <c r="U66" s="31">
        <f t="shared" si="6"/>
        <v>-2.9010000000000002</v>
      </c>
      <c r="V66" s="31">
        <v>0</v>
      </c>
      <c r="W66" s="31">
        <f t="shared" si="7"/>
        <v>3.47</v>
      </c>
      <c r="X66" s="47">
        <f t="shared" si="8"/>
        <v>2.9010000000000002</v>
      </c>
      <c r="Y66" s="24">
        <f t="shared" si="18"/>
        <v>2.9010000000000002</v>
      </c>
      <c r="Z66" s="57" t="str">
        <f t="shared" si="16"/>
        <v>available</v>
      </c>
      <c r="AA66" s="16"/>
    </row>
    <row r="67" spans="1:27" s="1" customFormat="1" ht="22.5">
      <c r="A67" s="34">
        <v>56</v>
      </c>
      <c r="B67" s="35" t="s">
        <v>112</v>
      </c>
      <c r="C67" s="36">
        <v>6.3</v>
      </c>
      <c r="D67" s="20">
        <v>1.41</v>
      </c>
      <c r="E67" s="21">
        <v>3.47</v>
      </c>
      <c r="F67" s="38">
        <v>120</v>
      </c>
      <c r="G67" s="45">
        <f t="shared" si="3"/>
        <v>3.47</v>
      </c>
      <c r="H67" s="24">
        <v>0</v>
      </c>
      <c r="I67" s="39">
        <f t="shared" si="4"/>
        <v>3.47</v>
      </c>
      <c r="J67" s="24">
        <f t="shared" si="10"/>
        <v>2.0600000000000005</v>
      </c>
      <c r="K67" s="46">
        <f t="shared" si="17"/>
        <v>2.0600000000000005</v>
      </c>
      <c r="L67" s="57" t="str">
        <f t="shared" si="15"/>
        <v>available</v>
      </c>
      <c r="M67" s="15"/>
      <c r="N67" s="42">
        <v>56</v>
      </c>
      <c r="O67" s="70" t="s">
        <v>112</v>
      </c>
      <c r="P67" s="36">
        <v>6.3</v>
      </c>
      <c r="Q67" s="20">
        <v>0.099</v>
      </c>
      <c r="R67" s="29">
        <f>Q67+Kostromaenergo!D67</f>
        <v>1.509</v>
      </c>
      <c r="S67" s="44">
        <v>3.47</v>
      </c>
      <c r="T67" s="38">
        <v>120</v>
      </c>
      <c r="U67" s="31">
        <f t="shared" si="6"/>
        <v>-1.9610000000000003</v>
      </c>
      <c r="V67" s="31">
        <v>0</v>
      </c>
      <c r="W67" s="31">
        <f t="shared" si="7"/>
        <v>3.47</v>
      </c>
      <c r="X67" s="47">
        <f t="shared" si="8"/>
        <v>1.9610000000000003</v>
      </c>
      <c r="Y67" s="24">
        <f t="shared" si="18"/>
        <v>1.9610000000000003</v>
      </c>
      <c r="Z67" s="57" t="str">
        <f t="shared" si="16"/>
        <v>available</v>
      </c>
      <c r="AA67" s="16"/>
    </row>
    <row r="68" spans="1:27" s="1" customFormat="1" ht="22.5">
      <c r="A68" s="34">
        <v>57</v>
      </c>
      <c r="B68" s="35" t="s">
        <v>113</v>
      </c>
      <c r="C68" s="36">
        <v>2.5</v>
      </c>
      <c r="D68" s="20">
        <v>0.17</v>
      </c>
      <c r="E68" s="21">
        <v>1.33</v>
      </c>
      <c r="F68" s="38">
        <v>120</v>
      </c>
      <c r="G68" s="24">
        <f t="shared" si="3"/>
        <v>1.33</v>
      </c>
      <c r="H68" s="24">
        <v>0</v>
      </c>
      <c r="I68" s="24">
        <f t="shared" si="4"/>
        <v>1.33</v>
      </c>
      <c r="J68" s="24">
        <f t="shared" si="10"/>
        <v>1.1600000000000001</v>
      </c>
      <c r="K68" s="46">
        <f t="shared" si="17"/>
        <v>1.1600000000000001</v>
      </c>
      <c r="L68" s="58" t="str">
        <f t="shared" si="15"/>
        <v>available</v>
      </c>
      <c r="M68" s="15"/>
      <c r="N68" s="42">
        <v>57</v>
      </c>
      <c r="O68" s="70" t="s">
        <v>113</v>
      </c>
      <c r="P68" s="36">
        <v>2.5</v>
      </c>
      <c r="Q68" s="20">
        <v>0</v>
      </c>
      <c r="R68" s="29">
        <f>Q68+Kostromaenergo!D68</f>
        <v>0.17</v>
      </c>
      <c r="S68" s="44">
        <v>1.33</v>
      </c>
      <c r="T68" s="38">
        <v>120</v>
      </c>
      <c r="U68" s="31">
        <f t="shared" si="6"/>
        <v>-1.1600000000000001</v>
      </c>
      <c r="V68" s="31">
        <v>0</v>
      </c>
      <c r="W68" s="31">
        <f t="shared" si="7"/>
        <v>1.33</v>
      </c>
      <c r="X68" s="47">
        <f t="shared" si="8"/>
        <v>1.1600000000000001</v>
      </c>
      <c r="Y68" s="24">
        <f t="shared" si="18"/>
        <v>1.1600000000000001</v>
      </c>
      <c r="Z68" s="58" t="str">
        <f t="shared" si="16"/>
        <v>available</v>
      </c>
      <c r="AA68" s="16"/>
    </row>
    <row r="69" spans="1:27" s="1" customFormat="1" ht="22.5">
      <c r="A69" s="34">
        <v>58</v>
      </c>
      <c r="B69" s="35" t="s">
        <v>114</v>
      </c>
      <c r="C69" s="36">
        <v>1.6</v>
      </c>
      <c r="D69" s="20">
        <v>0.33</v>
      </c>
      <c r="E69" s="21">
        <v>0.88</v>
      </c>
      <c r="F69" s="38">
        <v>120</v>
      </c>
      <c r="G69" s="39">
        <f t="shared" si="3"/>
        <v>0.88</v>
      </c>
      <c r="H69" s="24">
        <v>0</v>
      </c>
      <c r="I69" s="24">
        <f t="shared" si="4"/>
        <v>0.88</v>
      </c>
      <c r="J69" s="24">
        <f t="shared" si="10"/>
        <v>0.55</v>
      </c>
      <c r="K69" s="46">
        <f t="shared" si="17"/>
        <v>0.55</v>
      </c>
      <c r="L69" s="57" t="str">
        <f t="shared" si="15"/>
        <v>available</v>
      </c>
      <c r="M69" s="15"/>
      <c r="N69" s="42">
        <v>58</v>
      </c>
      <c r="O69" s="70" t="s">
        <v>114</v>
      </c>
      <c r="P69" s="36">
        <v>1.6</v>
      </c>
      <c r="Q69" s="20">
        <v>0.005</v>
      </c>
      <c r="R69" s="29">
        <f>Q69+Kostromaenergo!D69</f>
        <v>0.335</v>
      </c>
      <c r="S69" s="44">
        <v>0.88</v>
      </c>
      <c r="T69" s="38">
        <v>120</v>
      </c>
      <c r="U69" s="31">
        <f t="shared" si="6"/>
        <v>-0.5449999999999999</v>
      </c>
      <c r="V69" s="31">
        <v>0</v>
      </c>
      <c r="W69" s="31">
        <f t="shared" si="7"/>
        <v>0.88</v>
      </c>
      <c r="X69" s="47">
        <f t="shared" si="8"/>
        <v>0.5449999999999999</v>
      </c>
      <c r="Y69" s="24">
        <f t="shared" si="18"/>
        <v>0.5449999999999999</v>
      </c>
      <c r="Z69" s="57" t="str">
        <f t="shared" si="16"/>
        <v>available</v>
      </c>
      <c r="AA69" s="16"/>
    </row>
    <row r="70" spans="1:27" s="1" customFormat="1" ht="22.5">
      <c r="A70" s="34">
        <v>59</v>
      </c>
      <c r="B70" s="35" t="s">
        <v>115</v>
      </c>
      <c r="C70" s="36">
        <v>6.3</v>
      </c>
      <c r="D70" s="20">
        <v>0.58</v>
      </c>
      <c r="E70" s="21">
        <v>2.5</v>
      </c>
      <c r="F70" s="38" t="s">
        <v>120</v>
      </c>
      <c r="G70" s="45">
        <f t="shared" si="3"/>
        <v>2.5</v>
      </c>
      <c r="H70" s="24">
        <v>0</v>
      </c>
      <c r="I70" s="39">
        <f t="shared" si="4"/>
        <v>2.5</v>
      </c>
      <c r="J70" s="24">
        <f t="shared" si="10"/>
        <v>1.92</v>
      </c>
      <c r="K70" s="46">
        <f t="shared" si="17"/>
        <v>1.92</v>
      </c>
      <c r="L70" s="58" t="str">
        <f t="shared" si="15"/>
        <v>available</v>
      </c>
      <c r="M70" s="15"/>
      <c r="N70" s="42">
        <v>59</v>
      </c>
      <c r="O70" s="70" t="s">
        <v>115</v>
      </c>
      <c r="P70" s="36">
        <v>6.3</v>
      </c>
      <c r="Q70" s="20">
        <v>0.063</v>
      </c>
      <c r="R70" s="29">
        <f>Q70+Kostromaenergo!D70</f>
        <v>0.643</v>
      </c>
      <c r="S70" s="44">
        <v>2.5</v>
      </c>
      <c r="T70" s="38" t="s">
        <v>120</v>
      </c>
      <c r="U70" s="31">
        <f t="shared" si="6"/>
        <v>-1.857</v>
      </c>
      <c r="V70" s="31">
        <v>0</v>
      </c>
      <c r="W70" s="31">
        <f t="shared" si="7"/>
        <v>2.5</v>
      </c>
      <c r="X70" s="47">
        <f t="shared" si="8"/>
        <v>1.857</v>
      </c>
      <c r="Y70" s="24">
        <f t="shared" si="18"/>
        <v>1.857</v>
      </c>
      <c r="Z70" s="58" t="str">
        <f t="shared" si="16"/>
        <v>available</v>
      </c>
      <c r="AA70" s="16"/>
    </row>
    <row r="71" spans="1:27" s="1" customFormat="1" ht="22.5">
      <c r="A71" s="34">
        <v>60</v>
      </c>
      <c r="B71" s="35" t="s">
        <v>116</v>
      </c>
      <c r="C71" s="36">
        <v>1</v>
      </c>
      <c r="D71" s="20">
        <v>0.06</v>
      </c>
      <c r="E71" s="21">
        <v>0.12</v>
      </c>
      <c r="F71" s="38">
        <v>120</v>
      </c>
      <c r="G71" s="45">
        <f t="shared" si="3"/>
        <v>0.12</v>
      </c>
      <c r="H71" s="24">
        <v>0</v>
      </c>
      <c r="I71" s="24">
        <f t="shared" si="4"/>
        <v>0.12</v>
      </c>
      <c r="J71" s="24">
        <f t="shared" si="10"/>
        <v>0.06</v>
      </c>
      <c r="K71" s="46">
        <f t="shared" si="17"/>
        <v>0.06</v>
      </c>
      <c r="L71" s="57" t="str">
        <f t="shared" si="15"/>
        <v>available</v>
      </c>
      <c r="M71" s="15"/>
      <c r="N71" s="42">
        <v>60</v>
      </c>
      <c r="O71" s="70" t="s">
        <v>116</v>
      </c>
      <c r="P71" s="36">
        <v>1</v>
      </c>
      <c r="Q71" s="20">
        <v>0</v>
      </c>
      <c r="R71" s="29">
        <f>Q71+Kostromaenergo!D71</f>
        <v>0.06</v>
      </c>
      <c r="S71" s="44">
        <v>0.12</v>
      </c>
      <c r="T71" s="38">
        <v>120</v>
      </c>
      <c r="U71" s="31">
        <f t="shared" si="6"/>
        <v>-0.06</v>
      </c>
      <c r="V71" s="31">
        <v>0</v>
      </c>
      <c r="W71" s="31">
        <f t="shared" si="7"/>
        <v>0.12</v>
      </c>
      <c r="X71" s="47">
        <f t="shared" si="8"/>
        <v>0.06</v>
      </c>
      <c r="Y71" s="24">
        <f t="shared" si="18"/>
        <v>0.06</v>
      </c>
      <c r="Z71" s="57" t="str">
        <f t="shared" si="16"/>
        <v>available</v>
      </c>
      <c r="AA71" s="16"/>
    </row>
    <row r="72" spans="1:27" s="1" customFormat="1" ht="23.25" thickBot="1">
      <c r="A72" s="69">
        <v>61</v>
      </c>
      <c r="B72" s="70" t="s">
        <v>117</v>
      </c>
      <c r="C72" s="71">
        <v>1</v>
      </c>
      <c r="D72" s="20">
        <v>0.19</v>
      </c>
      <c r="E72" s="21">
        <v>0.45</v>
      </c>
      <c r="F72" s="38">
        <v>120</v>
      </c>
      <c r="G72" s="45">
        <f>E72</f>
        <v>0.45</v>
      </c>
      <c r="H72" s="24">
        <v>0</v>
      </c>
      <c r="I72" s="72">
        <f>G72-H72</f>
        <v>0.45</v>
      </c>
      <c r="J72" s="24">
        <f>I72-D72</f>
        <v>0.26</v>
      </c>
      <c r="K72" s="46">
        <f t="shared" si="17"/>
        <v>0.26</v>
      </c>
      <c r="L72" s="58" t="str">
        <f t="shared" si="15"/>
        <v>available</v>
      </c>
      <c r="M72" s="15"/>
      <c r="N72" s="73">
        <v>61</v>
      </c>
      <c r="O72" s="70" t="s">
        <v>117</v>
      </c>
      <c r="P72" s="71">
        <v>1</v>
      </c>
      <c r="Q72" s="20">
        <v>0.08</v>
      </c>
      <c r="R72" s="29">
        <f>Q72+Kostromaenergo!D72</f>
        <v>0.27</v>
      </c>
      <c r="S72" s="74">
        <v>0.45</v>
      </c>
      <c r="T72" s="38">
        <v>120</v>
      </c>
      <c r="U72" s="31">
        <f>R72-S72</f>
        <v>-0.18</v>
      </c>
      <c r="V72" s="31">
        <v>0</v>
      </c>
      <c r="W72" s="31">
        <f>S72</f>
        <v>0.45</v>
      </c>
      <c r="X72" s="47">
        <f>W72-R72</f>
        <v>0.18</v>
      </c>
      <c r="Y72" s="72">
        <f t="shared" si="18"/>
        <v>0.18</v>
      </c>
      <c r="Z72" s="58" t="str">
        <f t="shared" si="16"/>
        <v>available</v>
      </c>
      <c r="AA72" s="16"/>
    </row>
    <row r="73" spans="1:27" s="1" customFormat="1" ht="16.5" customHeight="1" thickBot="1">
      <c r="A73" s="222" t="s">
        <v>119</v>
      </c>
      <c r="B73" s="223"/>
      <c r="C73" s="223"/>
      <c r="D73" s="223"/>
      <c r="E73" s="223"/>
      <c r="F73" s="223"/>
      <c r="G73" s="223"/>
      <c r="H73" s="223"/>
      <c r="I73" s="223"/>
      <c r="J73" s="235"/>
      <c r="K73" s="223"/>
      <c r="L73" s="224"/>
      <c r="M73" s="15"/>
      <c r="N73" s="218" t="s">
        <v>119</v>
      </c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20"/>
      <c r="Z73" s="221"/>
      <c r="AA73" s="16"/>
    </row>
    <row r="74" spans="1:27" s="1" customFormat="1" ht="22.5">
      <c r="A74" s="225">
        <v>62</v>
      </c>
      <c r="B74" s="75" t="s">
        <v>121</v>
      </c>
      <c r="C74" s="76" t="s">
        <v>2</v>
      </c>
      <c r="D74" s="77">
        <f>D75+D76</f>
        <v>2.13</v>
      </c>
      <c r="E74" s="78">
        <f>E76+E75</f>
        <v>0.86</v>
      </c>
      <c r="F74" s="22">
        <v>120</v>
      </c>
      <c r="G74" s="25">
        <f aca="true" t="shared" si="19" ref="G74:G105">D74-E74</f>
        <v>1.27</v>
      </c>
      <c r="H74" s="23">
        <v>0</v>
      </c>
      <c r="I74" s="79">
        <f>10*1.05</f>
        <v>10.5</v>
      </c>
      <c r="J74" s="79">
        <f>I74-G74-H74</f>
        <v>9.23</v>
      </c>
      <c r="K74" s="236">
        <f>MIN(J74:J76)</f>
        <v>9.23</v>
      </c>
      <c r="L74" s="226" t="str">
        <f>IF(K74&lt;0,"unavailable","available")</f>
        <v>available</v>
      </c>
      <c r="M74" s="15"/>
      <c r="N74" s="225">
        <v>62</v>
      </c>
      <c r="O74" s="80" t="s">
        <v>121</v>
      </c>
      <c r="P74" s="81" t="s">
        <v>2</v>
      </c>
      <c r="Q74" s="82">
        <v>3.466</v>
      </c>
      <c r="R74" s="83">
        <f>Q74+Kostromaenergo!D74</f>
        <v>5.596</v>
      </c>
      <c r="S74" s="84">
        <f>S76+S75</f>
        <v>0.86</v>
      </c>
      <c r="T74" s="22">
        <v>120</v>
      </c>
      <c r="U74" s="31">
        <f>R74-S74</f>
        <v>4.736</v>
      </c>
      <c r="V74" s="85">
        <v>0</v>
      </c>
      <c r="W74" s="79">
        <f>10*1.05</f>
        <v>10.5</v>
      </c>
      <c r="X74" s="86">
        <f>W74-V74-U74</f>
        <v>5.764</v>
      </c>
      <c r="Y74" s="193">
        <f>MIN(X74:X76)</f>
        <v>5.764</v>
      </c>
      <c r="Z74" s="226" t="str">
        <f>IF(Y74&lt;0,"unavailable","available")</f>
        <v>available</v>
      </c>
      <c r="AA74" s="16"/>
    </row>
    <row r="75" spans="1:27" s="1" customFormat="1" ht="12.75">
      <c r="A75" s="182"/>
      <c r="B75" s="62" t="s">
        <v>89</v>
      </c>
      <c r="C75" s="87" t="s">
        <v>2</v>
      </c>
      <c r="D75" s="88">
        <v>0.59</v>
      </c>
      <c r="E75" s="89">
        <v>0</v>
      </c>
      <c r="F75" s="38">
        <v>120</v>
      </c>
      <c r="G75" s="24">
        <f t="shared" si="19"/>
        <v>0.59</v>
      </c>
      <c r="H75" s="24">
        <v>0</v>
      </c>
      <c r="I75" s="63">
        <f>10*1.05</f>
        <v>10.5</v>
      </c>
      <c r="J75" s="63">
        <f>I75-D75</f>
        <v>9.91</v>
      </c>
      <c r="K75" s="189"/>
      <c r="L75" s="186"/>
      <c r="M75" s="15"/>
      <c r="N75" s="182"/>
      <c r="O75" s="64" t="s">
        <v>89</v>
      </c>
      <c r="P75" s="90" t="s">
        <v>2</v>
      </c>
      <c r="Q75" s="91">
        <v>0</v>
      </c>
      <c r="R75" s="83">
        <f>Q75+Kostromaenergo!D75</f>
        <v>0.59</v>
      </c>
      <c r="S75" s="92">
        <v>0</v>
      </c>
      <c r="T75" s="38">
        <v>120</v>
      </c>
      <c r="U75" s="31">
        <f aca="true" t="shared" si="20" ref="U75:U139">R75-S75</f>
        <v>0.59</v>
      </c>
      <c r="V75" s="85">
        <v>0</v>
      </c>
      <c r="W75" s="63">
        <f>10*1.05</f>
        <v>10.5</v>
      </c>
      <c r="X75" s="86">
        <f aca="true" t="shared" si="21" ref="X75:X139">W75-V75-U75</f>
        <v>9.91</v>
      </c>
      <c r="Y75" s="184"/>
      <c r="Z75" s="186"/>
      <c r="AA75" s="16"/>
    </row>
    <row r="76" spans="1:27" s="1" customFormat="1" ht="12.75">
      <c r="A76" s="183"/>
      <c r="B76" s="62" t="s">
        <v>90</v>
      </c>
      <c r="C76" s="87" t="s">
        <v>2</v>
      </c>
      <c r="D76" s="88">
        <v>1.54</v>
      </c>
      <c r="E76" s="89">
        <v>0.86</v>
      </c>
      <c r="F76" s="38">
        <v>120</v>
      </c>
      <c r="G76" s="39">
        <f t="shared" si="19"/>
        <v>0.68</v>
      </c>
      <c r="H76" s="24">
        <v>0</v>
      </c>
      <c r="I76" s="63">
        <f>10*1.05</f>
        <v>10.5</v>
      </c>
      <c r="J76" s="63">
        <f aca="true" t="shared" si="22" ref="J76:J137">I76-G76-H76</f>
        <v>9.82</v>
      </c>
      <c r="K76" s="189"/>
      <c r="L76" s="187"/>
      <c r="M76" s="15"/>
      <c r="N76" s="183"/>
      <c r="O76" s="64" t="s">
        <v>90</v>
      </c>
      <c r="P76" s="90" t="s">
        <v>2</v>
      </c>
      <c r="Q76" s="93">
        <v>3.466</v>
      </c>
      <c r="R76" s="83">
        <f>Q76+Kostromaenergo!D76</f>
        <v>5.006</v>
      </c>
      <c r="S76" s="92">
        <v>0.86</v>
      </c>
      <c r="T76" s="38">
        <v>120</v>
      </c>
      <c r="U76" s="31">
        <f t="shared" si="20"/>
        <v>4.146</v>
      </c>
      <c r="V76" s="85">
        <v>0</v>
      </c>
      <c r="W76" s="63">
        <f>10*1.05</f>
        <v>10.5</v>
      </c>
      <c r="X76" s="86">
        <f t="shared" si="21"/>
        <v>6.354</v>
      </c>
      <c r="Y76" s="184"/>
      <c r="Z76" s="187"/>
      <c r="AA76" s="16"/>
    </row>
    <row r="77" spans="1:27" s="1" customFormat="1" ht="22.5">
      <c r="A77" s="181">
        <v>63</v>
      </c>
      <c r="B77" s="94" t="s">
        <v>122</v>
      </c>
      <c r="C77" s="87" t="s">
        <v>3</v>
      </c>
      <c r="D77" s="95">
        <f>D78+D79</f>
        <v>6.12</v>
      </c>
      <c r="E77" s="96">
        <f>E79+E78</f>
        <v>1.15</v>
      </c>
      <c r="F77" s="38">
        <v>120</v>
      </c>
      <c r="G77" s="24">
        <f t="shared" si="19"/>
        <v>4.970000000000001</v>
      </c>
      <c r="H77" s="24">
        <v>0</v>
      </c>
      <c r="I77" s="63">
        <f>(10+1.6)*1.05</f>
        <v>12.18</v>
      </c>
      <c r="J77" s="63">
        <f t="shared" si="22"/>
        <v>7.209999999999999</v>
      </c>
      <c r="K77" s="234">
        <f>MIN(J77:J79)</f>
        <v>6.319999999999999</v>
      </c>
      <c r="L77" s="186" t="str">
        <f>IF(K77&lt;0,"unavailable","available")</f>
        <v>available</v>
      </c>
      <c r="M77" s="15"/>
      <c r="N77" s="181">
        <v>63</v>
      </c>
      <c r="O77" s="98" t="s">
        <v>122</v>
      </c>
      <c r="P77" s="90" t="s">
        <v>3</v>
      </c>
      <c r="Q77" s="93">
        <v>0.36</v>
      </c>
      <c r="R77" s="99">
        <f>Q77+Kostromaenergo!D77</f>
        <v>6.48</v>
      </c>
      <c r="S77" s="100">
        <f>S79+S78</f>
        <v>1.15</v>
      </c>
      <c r="T77" s="38">
        <v>120</v>
      </c>
      <c r="U77" s="31">
        <f>R77-S77</f>
        <v>5.33</v>
      </c>
      <c r="V77" s="85">
        <v>0</v>
      </c>
      <c r="W77" s="63">
        <f>(10+1.6)*1.05</f>
        <v>12.18</v>
      </c>
      <c r="X77" s="86">
        <f t="shared" si="21"/>
        <v>6.85</v>
      </c>
      <c r="Y77" s="193">
        <f>MIN(X77:X79)</f>
        <v>6.319999999999999</v>
      </c>
      <c r="Z77" s="186" t="str">
        <f>IF(Y77&lt;0,"unavailable","available")</f>
        <v>available</v>
      </c>
      <c r="AA77" s="16"/>
    </row>
    <row r="78" spans="1:27" s="1" customFormat="1" ht="12.75">
      <c r="A78" s="182"/>
      <c r="B78" s="62" t="s">
        <v>89</v>
      </c>
      <c r="C78" s="87" t="s">
        <v>3</v>
      </c>
      <c r="D78" s="88">
        <v>5.86</v>
      </c>
      <c r="E78" s="89">
        <v>0</v>
      </c>
      <c r="F78" s="38">
        <v>120</v>
      </c>
      <c r="G78" s="39">
        <f t="shared" si="19"/>
        <v>5.86</v>
      </c>
      <c r="H78" s="24">
        <v>0</v>
      </c>
      <c r="I78" s="63">
        <f>(10+1.6)*1.05</f>
        <v>12.18</v>
      </c>
      <c r="J78" s="63">
        <f>I78-D78</f>
        <v>6.319999999999999</v>
      </c>
      <c r="K78" s="234"/>
      <c r="L78" s="186"/>
      <c r="M78" s="15"/>
      <c r="N78" s="182"/>
      <c r="O78" s="64" t="s">
        <v>89</v>
      </c>
      <c r="P78" s="90" t="s">
        <v>3</v>
      </c>
      <c r="Q78" s="91">
        <v>0</v>
      </c>
      <c r="R78" s="83">
        <f>Q78+Kostromaenergo!D78</f>
        <v>5.86</v>
      </c>
      <c r="S78" s="92">
        <v>0</v>
      </c>
      <c r="T78" s="38">
        <v>120</v>
      </c>
      <c r="U78" s="31">
        <f t="shared" si="20"/>
        <v>5.86</v>
      </c>
      <c r="V78" s="85">
        <v>0</v>
      </c>
      <c r="W78" s="63">
        <f>(10+1.6)*1.05</f>
        <v>12.18</v>
      </c>
      <c r="X78" s="86">
        <f t="shared" si="21"/>
        <v>6.319999999999999</v>
      </c>
      <c r="Y78" s="184"/>
      <c r="Z78" s="186"/>
      <c r="AA78" s="16"/>
    </row>
    <row r="79" spans="1:27" s="1" customFormat="1" ht="12.75">
      <c r="A79" s="183"/>
      <c r="B79" s="62" t="s">
        <v>90</v>
      </c>
      <c r="C79" s="87" t="s">
        <v>3</v>
      </c>
      <c r="D79" s="88">
        <v>0.26</v>
      </c>
      <c r="E79" s="89">
        <v>1.15</v>
      </c>
      <c r="F79" s="38">
        <v>120</v>
      </c>
      <c r="G79" s="45">
        <f t="shared" si="19"/>
        <v>-0.8899999999999999</v>
      </c>
      <c r="H79" s="24">
        <v>0</v>
      </c>
      <c r="I79" s="63">
        <f>(10+1.6)*1.05</f>
        <v>12.18</v>
      </c>
      <c r="J79" s="63">
        <f t="shared" si="22"/>
        <v>13.07</v>
      </c>
      <c r="K79" s="234"/>
      <c r="L79" s="186"/>
      <c r="M79" s="15"/>
      <c r="N79" s="183"/>
      <c r="O79" s="64" t="s">
        <v>90</v>
      </c>
      <c r="P79" s="90" t="s">
        <v>3</v>
      </c>
      <c r="Q79" s="93">
        <v>0.36</v>
      </c>
      <c r="R79" s="83">
        <f>Q79+Kostromaenergo!D79</f>
        <v>0.62</v>
      </c>
      <c r="S79" s="92">
        <v>1.15</v>
      </c>
      <c r="T79" s="38">
        <v>120</v>
      </c>
      <c r="U79" s="31">
        <f t="shared" si="20"/>
        <v>-0.5299999999999999</v>
      </c>
      <c r="V79" s="85">
        <v>0</v>
      </c>
      <c r="W79" s="63">
        <f>(10+1.6)*1.05</f>
        <v>12.18</v>
      </c>
      <c r="X79" s="86">
        <f t="shared" si="21"/>
        <v>12.709999999999999</v>
      </c>
      <c r="Y79" s="184"/>
      <c r="Z79" s="186"/>
      <c r="AA79" s="16"/>
    </row>
    <row r="80" spans="1:27" s="1" customFormat="1" ht="22.5">
      <c r="A80" s="34">
        <v>64</v>
      </c>
      <c r="B80" s="94" t="s">
        <v>123</v>
      </c>
      <c r="C80" s="87" t="s">
        <v>4</v>
      </c>
      <c r="D80" s="88">
        <v>1.73</v>
      </c>
      <c r="E80" s="101">
        <v>0.425</v>
      </c>
      <c r="F80" s="38">
        <v>120</v>
      </c>
      <c r="G80" s="24">
        <f t="shared" si="19"/>
        <v>1.305</v>
      </c>
      <c r="H80" s="24">
        <v>0</v>
      </c>
      <c r="I80" s="63">
        <f>2.5*1.05</f>
        <v>2.625</v>
      </c>
      <c r="J80" s="63">
        <f t="shared" si="22"/>
        <v>1.32</v>
      </c>
      <c r="K80" s="97">
        <f>J80</f>
        <v>1.32</v>
      </c>
      <c r="L80" s="41" t="str">
        <f aca="true" t="shared" si="23" ref="L80:L93">IF(K80&lt;0,"unavailable","available")</f>
        <v>available</v>
      </c>
      <c r="M80" s="15"/>
      <c r="N80" s="34">
        <v>64</v>
      </c>
      <c r="O80" s="98" t="s">
        <v>123</v>
      </c>
      <c r="P80" s="90" t="s">
        <v>4</v>
      </c>
      <c r="Q80" s="102">
        <v>0.637</v>
      </c>
      <c r="R80" s="83">
        <f>Q80+Kostromaenergo!D80</f>
        <v>2.367</v>
      </c>
      <c r="S80" s="83">
        <v>0.425</v>
      </c>
      <c r="T80" s="38">
        <v>120</v>
      </c>
      <c r="U80" s="31">
        <f t="shared" si="20"/>
        <v>1.942</v>
      </c>
      <c r="V80" s="85">
        <v>0</v>
      </c>
      <c r="W80" s="63">
        <f>2.5*1.05</f>
        <v>2.625</v>
      </c>
      <c r="X80" s="86">
        <f t="shared" si="21"/>
        <v>0.683</v>
      </c>
      <c r="Y80" s="24">
        <f>X80</f>
        <v>0.683</v>
      </c>
      <c r="Z80" s="41" t="str">
        <f aca="true" t="shared" si="24" ref="Z80:Z93">IF(Y80&lt;0,"unavailable","available")</f>
        <v>available</v>
      </c>
      <c r="AA80" s="16"/>
    </row>
    <row r="81" spans="1:27" s="1" customFormat="1" ht="22.5">
      <c r="A81" s="34">
        <v>65</v>
      </c>
      <c r="B81" s="94" t="s">
        <v>124</v>
      </c>
      <c r="C81" s="87" t="s">
        <v>5</v>
      </c>
      <c r="D81" s="88">
        <v>0.58</v>
      </c>
      <c r="E81" s="101">
        <v>0.62</v>
      </c>
      <c r="F81" s="38">
        <v>120</v>
      </c>
      <c r="G81" s="24">
        <f t="shared" si="19"/>
        <v>-0.040000000000000036</v>
      </c>
      <c r="H81" s="24">
        <v>0</v>
      </c>
      <c r="I81" s="63">
        <f>1.05*4</f>
        <v>4.2</v>
      </c>
      <c r="J81" s="63">
        <f t="shared" si="22"/>
        <v>4.24</v>
      </c>
      <c r="K81" s="97">
        <f aca="true" t="shared" si="25" ref="K81:K92">J81</f>
        <v>4.24</v>
      </c>
      <c r="L81" s="57" t="str">
        <f t="shared" si="23"/>
        <v>available</v>
      </c>
      <c r="M81" s="15"/>
      <c r="N81" s="34">
        <v>65</v>
      </c>
      <c r="O81" s="98" t="s">
        <v>124</v>
      </c>
      <c r="P81" s="90" t="s">
        <v>5</v>
      </c>
      <c r="Q81" s="102">
        <v>1.632</v>
      </c>
      <c r="R81" s="83">
        <f>Q81+Kostromaenergo!D81</f>
        <v>2.2119999999999997</v>
      </c>
      <c r="S81" s="83">
        <v>0.62</v>
      </c>
      <c r="T81" s="38">
        <v>120</v>
      </c>
      <c r="U81" s="31">
        <f t="shared" si="20"/>
        <v>1.5919999999999996</v>
      </c>
      <c r="V81" s="85">
        <v>0</v>
      </c>
      <c r="W81" s="63">
        <f>1.05*4</f>
        <v>4.2</v>
      </c>
      <c r="X81" s="86">
        <f t="shared" si="21"/>
        <v>2.6080000000000005</v>
      </c>
      <c r="Y81" s="24">
        <f aca="true" t="shared" si="26" ref="Y81:Y92">X81</f>
        <v>2.6080000000000005</v>
      </c>
      <c r="Z81" s="41" t="str">
        <f t="shared" si="24"/>
        <v>available</v>
      </c>
      <c r="AA81" s="16"/>
    </row>
    <row r="82" spans="1:27" s="1" customFormat="1" ht="22.5">
      <c r="A82" s="34">
        <v>66</v>
      </c>
      <c r="B82" s="94" t="s">
        <v>125</v>
      </c>
      <c r="C82" s="87" t="s">
        <v>6</v>
      </c>
      <c r="D82" s="88">
        <v>0.34</v>
      </c>
      <c r="E82" s="101">
        <v>0.11</v>
      </c>
      <c r="F82" s="38">
        <v>120</v>
      </c>
      <c r="G82" s="24">
        <f t="shared" si="19"/>
        <v>0.23000000000000004</v>
      </c>
      <c r="H82" s="24">
        <v>0</v>
      </c>
      <c r="I82" s="63">
        <f>1.05*1.6</f>
        <v>1.6800000000000002</v>
      </c>
      <c r="J82" s="63">
        <f t="shared" si="22"/>
        <v>1.4500000000000002</v>
      </c>
      <c r="K82" s="97">
        <f t="shared" si="25"/>
        <v>1.4500000000000002</v>
      </c>
      <c r="L82" s="58" t="str">
        <f t="shared" si="23"/>
        <v>available</v>
      </c>
      <c r="M82" s="15"/>
      <c r="N82" s="34">
        <v>66</v>
      </c>
      <c r="O82" s="98" t="s">
        <v>125</v>
      </c>
      <c r="P82" s="90" t="s">
        <v>6</v>
      </c>
      <c r="Q82" s="102">
        <v>0.056</v>
      </c>
      <c r="R82" s="83">
        <f>Q82+Kostromaenergo!D82</f>
        <v>0.396</v>
      </c>
      <c r="S82" s="83">
        <v>0.11</v>
      </c>
      <c r="T82" s="38">
        <v>120</v>
      </c>
      <c r="U82" s="31">
        <f t="shared" si="20"/>
        <v>0.28600000000000003</v>
      </c>
      <c r="V82" s="85">
        <v>0</v>
      </c>
      <c r="W82" s="63">
        <f>1.05*1.6</f>
        <v>1.6800000000000002</v>
      </c>
      <c r="X82" s="86">
        <f t="shared" si="21"/>
        <v>1.3940000000000001</v>
      </c>
      <c r="Y82" s="24">
        <f t="shared" si="26"/>
        <v>1.3940000000000001</v>
      </c>
      <c r="Z82" s="41" t="str">
        <f t="shared" si="24"/>
        <v>available</v>
      </c>
      <c r="AA82" s="16"/>
    </row>
    <row r="83" spans="1:27" s="1" customFormat="1" ht="22.5">
      <c r="A83" s="34">
        <v>67</v>
      </c>
      <c r="B83" s="94" t="s">
        <v>126</v>
      </c>
      <c r="C83" s="87" t="s">
        <v>4</v>
      </c>
      <c r="D83" s="88">
        <v>2.33</v>
      </c>
      <c r="E83" s="101">
        <v>0.55</v>
      </c>
      <c r="F83" s="38">
        <v>120</v>
      </c>
      <c r="G83" s="24">
        <f t="shared" si="19"/>
        <v>1.78</v>
      </c>
      <c r="H83" s="24">
        <v>0</v>
      </c>
      <c r="I83" s="63">
        <f>1.05*2.5</f>
        <v>2.625</v>
      </c>
      <c r="J83" s="63">
        <f t="shared" si="22"/>
        <v>0.845</v>
      </c>
      <c r="K83" s="97">
        <f t="shared" si="25"/>
        <v>0.845</v>
      </c>
      <c r="L83" s="57" t="str">
        <f t="shared" si="23"/>
        <v>available</v>
      </c>
      <c r="M83" s="15"/>
      <c r="N83" s="34">
        <v>67</v>
      </c>
      <c r="O83" s="98" t="s">
        <v>126</v>
      </c>
      <c r="P83" s="90" t="s">
        <v>4</v>
      </c>
      <c r="Q83" s="102">
        <v>0.683</v>
      </c>
      <c r="R83" s="83">
        <f>Q83+Kostromaenergo!D83</f>
        <v>3.013</v>
      </c>
      <c r="S83" s="83">
        <v>0.55</v>
      </c>
      <c r="T83" s="38">
        <v>120</v>
      </c>
      <c r="U83" s="31">
        <f t="shared" si="20"/>
        <v>2.463</v>
      </c>
      <c r="V83" s="85">
        <v>0</v>
      </c>
      <c r="W83" s="63">
        <f>1.05*2.5</f>
        <v>2.625</v>
      </c>
      <c r="X83" s="86">
        <f t="shared" si="21"/>
        <v>0.16199999999999992</v>
      </c>
      <c r="Y83" s="24">
        <f t="shared" si="26"/>
        <v>0.16199999999999992</v>
      </c>
      <c r="Z83" s="41" t="str">
        <f t="shared" si="24"/>
        <v>available</v>
      </c>
      <c r="AA83" s="16"/>
    </row>
    <row r="84" spans="1:27" s="1" customFormat="1" ht="22.5">
      <c r="A84" s="34">
        <v>68</v>
      </c>
      <c r="B84" s="94" t="s">
        <v>127</v>
      </c>
      <c r="C84" s="87" t="s">
        <v>4</v>
      </c>
      <c r="D84" s="88">
        <v>1.18</v>
      </c>
      <c r="E84" s="101">
        <v>0.4</v>
      </c>
      <c r="F84" s="38">
        <v>120</v>
      </c>
      <c r="G84" s="39">
        <f t="shared" si="19"/>
        <v>0.7799999999999999</v>
      </c>
      <c r="H84" s="24">
        <v>0</v>
      </c>
      <c r="I84" s="63">
        <f>1.05*2.5</f>
        <v>2.625</v>
      </c>
      <c r="J84" s="63">
        <f t="shared" si="22"/>
        <v>1.8450000000000002</v>
      </c>
      <c r="K84" s="97">
        <f t="shared" si="25"/>
        <v>1.8450000000000002</v>
      </c>
      <c r="L84" s="58" t="str">
        <f t="shared" si="23"/>
        <v>available</v>
      </c>
      <c r="M84" s="15"/>
      <c r="N84" s="34">
        <v>68</v>
      </c>
      <c r="O84" s="98" t="s">
        <v>127</v>
      </c>
      <c r="P84" s="90" t="s">
        <v>4</v>
      </c>
      <c r="Q84" s="102">
        <v>0.371</v>
      </c>
      <c r="R84" s="83">
        <f>Q84+Kostromaenergo!D84</f>
        <v>1.551</v>
      </c>
      <c r="S84" s="83">
        <v>0.4</v>
      </c>
      <c r="T84" s="38">
        <v>120</v>
      </c>
      <c r="U84" s="31">
        <f t="shared" si="20"/>
        <v>1.1509999999999998</v>
      </c>
      <c r="V84" s="85">
        <v>0</v>
      </c>
      <c r="W84" s="63">
        <f>1.05*2.5</f>
        <v>2.625</v>
      </c>
      <c r="X84" s="86">
        <f t="shared" si="21"/>
        <v>1.4740000000000002</v>
      </c>
      <c r="Y84" s="24">
        <f t="shared" si="26"/>
        <v>1.4740000000000002</v>
      </c>
      <c r="Z84" s="41" t="str">
        <f t="shared" si="24"/>
        <v>available</v>
      </c>
      <c r="AA84" s="16"/>
    </row>
    <row r="85" spans="1:27" s="1" customFormat="1" ht="22.5">
      <c r="A85" s="34">
        <v>69</v>
      </c>
      <c r="B85" s="94" t="s">
        <v>128</v>
      </c>
      <c r="C85" s="87" t="s">
        <v>6</v>
      </c>
      <c r="D85" s="88">
        <v>0.74</v>
      </c>
      <c r="E85" s="101">
        <v>0.29</v>
      </c>
      <c r="F85" s="38">
        <v>120</v>
      </c>
      <c r="G85" s="24">
        <f t="shared" si="19"/>
        <v>0.45</v>
      </c>
      <c r="H85" s="24">
        <v>0</v>
      </c>
      <c r="I85" s="63">
        <f>1.05*1.6</f>
        <v>1.6800000000000002</v>
      </c>
      <c r="J85" s="63">
        <f t="shared" si="22"/>
        <v>1.2300000000000002</v>
      </c>
      <c r="K85" s="97">
        <f t="shared" si="25"/>
        <v>1.2300000000000002</v>
      </c>
      <c r="L85" s="41" t="str">
        <f t="shared" si="23"/>
        <v>available</v>
      </c>
      <c r="M85" s="15"/>
      <c r="N85" s="34">
        <v>69</v>
      </c>
      <c r="O85" s="98" t="s">
        <v>128</v>
      </c>
      <c r="P85" s="90" t="s">
        <v>6</v>
      </c>
      <c r="Q85" s="102">
        <v>0.159</v>
      </c>
      <c r="R85" s="83">
        <f>Q85+Kostromaenergo!D85</f>
        <v>0.899</v>
      </c>
      <c r="S85" s="83">
        <v>0.29</v>
      </c>
      <c r="T85" s="38">
        <v>120</v>
      </c>
      <c r="U85" s="31">
        <f t="shared" si="20"/>
        <v>0.609</v>
      </c>
      <c r="V85" s="85">
        <v>0</v>
      </c>
      <c r="W85" s="63">
        <f>1.05*1.6</f>
        <v>1.6800000000000002</v>
      </c>
      <c r="X85" s="86">
        <f t="shared" si="21"/>
        <v>1.0710000000000002</v>
      </c>
      <c r="Y85" s="24">
        <f t="shared" si="26"/>
        <v>1.0710000000000002</v>
      </c>
      <c r="Z85" s="41" t="str">
        <f t="shared" si="24"/>
        <v>available</v>
      </c>
      <c r="AA85" s="16"/>
    </row>
    <row r="86" spans="1:27" s="1" customFormat="1" ht="22.5">
      <c r="A86" s="34">
        <v>70</v>
      </c>
      <c r="B86" s="94" t="s">
        <v>129</v>
      </c>
      <c r="C86" s="87" t="s">
        <v>4</v>
      </c>
      <c r="D86" s="88">
        <v>2.3</v>
      </c>
      <c r="E86" s="101">
        <v>0.43</v>
      </c>
      <c r="F86" s="38">
        <v>120</v>
      </c>
      <c r="G86" s="39">
        <f t="shared" si="19"/>
        <v>1.8699999999999999</v>
      </c>
      <c r="H86" s="24">
        <v>0</v>
      </c>
      <c r="I86" s="63">
        <f>1.05*2.5</f>
        <v>2.625</v>
      </c>
      <c r="J86" s="63">
        <f t="shared" si="22"/>
        <v>0.7550000000000001</v>
      </c>
      <c r="K86" s="97">
        <f t="shared" si="25"/>
        <v>0.7550000000000001</v>
      </c>
      <c r="L86" s="57" t="str">
        <f t="shared" si="23"/>
        <v>available</v>
      </c>
      <c r="M86" s="15"/>
      <c r="N86" s="34">
        <v>70</v>
      </c>
      <c r="O86" s="98" t="s">
        <v>129</v>
      </c>
      <c r="P86" s="90" t="s">
        <v>4</v>
      </c>
      <c r="Q86" s="102">
        <v>0.751</v>
      </c>
      <c r="R86" s="83">
        <f>Q86+Kostromaenergo!D86</f>
        <v>3.0509999999999997</v>
      </c>
      <c r="S86" s="83">
        <v>0.43</v>
      </c>
      <c r="T86" s="38">
        <v>120</v>
      </c>
      <c r="U86" s="31">
        <f t="shared" si="20"/>
        <v>2.6209999999999996</v>
      </c>
      <c r="V86" s="85">
        <v>0</v>
      </c>
      <c r="W86" s="63">
        <f>1.05*2.5</f>
        <v>2.625</v>
      </c>
      <c r="X86" s="86">
        <f t="shared" si="21"/>
        <v>0.004000000000000448</v>
      </c>
      <c r="Y86" s="24">
        <f t="shared" si="26"/>
        <v>0.004000000000000448</v>
      </c>
      <c r="Z86" s="41" t="str">
        <f t="shared" si="24"/>
        <v>available</v>
      </c>
      <c r="AA86" s="16"/>
    </row>
    <row r="87" spans="1:27" s="1" customFormat="1" ht="22.5">
      <c r="A87" s="34">
        <v>71</v>
      </c>
      <c r="B87" s="94" t="s">
        <v>130</v>
      </c>
      <c r="C87" s="87" t="s">
        <v>7</v>
      </c>
      <c r="D87" s="88">
        <v>0.36</v>
      </c>
      <c r="E87" s="101">
        <v>0.2</v>
      </c>
      <c r="F87" s="38">
        <v>120</v>
      </c>
      <c r="G87" s="45">
        <f t="shared" si="19"/>
        <v>0.15999999999999998</v>
      </c>
      <c r="H87" s="24">
        <v>0</v>
      </c>
      <c r="I87" s="63">
        <f>1.05*1.8</f>
        <v>1.8900000000000001</v>
      </c>
      <c r="J87" s="63">
        <f t="shared" si="22"/>
        <v>1.7300000000000002</v>
      </c>
      <c r="K87" s="97">
        <f t="shared" si="25"/>
        <v>1.7300000000000002</v>
      </c>
      <c r="L87" s="58" t="str">
        <f t="shared" si="23"/>
        <v>available</v>
      </c>
      <c r="M87" s="15"/>
      <c r="N87" s="34">
        <v>71</v>
      </c>
      <c r="O87" s="98" t="s">
        <v>130</v>
      </c>
      <c r="P87" s="90" t="s">
        <v>7</v>
      </c>
      <c r="Q87" s="102">
        <v>0.058</v>
      </c>
      <c r="R87" s="83">
        <f>Q87+Kostromaenergo!D87</f>
        <v>0.418</v>
      </c>
      <c r="S87" s="83">
        <v>0.2</v>
      </c>
      <c r="T87" s="38">
        <v>120</v>
      </c>
      <c r="U87" s="31">
        <f t="shared" si="20"/>
        <v>0.21799999999999997</v>
      </c>
      <c r="V87" s="85">
        <v>0</v>
      </c>
      <c r="W87" s="63">
        <f>1.05*1.8</f>
        <v>1.8900000000000001</v>
      </c>
      <c r="X87" s="86">
        <f t="shared" si="21"/>
        <v>1.6720000000000002</v>
      </c>
      <c r="Y87" s="24">
        <f t="shared" si="26"/>
        <v>1.6720000000000002</v>
      </c>
      <c r="Z87" s="41" t="str">
        <f t="shared" si="24"/>
        <v>available</v>
      </c>
      <c r="AA87" s="16"/>
    </row>
    <row r="88" spans="1:27" s="1" customFormat="1" ht="22.5">
      <c r="A88" s="34">
        <v>72</v>
      </c>
      <c r="B88" s="94" t="s">
        <v>131</v>
      </c>
      <c r="C88" s="87" t="s">
        <v>5</v>
      </c>
      <c r="D88" s="88">
        <v>2.5</v>
      </c>
      <c r="E88" s="101">
        <v>0.92</v>
      </c>
      <c r="F88" s="38">
        <v>120</v>
      </c>
      <c r="G88" s="45">
        <f t="shared" si="19"/>
        <v>1.58</v>
      </c>
      <c r="H88" s="24">
        <v>0</v>
      </c>
      <c r="I88" s="63">
        <f>1.05*4</f>
        <v>4.2</v>
      </c>
      <c r="J88" s="63">
        <f t="shared" si="22"/>
        <v>2.62</v>
      </c>
      <c r="K88" s="97">
        <f t="shared" si="25"/>
        <v>2.62</v>
      </c>
      <c r="L88" s="41" t="str">
        <f t="shared" si="23"/>
        <v>available</v>
      </c>
      <c r="M88" s="15"/>
      <c r="N88" s="34">
        <v>72</v>
      </c>
      <c r="O88" s="98" t="s">
        <v>131</v>
      </c>
      <c r="P88" s="90" t="s">
        <v>5</v>
      </c>
      <c r="Q88" s="102">
        <v>0.221</v>
      </c>
      <c r="R88" s="83">
        <f>Q88+Kostromaenergo!D88</f>
        <v>2.721</v>
      </c>
      <c r="S88" s="83">
        <v>0.92</v>
      </c>
      <c r="T88" s="38">
        <v>120</v>
      </c>
      <c r="U88" s="31">
        <f t="shared" si="20"/>
        <v>1.8010000000000002</v>
      </c>
      <c r="V88" s="85">
        <v>0</v>
      </c>
      <c r="W88" s="63">
        <f>1.05*4</f>
        <v>4.2</v>
      </c>
      <c r="X88" s="86">
        <f t="shared" si="21"/>
        <v>2.399</v>
      </c>
      <c r="Y88" s="24">
        <f t="shared" si="26"/>
        <v>2.399</v>
      </c>
      <c r="Z88" s="41" t="str">
        <f t="shared" si="24"/>
        <v>available</v>
      </c>
      <c r="AA88" s="16"/>
    </row>
    <row r="89" spans="1:27" s="1" customFormat="1" ht="22.5">
      <c r="A89" s="34">
        <v>73</v>
      </c>
      <c r="B89" s="94" t="s">
        <v>132</v>
      </c>
      <c r="C89" s="87" t="s">
        <v>8</v>
      </c>
      <c r="D89" s="88">
        <v>1.43</v>
      </c>
      <c r="E89" s="101">
        <v>0</v>
      </c>
      <c r="F89" s="38">
        <v>0</v>
      </c>
      <c r="G89" s="45">
        <f t="shared" si="19"/>
        <v>1.43</v>
      </c>
      <c r="H89" s="24">
        <v>0</v>
      </c>
      <c r="I89" s="63">
        <f>1.05*1.6</f>
        <v>1.6800000000000002</v>
      </c>
      <c r="J89" s="63">
        <f t="shared" si="22"/>
        <v>0.2500000000000002</v>
      </c>
      <c r="K89" s="97">
        <f t="shared" si="25"/>
        <v>0.2500000000000002</v>
      </c>
      <c r="L89" s="41" t="str">
        <f t="shared" si="23"/>
        <v>available</v>
      </c>
      <c r="M89" s="15"/>
      <c r="N89" s="34">
        <v>73</v>
      </c>
      <c r="O89" s="98" t="s">
        <v>132</v>
      </c>
      <c r="P89" s="90" t="s">
        <v>8</v>
      </c>
      <c r="Q89" s="102">
        <v>0.146</v>
      </c>
      <c r="R89" s="83">
        <f>Q89+Kostromaenergo!D89</f>
        <v>1.5759999999999998</v>
      </c>
      <c r="S89" s="83">
        <v>0</v>
      </c>
      <c r="T89" s="38">
        <v>0</v>
      </c>
      <c r="U89" s="31">
        <f t="shared" si="20"/>
        <v>1.5759999999999998</v>
      </c>
      <c r="V89" s="85">
        <v>0</v>
      </c>
      <c r="W89" s="63">
        <f>1.05*1.6</f>
        <v>1.6800000000000002</v>
      </c>
      <c r="X89" s="86">
        <f t="shared" si="21"/>
        <v>0.10400000000000031</v>
      </c>
      <c r="Y89" s="24">
        <f t="shared" si="26"/>
        <v>0.10400000000000031</v>
      </c>
      <c r="Z89" s="41" t="str">
        <f t="shared" si="24"/>
        <v>available</v>
      </c>
      <c r="AA89" s="16"/>
    </row>
    <row r="90" spans="1:27" s="1" customFormat="1" ht="22.5">
      <c r="A90" s="34">
        <v>74</v>
      </c>
      <c r="B90" s="94" t="s">
        <v>133</v>
      </c>
      <c r="C90" s="87" t="s">
        <v>9</v>
      </c>
      <c r="D90" s="65">
        <v>2.71</v>
      </c>
      <c r="E90" s="101">
        <v>0</v>
      </c>
      <c r="F90" s="38">
        <v>0</v>
      </c>
      <c r="G90" s="45">
        <f t="shared" si="19"/>
        <v>2.71</v>
      </c>
      <c r="H90" s="24">
        <v>0</v>
      </c>
      <c r="I90" s="63">
        <f>1.05*3.2</f>
        <v>3.3600000000000003</v>
      </c>
      <c r="J90" s="63">
        <f t="shared" si="22"/>
        <v>0.6500000000000004</v>
      </c>
      <c r="K90" s="97">
        <f t="shared" si="25"/>
        <v>0.6500000000000004</v>
      </c>
      <c r="L90" s="57" t="str">
        <f t="shared" si="23"/>
        <v>available</v>
      </c>
      <c r="M90" s="15"/>
      <c r="N90" s="103">
        <v>74</v>
      </c>
      <c r="O90" s="104" t="s">
        <v>133</v>
      </c>
      <c r="P90" s="105" t="s">
        <v>9</v>
      </c>
      <c r="Q90" s="106">
        <v>1.082</v>
      </c>
      <c r="R90" s="107">
        <f>Q90+Kostromaenergo!D90</f>
        <v>3.792</v>
      </c>
      <c r="S90" s="107">
        <v>0</v>
      </c>
      <c r="T90" s="53">
        <v>0</v>
      </c>
      <c r="U90" s="54">
        <f t="shared" si="20"/>
        <v>3.792</v>
      </c>
      <c r="V90" s="108">
        <v>0</v>
      </c>
      <c r="W90" s="109">
        <f>1.05*3.2</f>
        <v>3.3600000000000003</v>
      </c>
      <c r="X90" s="110">
        <f t="shared" si="21"/>
        <v>-0.4319999999999995</v>
      </c>
      <c r="Y90" s="111">
        <f t="shared" si="26"/>
        <v>-0.4319999999999995</v>
      </c>
      <c r="Z90" s="112" t="str">
        <f t="shared" si="24"/>
        <v>unavailable</v>
      </c>
      <c r="AA90" s="16"/>
    </row>
    <row r="91" spans="1:27" s="1" customFormat="1" ht="22.5">
      <c r="A91" s="34">
        <v>75</v>
      </c>
      <c r="B91" s="94" t="s">
        <v>134</v>
      </c>
      <c r="C91" s="87" t="s">
        <v>5</v>
      </c>
      <c r="D91" s="88">
        <v>3.68</v>
      </c>
      <c r="E91" s="101">
        <v>0.76</v>
      </c>
      <c r="F91" s="38">
        <v>120</v>
      </c>
      <c r="G91" s="45">
        <f t="shared" si="19"/>
        <v>2.92</v>
      </c>
      <c r="H91" s="24">
        <v>0</v>
      </c>
      <c r="I91" s="63">
        <f>1.05*4</f>
        <v>4.2</v>
      </c>
      <c r="J91" s="63">
        <f t="shared" si="22"/>
        <v>1.2800000000000002</v>
      </c>
      <c r="K91" s="97">
        <f t="shared" si="25"/>
        <v>1.2800000000000002</v>
      </c>
      <c r="L91" s="57" t="str">
        <f t="shared" si="23"/>
        <v>available</v>
      </c>
      <c r="M91" s="15"/>
      <c r="N91" s="34">
        <v>75</v>
      </c>
      <c r="O91" s="98" t="s">
        <v>134</v>
      </c>
      <c r="P91" s="90" t="s">
        <v>5</v>
      </c>
      <c r="Q91" s="102">
        <v>0.409</v>
      </c>
      <c r="R91" s="83">
        <f>Q91+Kostromaenergo!D91</f>
        <v>4.089</v>
      </c>
      <c r="S91" s="83">
        <v>0.76</v>
      </c>
      <c r="T91" s="38">
        <v>120</v>
      </c>
      <c r="U91" s="31">
        <f t="shared" si="20"/>
        <v>3.3290000000000006</v>
      </c>
      <c r="V91" s="85">
        <v>0</v>
      </c>
      <c r="W91" s="63">
        <f>1.05*4</f>
        <v>4.2</v>
      </c>
      <c r="X91" s="86">
        <f t="shared" si="21"/>
        <v>0.8709999999999996</v>
      </c>
      <c r="Y91" s="24">
        <f t="shared" si="26"/>
        <v>0.8709999999999996</v>
      </c>
      <c r="Z91" s="57" t="str">
        <f t="shared" si="24"/>
        <v>available</v>
      </c>
      <c r="AA91" s="16"/>
    </row>
    <row r="92" spans="1:27" s="1" customFormat="1" ht="22.5">
      <c r="A92" s="34">
        <v>76</v>
      </c>
      <c r="B92" s="94" t="s">
        <v>135</v>
      </c>
      <c r="C92" s="87" t="s">
        <v>10</v>
      </c>
      <c r="D92" s="88">
        <v>0.82</v>
      </c>
      <c r="E92" s="113">
        <v>0</v>
      </c>
      <c r="F92" s="38">
        <v>0</v>
      </c>
      <c r="G92" s="45">
        <f t="shared" si="19"/>
        <v>0.82</v>
      </c>
      <c r="H92" s="24">
        <v>0</v>
      </c>
      <c r="I92" s="63">
        <f>1.05*1</f>
        <v>1.05</v>
      </c>
      <c r="J92" s="63">
        <f t="shared" si="22"/>
        <v>0.2300000000000001</v>
      </c>
      <c r="K92" s="97">
        <f t="shared" si="25"/>
        <v>0.2300000000000001</v>
      </c>
      <c r="L92" s="58" t="str">
        <f t="shared" si="23"/>
        <v>available</v>
      </c>
      <c r="M92" s="15"/>
      <c r="N92" s="34">
        <v>76</v>
      </c>
      <c r="O92" s="98" t="s">
        <v>135</v>
      </c>
      <c r="P92" s="90" t="s">
        <v>10</v>
      </c>
      <c r="Q92" s="102">
        <v>0</v>
      </c>
      <c r="R92" s="83">
        <f>Q92+Kostromaenergo!D92</f>
        <v>0.82</v>
      </c>
      <c r="S92" s="83">
        <v>0</v>
      </c>
      <c r="T92" s="38">
        <v>0</v>
      </c>
      <c r="U92" s="31">
        <f t="shared" si="20"/>
        <v>0.82</v>
      </c>
      <c r="V92" s="85">
        <v>0</v>
      </c>
      <c r="W92" s="63">
        <f>1.05*1</f>
        <v>1.05</v>
      </c>
      <c r="X92" s="86">
        <f t="shared" si="21"/>
        <v>0.2300000000000001</v>
      </c>
      <c r="Y92" s="24">
        <f t="shared" si="26"/>
        <v>0.2300000000000001</v>
      </c>
      <c r="Z92" s="58" t="str">
        <f t="shared" si="24"/>
        <v>available</v>
      </c>
      <c r="AA92" s="16"/>
    </row>
    <row r="93" spans="1:27" s="1" customFormat="1" ht="22.5">
      <c r="A93" s="181">
        <v>77</v>
      </c>
      <c r="B93" s="94" t="s">
        <v>136</v>
      </c>
      <c r="C93" s="87" t="s">
        <v>11</v>
      </c>
      <c r="D93" s="65">
        <f>D94+D95</f>
        <v>12.41</v>
      </c>
      <c r="E93" s="89">
        <f>E95+E94</f>
        <v>0</v>
      </c>
      <c r="F93" s="38">
        <v>0</v>
      </c>
      <c r="G93" s="45">
        <f t="shared" si="19"/>
        <v>12.41</v>
      </c>
      <c r="H93" s="24">
        <v>0</v>
      </c>
      <c r="I93" s="63">
        <f>1.05*16</f>
        <v>16.8</v>
      </c>
      <c r="J93" s="63">
        <f t="shared" si="22"/>
        <v>4.390000000000001</v>
      </c>
      <c r="K93" s="188">
        <f>MIN(J93:J95)</f>
        <v>4.390000000000001</v>
      </c>
      <c r="L93" s="185" t="str">
        <f t="shared" si="23"/>
        <v>available</v>
      </c>
      <c r="M93" s="15"/>
      <c r="N93" s="181">
        <v>77</v>
      </c>
      <c r="O93" s="98" t="s">
        <v>136</v>
      </c>
      <c r="P93" s="90" t="s">
        <v>11</v>
      </c>
      <c r="Q93" s="93">
        <v>1.638</v>
      </c>
      <c r="R93" s="83">
        <f>Q93+Kostromaenergo!D93</f>
        <v>14.048</v>
      </c>
      <c r="S93" s="100">
        <f>S95+S94</f>
        <v>0</v>
      </c>
      <c r="T93" s="38">
        <v>0</v>
      </c>
      <c r="U93" s="31">
        <f t="shared" si="20"/>
        <v>14.048</v>
      </c>
      <c r="V93" s="85">
        <v>0</v>
      </c>
      <c r="W93" s="63">
        <f>1.05*16</f>
        <v>16.8</v>
      </c>
      <c r="X93" s="86">
        <f t="shared" si="21"/>
        <v>2.7520000000000007</v>
      </c>
      <c r="Y93" s="184">
        <f>MIN(X93:X95)</f>
        <v>2.7520000000000007</v>
      </c>
      <c r="Z93" s="185" t="str">
        <f t="shared" si="24"/>
        <v>available</v>
      </c>
      <c r="AA93" s="16"/>
    </row>
    <row r="94" spans="1:27" s="1" customFormat="1" ht="12.75">
      <c r="A94" s="182"/>
      <c r="B94" s="62" t="s">
        <v>89</v>
      </c>
      <c r="C94" s="87" t="s">
        <v>11</v>
      </c>
      <c r="D94" s="88">
        <v>0.77</v>
      </c>
      <c r="E94" s="89">
        <v>0</v>
      </c>
      <c r="F94" s="38">
        <v>0</v>
      </c>
      <c r="G94" s="24">
        <f t="shared" si="19"/>
        <v>0.77</v>
      </c>
      <c r="H94" s="24">
        <v>0</v>
      </c>
      <c r="I94" s="63">
        <f>1.05*16</f>
        <v>16.8</v>
      </c>
      <c r="J94" s="63">
        <f>I94-D94</f>
        <v>16.03</v>
      </c>
      <c r="K94" s="189"/>
      <c r="L94" s="186"/>
      <c r="M94" s="15"/>
      <c r="N94" s="182"/>
      <c r="O94" s="64" t="s">
        <v>89</v>
      </c>
      <c r="P94" s="90" t="s">
        <v>11</v>
      </c>
      <c r="Q94" s="91">
        <v>0</v>
      </c>
      <c r="R94" s="83">
        <f>Q94+Kostromaenergo!D94</f>
        <v>0.77</v>
      </c>
      <c r="S94" s="83">
        <v>0</v>
      </c>
      <c r="T94" s="38">
        <v>0</v>
      </c>
      <c r="U94" s="31">
        <f t="shared" si="20"/>
        <v>0.77</v>
      </c>
      <c r="V94" s="85">
        <v>0</v>
      </c>
      <c r="W94" s="63">
        <f>1.05*16</f>
        <v>16.8</v>
      </c>
      <c r="X94" s="86">
        <f t="shared" si="21"/>
        <v>16.03</v>
      </c>
      <c r="Y94" s="184"/>
      <c r="Z94" s="186"/>
      <c r="AA94" s="16"/>
    </row>
    <row r="95" spans="1:27" s="1" customFormat="1" ht="12.75">
      <c r="A95" s="183"/>
      <c r="B95" s="62" t="s">
        <v>90</v>
      </c>
      <c r="C95" s="87" t="s">
        <v>11</v>
      </c>
      <c r="D95" s="88">
        <v>11.64</v>
      </c>
      <c r="E95" s="89">
        <v>0</v>
      </c>
      <c r="F95" s="38">
        <v>0</v>
      </c>
      <c r="G95" s="39">
        <f t="shared" si="19"/>
        <v>11.64</v>
      </c>
      <c r="H95" s="24">
        <v>0</v>
      </c>
      <c r="I95" s="63">
        <f>1.05*16</f>
        <v>16.8</v>
      </c>
      <c r="J95" s="63">
        <f t="shared" si="22"/>
        <v>5.16</v>
      </c>
      <c r="K95" s="190"/>
      <c r="L95" s="186"/>
      <c r="M95" s="15"/>
      <c r="N95" s="183"/>
      <c r="O95" s="64" t="s">
        <v>90</v>
      </c>
      <c r="P95" s="90" t="s">
        <v>11</v>
      </c>
      <c r="Q95" s="93">
        <v>1.638</v>
      </c>
      <c r="R95" s="83">
        <f>Q95+Kostromaenergo!D95</f>
        <v>13.278</v>
      </c>
      <c r="S95" s="83">
        <v>0</v>
      </c>
      <c r="T95" s="38">
        <v>0</v>
      </c>
      <c r="U95" s="31">
        <f t="shared" si="20"/>
        <v>13.278</v>
      </c>
      <c r="V95" s="85">
        <v>0</v>
      </c>
      <c r="W95" s="63">
        <f>1.05*16</f>
        <v>16.8</v>
      </c>
      <c r="X95" s="86">
        <f t="shared" si="21"/>
        <v>3.5220000000000002</v>
      </c>
      <c r="Y95" s="184"/>
      <c r="Z95" s="186"/>
      <c r="AA95" s="16"/>
    </row>
    <row r="96" spans="1:27" s="1" customFormat="1" ht="22.5">
      <c r="A96" s="34">
        <v>78</v>
      </c>
      <c r="B96" s="94" t="s">
        <v>137</v>
      </c>
      <c r="C96" s="87" t="s">
        <v>5</v>
      </c>
      <c r="D96" s="88">
        <v>1.65</v>
      </c>
      <c r="E96" s="101">
        <v>1.03</v>
      </c>
      <c r="F96" s="38">
        <v>120</v>
      </c>
      <c r="G96" s="45">
        <f t="shared" si="19"/>
        <v>0.6199999999999999</v>
      </c>
      <c r="H96" s="24">
        <v>0</v>
      </c>
      <c r="I96" s="63">
        <f>1.05*4</f>
        <v>4.2</v>
      </c>
      <c r="J96" s="63">
        <f t="shared" si="22"/>
        <v>3.58</v>
      </c>
      <c r="K96" s="97">
        <f>J96</f>
        <v>3.58</v>
      </c>
      <c r="L96" s="41" t="str">
        <f>IF(K96&lt;0,"unavailable","available")</f>
        <v>available</v>
      </c>
      <c r="M96" s="15"/>
      <c r="N96" s="34">
        <v>78</v>
      </c>
      <c r="O96" s="98" t="s">
        <v>137</v>
      </c>
      <c r="P96" s="90" t="s">
        <v>5</v>
      </c>
      <c r="Q96" s="102">
        <v>2.716</v>
      </c>
      <c r="R96" s="83">
        <f>Q96+Kostromaenergo!D96</f>
        <v>4.366</v>
      </c>
      <c r="S96" s="83">
        <v>1.03</v>
      </c>
      <c r="T96" s="38">
        <v>120</v>
      </c>
      <c r="U96" s="31">
        <f t="shared" si="20"/>
        <v>3.3359999999999994</v>
      </c>
      <c r="V96" s="85">
        <v>0</v>
      </c>
      <c r="W96" s="63">
        <f>1.05*4</f>
        <v>4.2</v>
      </c>
      <c r="X96" s="86">
        <f t="shared" si="21"/>
        <v>0.8640000000000008</v>
      </c>
      <c r="Y96" s="24">
        <f>X96</f>
        <v>0.8640000000000008</v>
      </c>
      <c r="Z96" s="41" t="str">
        <f>IF(Y96&lt;0,"unavailable","available")</f>
        <v>available</v>
      </c>
      <c r="AA96" s="16"/>
    </row>
    <row r="97" spans="1:27" s="1" customFormat="1" ht="22.5">
      <c r="A97" s="34">
        <v>79</v>
      </c>
      <c r="B97" s="94" t="s">
        <v>138</v>
      </c>
      <c r="C97" s="87" t="s">
        <v>4</v>
      </c>
      <c r="D97" s="88">
        <v>1.27</v>
      </c>
      <c r="E97" s="101">
        <v>0.43</v>
      </c>
      <c r="F97" s="38">
        <v>120</v>
      </c>
      <c r="G97" s="24">
        <f t="shared" si="19"/>
        <v>0.8400000000000001</v>
      </c>
      <c r="H97" s="24">
        <v>0</v>
      </c>
      <c r="I97" s="63">
        <f>1.05*2.5</f>
        <v>2.625</v>
      </c>
      <c r="J97" s="63">
        <f t="shared" si="22"/>
        <v>1.785</v>
      </c>
      <c r="K97" s="97">
        <f>J97</f>
        <v>1.785</v>
      </c>
      <c r="L97" s="57" t="str">
        <f>IF(K97&lt;0,"unavailable","available")</f>
        <v>available</v>
      </c>
      <c r="M97" s="15"/>
      <c r="N97" s="34">
        <v>79</v>
      </c>
      <c r="O97" s="98" t="s">
        <v>138</v>
      </c>
      <c r="P97" s="90" t="s">
        <v>4</v>
      </c>
      <c r="Q97" s="102">
        <v>0.183</v>
      </c>
      <c r="R97" s="83">
        <f>Q97+Kostromaenergo!D97</f>
        <v>1.453</v>
      </c>
      <c r="S97" s="83">
        <v>0.43</v>
      </c>
      <c r="T97" s="38">
        <v>120</v>
      </c>
      <c r="U97" s="31">
        <f t="shared" si="20"/>
        <v>1.0230000000000001</v>
      </c>
      <c r="V97" s="85">
        <v>0</v>
      </c>
      <c r="W97" s="63">
        <f>1.05*2.5</f>
        <v>2.625</v>
      </c>
      <c r="X97" s="86">
        <f t="shared" si="21"/>
        <v>1.6019999999999999</v>
      </c>
      <c r="Y97" s="24">
        <f>X97</f>
        <v>1.6019999999999999</v>
      </c>
      <c r="Z97" s="57" t="str">
        <f>IF(Y97&lt;0,"unavailable","available")</f>
        <v>available</v>
      </c>
      <c r="AA97" s="16"/>
    </row>
    <row r="98" spans="1:27" s="1" customFormat="1" ht="22.5">
      <c r="A98" s="34">
        <v>80</v>
      </c>
      <c r="B98" s="94" t="s">
        <v>139</v>
      </c>
      <c r="C98" s="87" t="s">
        <v>7</v>
      </c>
      <c r="D98" s="88">
        <v>0.37</v>
      </c>
      <c r="E98" s="113">
        <v>0.43</v>
      </c>
      <c r="F98" s="38">
        <v>120</v>
      </c>
      <c r="G98" s="39">
        <f t="shared" si="19"/>
        <v>-0.06</v>
      </c>
      <c r="H98" s="24">
        <v>0</v>
      </c>
      <c r="I98" s="63">
        <f>1.05*1.8</f>
        <v>1.8900000000000001</v>
      </c>
      <c r="J98" s="63">
        <f t="shared" si="22"/>
        <v>1.9500000000000002</v>
      </c>
      <c r="K98" s="97">
        <f>J98</f>
        <v>1.9500000000000002</v>
      </c>
      <c r="L98" s="57" t="str">
        <f>IF(K98&lt;0,"unavailable","available")</f>
        <v>available</v>
      </c>
      <c r="M98" s="15"/>
      <c r="N98" s="34">
        <v>80</v>
      </c>
      <c r="O98" s="98" t="s">
        <v>139</v>
      </c>
      <c r="P98" s="90" t="s">
        <v>7</v>
      </c>
      <c r="Q98" s="102">
        <v>0.027</v>
      </c>
      <c r="R98" s="83">
        <f>Q98+Kostromaenergo!D98</f>
        <v>0.397</v>
      </c>
      <c r="S98" s="83">
        <v>0.43</v>
      </c>
      <c r="T98" s="38">
        <v>120</v>
      </c>
      <c r="U98" s="31">
        <f t="shared" si="20"/>
        <v>-0.032999999999999974</v>
      </c>
      <c r="V98" s="85">
        <v>0</v>
      </c>
      <c r="W98" s="63">
        <f>1.05*1.8</f>
        <v>1.8900000000000001</v>
      </c>
      <c r="X98" s="86">
        <f t="shared" si="21"/>
        <v>1.923</v>
      </c>
      <c r="Y98" s="24">
        <f>X98</f>
        <v>1.923</v>
      </c>
      <c r="Z98" s="57" t="str">
        <f>IF(Y98&lt;0,"unavailable","available")</f>
        <v>available</v>
      </c>
      <c r="AA98" s="16"/>
    </row>
    <row r="99" spans="1:27" s="1" customFormat="1" ht="27" customHeight="1">
      <c r="A99" s="181">
        <v>81</v>
      </c>
      <c r="B99" s="115" t="s">
        <v>140</v>
      </c>
      <c r="C99" s="65" t="s">
        <v>12</v>
      </c>
      <c r="D99" s="116">
        <f>D100+D101</f>
        <v>18.509999999999998</v>
      </c>
      <c r="E99" s="89">
        <f>E101+E100</f>
        <v>2.75</v>
      </c>
      <c r="F99" s="38">
        <v>120</v>
      </c>
      <c r="G99" s="45">
        <f t="shared" si="19"/>
        <v>15.759999999999998</v>
      </c>
      <c r="H99" s="24">
        <v>0</v>
      </c>
      <c r="I99" s="117">
        <f>1.05*25</f>
        <v>26.25</v>
      </c>
      <c r="J99" s="63">
        <f t="shared" si="22"/>
        <v>10.490000000000002</v>
      </c>
      <c r="K99" s="231">
        <f>MIN(J99:J102)</f>
        <v>10.490000000000002</v>
      </c>
      <c r="L99" s="185" t="str">
        <f>IF(K99&lt;0,"unavailable","available")</f>
        <v>available</v>
      </c>
      <c r="M99" s="15"/>
      <c r="N99" s="181">
        <v>81</v>
      </c>
      <c r="O99" s="115" t="s">
        <v>140</v>
      </c>
      <c r="P99" s="118" t="s">
        <v>12</v>
      </c>
      <c r="Q99" s="93">
        <v>0.671</v>
      </c>
      <c r="R99" s="83">
        <f>Q99+Kostromaenergo!D99</f>
        <v>19.180999999999997</v>
      </c>
      <c r="S99" s="100">
        <f>S101+S100</f>
        <v>2.75</v>
      </c>
      <c r="T99" s="38">
        <v>120</v>
      </c>
      <c r="U99" s="31">
        <f t="shared" si="20"/>
        <v>16.430999999999997</v>
      </c>
      <c r="V99" s="85">
        <v>0</v>
      </c>
      <c r="W99" s="117">
        <f>1.05*25</f>
        <v>26.25</v>
      </c>
      <c r="X99" s="86">
        <f t="shared" si="21"/>
        <v>9.819000000000003</v>
      </c>
      <c r="Y99" s="191">
        <f>MIN(X99:X102)</f>
        <v>9.819000000000003</v>
      </c>
      <c r="Z99" s="185" t="str">
        <f>IF(Y99&lt;0,"unavailable","available")</f>
        <v>available</v>
      </c>
      <c r="AA99" s="16"/>
    </row>
    <row r="100" spans="1:27" s="1" customFormat="1" ht="12.75">
      <c r="A100" s="182"/>
      <c r="B100" s="62" t="s">
        <v>89</v>
      </c>
      <c r="C100" s="65" t="s">
        <v>0</v>
      </c>
      <c r="D100" s="88">
        <v>6.52</v>
      </c>
      <c r="E100" s="119">
        <v>0</v>
      </c>
      <c r="F100" s="38">
        <v>120</v>
      </c>
      <c r="G100" s="45">
        <f t="shared" si="19"/>
        <v>6.52</v>
      </c>
      <c r="H100" s="24">
        <v>0</v>
      </c>
      <c r="I100" s="117">
        <f>1.05*25</f>
        <v>26.25</v>
      </c>
      <c r="J100" s="63">
        <f>I100-D100</f>
        <v>19.73</v>
      </c>
      <c r="K100" s="232"/>
      <c r="L100" s="186"/>
      <c r="M100" s="15"/>
      <c r="N100" s="182"/>
      <c r="O100" s="64" t="s">
        <v>89</v>
      </c>
      <c r="P100" s="118" t="s">
        <v>0</v>
      </c>
      <c r="Q100" s="120">
        <v>0</v>
      </c>
      <c r="R100" s="83">
        <f>Q100+Kostromaenergo!D100</f>
        <v>6.52</v>
      </c>
      <c r="S100" s="121">
        <v>0</v>
      </c>
      <c r="T100" s="38">
        <v>120</v>
      </c>
      <c r="U100" s="31">
        <f t="shared" si="20"/>
        <v>6.52</v>
      </c>
      <c r="V100" s="85">
        <v>0</v>
      </c>
      <c r="W100" s="117">
        <f>1.05*25</f>
        <v>26.25</v>
      </c>
      <c r="X100" s="86">
        <f t="shared" si="21"/>
        <v>19.73</v>
      </c>
      <c r="Y100" s="192"/>
      <c r="Z100" s="186"/>
      <c r="AA100" s="16"/>
    </row>
    <row r="101" spans="1:27" s="1" customFormat="1" ht="12.75">
      <c r="A101" s="182"/>
      <c r="B101" s="62" t="s">
        <v>90</v>
      </c>
      <c r="C101" s="65" t="s">
        <v>0</v>
      </c>
      <c r="D101" s="88">
        <v>11.99</v>
      </c>
      <c r="E101" s="119">
        <v>2.75</v>
      </c>
      <c r="F101" s="38">
        <v>120</v>
      </c>
      <c r="G101" s="45">
        <f t="shared" si="19"/>
        <v>9.24</v>
      </c>
      <c r="H101" s="24">
        <v>0</v>
      </c>
      <c r="I101" s="117">
        <f>1.05*25</f>
        <v>26.25</v>
      </c>
      <c r="J101" s="63">
        <f t="shared" si="22"/>
        <v>17.009999999999998</v>
      </c>
      <c r="K101" s="232"/>
      <c r="L101" s="186"/>
      <c r="M101" s="15"/>
      <c r="N101" s="182"/>
      <c r="O101" s="64" t="s">
        <v>90</v>
      </c>
      <c r="P101" s="118" t="s">
        <v>0</v>
      </c>
      <c r="Q101" s="93">
        <v>0.671</v>
      </c>
      <c r="R101" s="83">
        <f>Q101+Kostromaenergo!D101</f>
        <v>12.661</v>
      </c>
      <c r="S101" s="121">
        <v>2.75</v>
      </c>
      <c r="T101" s="38">
        <v>120</v>
      </c>
      <c r="U101" s="31">
        <f t="shared" si="20"/>
        <v>9.911</v>
      </c>
      <c r="V101" s="85">
        <v>0</v>
      </c>
      <c r="W101" s="117">
        <f>1.05*25</f>
        <v>26.25</v>
      </c>
      <c r="X101" s="86">
        <f t="shared" si="21"/>
        <v>16.339</v>
      </c>
      <c r="Y101" s="192"/>
      <c r="Z101" s="186"/>
      <c r="AA101" s="16"/>
    </row>
    <row r="102" spans="1:27" s="1" customFormat="1" ht="22.5">
      <c r="A102" s="183"/>
      <c r="B102" s="122" t="s">
        <v>141</v>
      </c>
      <c r="C102" s="65" t="s">
        <v>11</v>
      </c>
      <c r="D102" s="88">
        <v>5.79</v>
      </c>
      <c r="E102" s="119">
        <v>2.2</v>
      </c>
      <c r="F102" s="38">
        <v>120</v>
      </c>
      <c r="G102" s="24">
        <f t="shared" si="19"/>
        <v>3.59</v>
      </c>
      <c r="H102" s="24">
        <v>0</v>
      </c>
      <c r="I102" s="117">
        <f>1.05*16</f>
        <v>16.8</v>
      </c>
      <c r="J102" s="63">
        <f t="shared" si="22"/>
        <v>13.21</v>
      </c>
      <c r="K102" s="233"/>
      <c r="L102" s="187"/>
      <c r="M102" s="15"/>
      <c r="N102" s="183"/>
      <c r="O102" s="98" t="s">
        <v>141</v>
      </c>
      <c r="P102" s="118" t="s">
        <v>11</v>
      </c>
      <c r="Q102" s="88">
        <v>0.052</v>
      </c>
      <c r="R102" s="83">
        <f>Q102+Kostromaenergo!D102</f>
        <v>5.842</v>
      </c>
      <c r="S102" s="121">
        <v>2.2</v>
      </c>
      <c r="T102" s="38">
        <v>120</v>
      </c>
      <c r="U102" s="31">
        <f t="shared" si="20"/>
        <v>3.6419999999999995</v>
      </c>
      <c r="V102" s="85">
        <v>0</v>
      </c>
      <c r="W102" s="117">
        <f>1.05*16</f>
        <v>16.8</v>
      </c>
      <c r="X102" s="86">
        <f t="shared" si="21"/>
        <v>13.158000000000001</v>
      </c>
      <c r="Y102" s="207"/>
      <c r="Z102" s="187"/>
      <c r="AA102" s="16"/>
    </row>
    <row r="103" spans="1:27" s="1" customFormat="1" ht="22.5">
      <c r="A103" s="60">
        <v>82</v>
      </c>
      <c r="B103" s="94" t="s">
        <v>142</v>
      </c>
      <c r="C103" s="87" t="s">
        <v>13</v>
      </c>
      <c r="D103" s="88">
        <v>1.15</v>
      </c>
      <c r="E103" s="89">
        <v>1.55</v>
      </c>
      <c r="F103" s="38">
        <v>120</v>
      </c>
      <c r="G103" s="24">
        <f t="shared" si="19"/>
        <v>-0.40000000000000013</v>
      </c>
      <c r="H103" s="24">
        <v>0</v>
      </c>
      <c r="I103" s="63">
        <f>1.05*5.6</f>
        <v>5.88</v>
      </c>
      <c r="J103" s="63">
        <f t="shared" si="22"/>
        <v>6.28</v>
      </c>
      <c r="K103" s="123">
        <f>J103</f>
        <v>6.28</v>
      </c>
      <c r="L103" s="57" t="str">
        <f>IF(K103&lt;0,"unavailable","available")</f>
        <v>available</v>
      </c>
      <c r="M103" s="15"/>
      <c r="N103" s="60">
        <v>82</v>
      </c>
      <c r="O103" s="98" t="s">
        <v>142</v>
      </c>
      <c r="P103" s="90" t="s">
        <v>2</v>
      </c>
      <c r="Q103" s="102">
        <v>5.835</v>
      </c>
      <c r="R103" s="83">
        <f>Q103+Kostromaenergo!D103</f>
        <v>6.984999999999999</v>
      </c>
      <c r="S103" s="83">
        <v>1.55</v>
      </c>
      <c r="T103" s="38">
        <v>120</v>
      </c>
      <c r="U103" s="31">
        <f t="shared" si="20"/>
        <v>5.435</v>
      </c>
      <c r="V103" s="85">
        <v>0</v>
      </c>
      <c r="W103" s="63">
        <f>1.05*10</f>
        <v>10.5</v>
      </c>
      <c r="X103" s="86">
        <f t="shared" si="21"/>
        <v>5.065</v>
      </c>
      <c r="Y103" s="24">
        <f>X103</f>
        <v>5.065</v>
      </c>
      <c r="Z103" s="57" t="str">
        <f>IF(Y103&lt;0,"unavailable","available")</f>
        <v>available</v>
      </c>
      <c r="AA103" s="16"/>
    </row>
    <row r="104" spans="1:27" s="1" customFormat="1" ht="22.5">
      <c r="A104" s="34">
        <v>83</v>
      </c>
      <c r="B104" s="94" t="s">
        <v>143</v>
      </c>
      <c r="C104" s="87" t="s">
        <v>6</v>
      </c>
      <c r="D104" s="88">
        <v>0.7</v>
      </c>
      <c r="E104" s="89">
        <v>0.41</v>
      </c>
      <c r="F104" s="38">
        <v>120</v>
      </c>
      <c r="G104" s="39">
        <f t="shared" si="19"/>
        <v>0.29</v>
      </c>
      <c r="H104" s="24">
        <v>0</v>
      </c>
      <c r="I104" s="63">
        <f>1.05*1.6</f>
        <v>1.6800000000000002</v>
      </c>
      <c r="J104" s="63">
        <f t="shared" si="22"/>
        <v>1.3900000000000001</v>
      </c>
      <c r="K104" s="123">
        <f>J104</f>
        <v>1.3900000000000001</v>
      </c>
      <c r="L104" s="58" t="str">
        <f>IF(K104&lt;0,"unavailable","available")</f>
        <v>available</v>
      </c>
      <c r="M104" s="15"/>
      <c r="N104" s="34">
        <v>83</v>
      </c>
      <c r="O104" s="98" t="s">
        <v>143</v>
      </c>
      <c r="P104" s="90" t="s">
        <v>6</v>
      </c>
      <c r="Q104" s="102">
        <v>0.168</v>
      </c>
      <c r="R104" s="83">
        <f>Q104+Kostromaenergo!D104</f>
        <v>0.868</v>
      </c>
      <c r="S104" s="83">
        <v>0.41</v>
      </c>
      <c r="T104" s="38">
        <v>120</v>
      </c>
      <c r="U104" s="31">
        <f t="shared" si="20"/>
        <v>0.458</v>
      </c>
      <c r="V104" s="85">
        <v>0</v>
      </c>
      <c r="W104" s="63">
        <f>1.05*1.6</f>
        <v>1.6800000000000002</v>
      </c>
      <c r="X104" s="86">
        <f t="shared" si="21"/>
        <v>1.2220000000000002</v>
      </c>
      <c r="Y104" s="24">
        <f>X104</f>
        <v>1.2220000000000002</v>
      </c>
      <c r="Z104" s="58" t="str">
        <f>IF(Y104&lt;0,"unavailable","available")</f>
        <v>available</v>
      </c>
      <c r="AA104" s="16"/>
    </row>
    <row r="105" spans="1:27" s="1" customFormat="1" ht="22.5">
      <c r="A105" s="34">
        <v>84</v>
      </c>
      <c r="B105" s="94" t="s">
        <v>144</v>
      </c>
      <c r="C105" s="87" t="s">
        <v>6</v>
      </c>
      <c r="D105" s="88">
        <v>0.38</v>
      </c>
      <c r="E105" s="89">
        <v>0.23</v>
      </c>
      <c r="F105" s="38">
        <v>120</v>
      </c>
      <c r="G105" s="24">
        <f t="shared" si="19"/>
        <v>0.15</v>
      </c>
      <c r="H105" s="24">
        <v>0</v>
      </c>
      <c r="I105" s="63">
        <f>1.05*1.6</f>
        <v>1.6800000000000002</v>
      </c>
      <c r="J105" s="63">
        <f t="shared" si="22"/>
        <v>1.5300000000000002</v>
      </c>
      <c r="K105" s="123">
        <f>J105</f>
        <v>1.5300000000000002</v>
      </c>
      <c r="L105" s="57" t="str">
        <f>IF(K105&lt;0,"unavailable","available")</f>
        <v>available</v>
      </c>
      <c r="M105" s="15"/>
      <c r="N105" s="34">
        <v>84</v>
      </c>
      <c r="O105" s="98" t="s">
        <v>144</v>
      </c>
      <c r="P105" s="90" t="s">
        <v>6</v>
      </c>
      <c r="Q105" s="102">
        <v>0.007</v>
      </c>
      <c r="R105" s="83">
        <f>Q105+Kostromaenergo!D105</f>
        <v>0.387</v>
      </c>
      <c r="S105" s="83">
        <v>0.23</v>
      </c>
      <c r="T105" s="38">
        <v>120</v>
      </c>
      <c r="U105" s="31">
        <f t="shared" si="20"/>
        <v>0.157</v>
      </c>
      <c r="V105" s="85">
        <v>0</v>
      </c>
      <c r="W105" s="63">
        <f>1.05*1.6</f>
        <v>1.6800000000000002</v>
      </c>
      <c r="X105" s="86">
        <f t="shared" si="21"/>
        <v>1.5230000000000001</v>
      </c>
      <c r="Y105" s="24">
        <f>X105</f>
        <v>1.5230000000000001</v>
      </c>
      <c r="Z105" s="57" t="str">
        <f>IF(Y105&lt;0,"unavailable","available")</f>
        <v>available</v>
      </c>
      <c r="AA105" s="16"/>
    </row>
    <row r="106" spans="1:27" s="1" customFormat="1" ht="22.5">
      <c r="A106" s="181">
        <v>85</v>
      </c>
      <c r="B106" s="94" t="s">
        <v>145</v>
      </c>
      <c r="C106" s="87" t="s">
        <v>14</v>
      </c>
      <c r="D106" s="65">
        <f>D107+D108</f>
        <v>4.01</v>
      </c>
      <c r="E106" s="96">
        <f>E108+E107</f>
        <v>0.76</v>
      </c>
      <c r="F106" s="38">
        <v>120</v>
      </c>
      <c r="G106" s="39">
        <f aca="true" t="shared" si="27" ref="G106:G137">D106-E106</f>
        <v>3.25</v>
      </c>
      <c r="H106" s="24">
        <v>0</v>
      </c>
      <c r="I106" s="63">
        <f>1.05*6.3</f>
        <v>6.615</v>
      </c>
      <c r="J106" s="63">
        <f t="shared" si="22"/>
        <v>3.365</v>
      </c>
      <c r="K106" s="188">
        <f>MIN(J106:J108)</f>
        <v>3.365</v>
      </c>
      <c r="L106" s="185" t="str">
        <f>IF(K106&lt;0,"unavailable","available")</f>
        <v>available</v>
      </c>
      <c r="M106" s="15"/>
      <c r="N106" s="181">
        <v>85</v>
      </c>
      <c r="O106" s="98" t="s">
        <v>145</v>
      </c>
      <c r="P106" s="90" t="s">
        <v>14</v>
      </c>
      <c r="Q106" s="93">
        <v>0.058</v>
      </c>
      <c r="R106" s="83">
        <f>Q106+Kostromaenergo!D106</f>
        <v>4.068</v>
      </c>
      <c r="S106" s="100">
        <f>S108+S107</f>
        <v>0.76</v>
      </c>
      <c r="T106" s="38">
        <v>120</v>
      </c>
      <c r="U106" s="31">
        <f t="shared" si="20"/>
        <v>3.308</v>
      </c>
      <c r="V106" s="85">
        <v>0</v>
      </c>
      <c r="W106" s="63">
        <f>1.05*6.3</f>
        <v>6.615</v>
      </c>
      <c r="X106" s="86">
        <f t="shared" si="21"/>
        <v>3.3070000000000004</v>
      </c>
      <c r="Y106" s="184">
        <f>MIN(X106:X108)</f>
        <v>3.3070000000000004</v>
      </c>
      <c r="Z106" s="185" t="str">
        <f>IF(Y106&lt;0,"unavailable","available")</f>
        <v>available</v>
      </c>
      <c r="AA106" s="16"/>
    </row>
    <row r="107" spans="1:27" s="1" customFormat="1" ht="12.75">
      <c r="A107" s="182"/>
      <c r="B107" s="62" t="s">
        <v>89</v>
      </c>
      <c r="C107" s="87" t="s">
        <v>14</v>
      </c>
      <c r="D107" s="88">
        <v>0.31</v>
      </c>
      <c r="E107" s="89">
        <v>0</v>
      </c>
      <c r="F107" s="38">
        <v>120</v>
      </c>
      <c r="G107" s="45">
        <f t="shared" si="27"/>
        <v>0.31</v>
      </c>
      <c r="H107" s="24">
        <v>0</v>
      </c>
      <c r="I107" s="63">
        <f>1.05*6.3</f>
        <v>6.615</v>
      </c>
      <c r="J107" s="63">
        <f>I107-D107</f>
        <v>6.305000000000001</v>
      </c>
      <c r="K107" s="189"/>
      <c r="L107" s="186"/>
      <c r="M107" s="15"/>
      <c r="N107" s="182"/>
      <c r="O107" s="64" t="s">
        <v>89</v>
      </c>
      <c r="P107" s="90" t="s">
        <v>14</v>
      </c>
      <c r="Q107" s="91">
        <v>0</v>
      </c>
      <c r="R107" s="83">
        <f>Q107+Kostromaenergo!D107</f>
        <v>0.31</v>
      </c>
      <c r="S107" s="83">
        <v>0</v>
      </c>
      <c r="T107" s="38">
        <v>120</v>
      </c>
      <c r="U107" s="31">
        <f t="shared" si="20"/>
        <v>0.31</v>
      </c>
      <c r="V107" s="85">
        <v>0</v>
      </c>
      <c r="W107" s="63">
        <f>1.05*6.3</f>
        <v>6.615</v>
      </c>
      <c r="X107" s="86">
        <f t="shared" si="21"/>
        <v>6.305000000000001</v>
      </c>
      <c r="Y107" s="184"/>
      <c r="Z107" s="186"/>
      <c r="AA107" s="16"/>
    </row>
    <row r="108" spans="1:27" s="1" customFormat="1" ht="12.75">
      <c r="A108" s="183"/>
      <c r="B108" s="62" t="s">
        <v>90</v>
      </c>
      <c r="C108" s="87" t="s">
        <v>14</v>
      </c>
      <c r="D108" s="88">
        <v>3.7</v>
      </c>
      <c r="E108" s="89">
        <v>0.76</v>
      </c>
      <c r="F108" s="38">
        <v>120</v>
      </c>
      <c r="G108" s="45">
        <f t="shared" si="27"/>
        <v>2.9400000000000004</v>
      </c>
      <c r="H108" s="24">
        <v>0</v>
      </c>
      <c r="I108" s="63">
        <f>1.05*6.3</f>
        <v>6.615</v>
      </c>
      <c r="J108" s="63">
        <f t="shared" si="22"/>
        <v>3.675</v>
      </c>
      <c r="K108" s="190"/>
      <c r="L108" s="187"/>
      <c r="M108" s="15"/>
      <c r="N108" s="183"/>
      <c r="O108" s="64" t="s">
        <v>90</v>
      </c>
      <c r="P108" s="90" t="s">
        <v>14</v>
      </c>
      <c r="Q108" s="93">
        <v>0.058</v>
      </c>
      <c r="R108" s="83">
        <f>Q108+Kostromaenergo!D108</f>
        <v>3.758</v>
      </c>
      <c r="S108" s="83">
        <v>0.76</v>
      </c>
      <c r="T108" s="38">
        <v>120</v>
      </c>
      <c r="U108" s="31">
        <f t="shared" si="20"/>
        <v>2.998</v>
      </c>
      <c r="V108" s="85">
        <v>0</v>
      </c>
      <c r="W108" s="63">
        <f>1.05*6.3</f>
        <v>6.615</v>
      </c>
      <c r="X108" s="86">
        <f t="shared" si="21"/>
        <v>3.617</v>
      </c>
      <c r="Y108" s="184"/>
      <c r="Z108" s="187"/>
      <c r="AA108" s="16"/>
    </row>
    <row r="109" spans="1:27" s="1" customFormat="1" ht="22.5">
      <c r="A109" s="181">
        <v>86</v>
      </c>
      <c r="B109" s="94" t="s">
        <v>146</v>
      </c>
      <c r="C109" s="87" t="s">
        <v>2</v>
      </c>
      <c r="D109" s="95">
        <f>D110+D111</f>
        <v>3.91</v>
      </c>
      <c r="E109" s="96">
        <f>E111+E110</f>
        <v>1.28</v>
      </c>
      <c r="F109" s="38">
        <v>120</v>
      </c>
      <c r="G109" s="45">
        <f t="shared" si="27"/>
        <v>2.63</v>
      </c>
      <c r="H109" s="24">
        <v>0</v>
      </c>
      <c r="I109" s="63">
        <f>1.05*10</f>
        <v>10.5</v>
      </c>
      <c r="J109" s="63">
        <f t="shared" si="22"/>
        <v>7.87</v>
      </c>
      <c r="K109" s="188">
        <f>MIN(J109:J111)</f>
        <v>7.87</v>
      </c>
      <c r="L109" s="186" t="str">
        <f>IF(K109&lt;0,"unavailable","available")</f>
        <v>available</v>
      </c>
      <c r="M109" s="15"/>
      <c r="N109" s="181">
        <v>86</v>
      </c>
      <c r="O109" s="98" t="s">
        <v>146</v>
      </c>
      <c r="P109" s="90" t="s">
        <v>2</v>
      </c>
      <c r="Q109" s="93">
        <v>1.365</v>
      </c>
      <c r="R109" s="83">
        <f>Q109+Kostromaenergo!D109</f>
        <v>5.275</v>
      </c>
      <c r="S109" s="100">
        <f>S111+S110</f>
        <v>1.28</v>
      </c>
      <c r="T109" s="38">
        <v>120</v>
      </c>
      <c r="U109" s="31">
        <f t="shared" si="20"/>
        <v>3.995</v>
      </c>
      <c r="V109" s="85">
        <v>0</v>
      </c>
      <c r="W109" s="63">
        <f>1.05*10</f>
        <v>10.5</v>
      </c>
      <c r="X109" s="86">
        <f t="shared" si="21"/>
        <v>6.505</v>
      </c>
      <c r="Y109" s="184">
        <f>MIN(X109:X111)</f>
        <v>6.505</v>
      </c>
      <c r="Z109" s="186" t="str">
        <f>IF(Y109&lt;0,"unavailable","available")</f>
        <v>available</v>
      </c>
      <c r="AA109" s="16"/>
    </row>
    <row r="110" spans="1:27" s="1" customFormat="1" ht="12.75">
      <c r="A110" s="182"/>
      <c r="B110" s="62" t="s">
        <v>89</v>
      </c>
      <c r="C110" s="87" t="s">
        <v>2</v>
      </c>
      <c r="D110" s="88">
        <v>0.72</v>
      </c>
      <c r="E110" s="89">
        <v>0</v>
      </c>
      <c r="F110" s="38">
        <v>120</v>
      </c>
      <c r="G110" s="24">
        <f t="shared" si="27"/>
        <v>0.72</v>
      </c>
      <c r="H110" s="24">
        <v>0</v>
      </c>
      <c r="I110" s="63">
        <f>1.05*10</f>
        <v>10.5</v>
      </c>
      <c r="J110" s="63">
        <f>I110-D110</f>
        <v>9.78</v>
      </c>
      <c r="K110" s="189"/>
      <c r="L110" s="186"/>
      <c r="M110" s="15"/>
      <c r="N110" s="182"/>
      <c r="O110" s="64" t="s">
        <v>89</v>
      </c>
      <c r="P110" s="90" t="s">
        <v>2</v>
      </c>
      <c r="Q110" s="91">
        <v>0</v>
      </c>
      <c r="R110" s="83">
        <f>Q110+Kostromaenergo!D110</f>
        <v>0.72</v>
      </c>
      <c r="S110" s="83">
        <v>0</v>
      </c>
      <c r="T110" s="38">
        <v>120</v>
      </c>
      <c r="U110" s="31">
        <f t="shared" si="20"/>
        <v>0.72</v>
      </c>
      <c r="V110" s="85">
        <v>0</v>
      </c>
      <c r="W110" s="63">
        <f>1.05*10</f>
        <v>10.5</v>
      </c>
      <c r="X110" s="86">
        <f t="shared" si="21"/>
        <v>9.78</v>
      </c>
      <c r="Y110" s="184"/>
      <c r="Z110" s="186"/>
      <c r="AA110" s="16"/>
    </row>
    <row r="111" spans="1:27" s="1" customFormat="1" ht="12.75">
      <c r="A111" s="183"/>
      <c r="B111" s="62" t="s">
        <v>90</v>
      </c>
      <c r="C111" s="87" t="s">
        <v>2</v>
      </c>
      <c r="D111" s="88">
        <v>3.19</v>
      </c>
      <c r="E111" s="89">
        <v>1.28</v>
      </c>
      <c r="F111" s="38">
        <v>120</v>
      </c>
      <c r="G111" s="24">
        <f t="shared" si="27"/>
        <v>1.91</v>
      </c>
      <c r="H111" s="24">
        <v>0</v>
      </c>
      <c r="I111" s="63">
        <f>1.05*10</f>
        <v>10.5</v>
      </c>
      <c r="J111" s="63">
        <f t="shared" si="22"/>
        <v>8.59</v>
      </c>
      <c r="K111" s="190"/>
      <c r="L111" s="186"/>
      <c r="M111" s="15"/>
      <c r="N111" s="183"/>
      <c r="O111" s="64" t="s">
        <v>90</v>
      </c>
      <c r="P111" s="90" t="s">
        <v>2</v>
      </c>
      <c r="Q111" s="93">
        <v>1.365</v>
      </c>
      <c r="R111" s="83">
        <f>Q111+Kostromaenergo!D111</f>
        <v>4.555</v>
      </c>
      <c r="S111" s="83">
        <v>1.28</v>
      </c>
      <c r="T111" s="38">
        <v>120</v>
      </c>
      <c r="U111" s="31">
        <f t="shared" si="20"/>
        <v>3.2749999999999995</v>
      </c>
      <c r="V111" s="85">
        <v>0</v>
      </c>
      <c r="W111" s="63">
        <f>1.05*10</f>
        <v>10.5</v>
      </c>
      <c r="X111" s="86">
        <f t="shared" si="21"/>
        <v>7.2250000000000005</v>
      </c>
      <c r="Y111" s="184"/>
      <c r="Z111" s="186"/>
      <c r="AA111" s="16"/>
    </row>
    <row r="112" spans="1:27" s="1" customFormat="1" ht="22.5">
      <c r="A112" s="34">
        <v>87</v>
      </c>
      <c r="B112" s="94" t="s">
        <v>147</v>
      </c>
      <c r="C112" s="87" t="s">
        <v>6</v>
      </c>
      <c r="D112" s="88">
        <v>0.37</v>
      </c>
      <c r="E112" s="89">
        <v>0.25</v>
      </c>
      <c r="F112" s="38">
        <v>120</v>
      </c>
      <c r="G112" s="24">
        <f t="shared" si="27"/>
        <v>0.12</v>
      </c>
      <c r="H112" s="24">
        <v>0</v>
      </c>
      <c r="I112" s="63">
        <f>1.05*1.6</f>
        <v>1.6800000000000002</v>
      </c>
      <c r="J112" s="63">
        <f t="shared" si="22"/>
        <v>1.56</v>
      </c>
      <c r="K112" s="97">
        <f>J112</f>
        <v>1.56</v>
      </c>
      <c r="L112" s="57" t="str">
        <f aca="true" t="shared" si="28" ref="L112:L117">IF(K112&lt;0,"unavailable","available")</f>
        <v>available</v>
      </c>
      <c r="M112" s="15"/>
      <c r="N112" s="34">
        <v>87</v>
      </c>
      <c r="O112" s="98" t="s">
        <v>147</v>
      </c>
      <c r="P112" s="90" t="s">
        <v>6</v>
      </c>
      <c r="Q112" s="102">
        <v>0.103</v>
      </c>
      <c r="R112" s="83">
        <f>Q112+Kostromaenergo!D112</f>
        <v>0.473</v>
      </c>
      <c r="S112" s="83">
        <v>0.25</v>
      </c>
      <c r="T112" s="38">
        <v>120</v>
      </c>
      <c r="U112" s="31">
        <f t="shared" si="20"/>
        <v>0.22299999999999998</v>
      </c>
      <c r="V112" s="85">
        <v>0</v>
      </c>
      <c r="W112" s="63">
        <f>1.05*1.6</f>
        <v>1.6800000000000002</v>
      </c>
      <c r="X112" s="86">
        <f t="shared" si="21"/>
        <v>1.4570000000000003</v>
      </c>
      <c r="Y112" s="24">
        <f>X112</f>
        <v>1.4570000000000003</v>
      </c>
      <c r="Z112" s="57" t="str">
        <f aca="true" t="shared" si="29" ref="Z112:Z117">IF(Y112&lt;0,"unavailable","available")</f>
        <v>available</v>
      </c>
      <c r="AA112" s="16"/>
    </row>
    <row r="113" spans="1:27" s="1" customFormat="1" ht="22.5">
      <c r="A113" s="34">
        <v>88</v>
      </c>
      <c r="B113" s="94" t="s">
        <v>148</v>
      </c>
      <c r="C113" s="87" t="s">
        <v>6</v>
      </c>
      <c r="D113" s="88">
        <v>0.8</v>
      </c>
      <c r="E113" s="89">
        <v>0.56</v>
      </c>
      <c r="F113" s="38">
        <v>120</v>
      </c>
      <c r="G113" s="39">
        <f t="shared" si="27"/>
        <v>0.24</v>
      </c>
      <c r="H113" s="24">
        <v>0</v>
      </c>
      <c r="I113" s="63">
        <f>1.05*1.6</f>
        <v>1.6800000000000002</v>
      </c>
      <c r="J113" s="63">
        <f t="shared" si="22"/>
        <v>1.4400000000000002</v>
      </c>
      <c r="K113" s="97">
        <f>J113</f>
        <v>1.4400000000000002</v>
      </c>
      <c r="L113" s="58" t="str">
        <f t="shared" si="28"/>
        <v>available</v>
      </c>
      <c r="M113" s="15"/>
      <c r="N113" s="34">
        <v>88</v>
      </c>
      <c r="O113" s="98" t="s">
        <v>148</v>
      </c>
      <c r="P113" s="90" t="s">
        <v>6</v>
      </c>
      <c r="Q113" s="102">
        <v>0.014</v>
      </c>
      <c r="R113" s="83">
        <f>Q113+Kostromaenergo!D113</f>
        <v>0.8140000000000001</v>
      </c>
      <c r="S113" s="83">
        <v>0.56</v>
      </c>
      <c r="T113" s="38">
        <v>120</v>
      </c>
      <c r="U113" s="31">
        <f t="shared" si="20"/>
        <v>0.254</v>
      </c>
      <c r="V113" s="85">
        <v>0</v>
      </c>
      <c r="W113" s="63">
        <f>1.05*1.6</f>
        <v>1.6800000000000002</v>
      </c>
      <c r="X113" s="86">
        <f t="shared" si="21"/>
        <v>1.4260000000000002</v>
      </c>
      <c r="Y113" s="24">
        <f>X113</f>
        <v>1.4260000000000002</v>
      </c>
      <c r="Z113" s="58" t="str">
        <f t="shared" si="29"/>
        <v>available</v>
      </c>
      <c r="AA113" s="16"/>
    </row>
    <row r="114" spans="1:27" s="1" customFormat="1" ht="22.5">
      <c r="A114" s="34">
        <v>89</v>
      </c>
      <c r="B114" s="94" t="s">
        <v>149</v>
      </c>
      <c r="C114" s="87" t="s">
        <v>4</v>
      </c>
      <c r="D114" s="88">
        <v>1.32</v>
      </c>
      <c r="E114" s="89">
        <v>0.52</v>
      </c>
      <c r="F114" s="38">
        <v>120</v>
      </c>
      <c r="G114" s="45">
        <f t="shared" si="27"/>
        <v>0.8</v>
      </c>
      <c r="H114" s="24">
        <v>0</v>
      </c>
      <c r="I114" s="63">
        <f>1.05*2.5</f>
        <v>2.625</v>
      </c>
      <c r="J114" s="63">
        <f t="shared" si="22"/>
        <v>1.825</v>
      </c>
      <c r="K114" s="97">
        <f>J114</f>
        <v>1.825</v>
      </c>
      <c r="L114" s="57" t="str">
        <f t="shared" si="28"/>
        <v>available</v>
      </c>
      <c r="M114" s="15"/>
      <c r="N114" s="34">
        <v>89</v>
      </c>
      <c r="O114" s="98" t="s">
        <v>149</v>
      </c>
      <c r="P114" s="90" t="s">
        <v>4</v>
      </c>
      <c r="Q114" s="102">
        <v>0.088</v>
      </c>
      <c r="R114" s="83">
        <f>Q114+Kostromaenergo!D114</f>
        <v>1.4080000000000001</v>
      </c>
      <c r="S114" s="83">
        <v>0.52</v>
      </c>
      <c r="T114" s="38">
        <v>120</v>
      </c>
      <c r="U114" s="31">
        <f t="shared" si="20"/>
        <v>0.8880000000000001</v>
      </c>
      <c r="V114" s="85">
        <v>0</v>
      </c>
      <c r="W114" s="63">
        <f>1.05*2.5</f>
        <v>2.625</v>
      </c>
      <c r="X114" s="86">
        <f t="shared" si="21"/>
        <v>1.7369999999999999</v>
      </c>
      <c r="Y114" s="24">
        <f>X114</f>
        <v>1.7369999999999999</v>
      </c>
      <c r="Z114" s="57" t="str">
        <f t="shared" si="29"/>
        <v>available</v>
      </c>
      <c r="AA114" s="16"/>
    </row>
    <row r="115" spans="1:27" s="1" customFormat="1" ht="22.5">
      <c r="A115" s="34">
        <v>90</v>
      </c>
      <c r="B115" s="94" t="s">
        <v>150</v>
      </c>
      <c r="C115" s="87" t="s">
        <v>2</v>
      </c>
      <c r="D115" s="88">
        <v>8.14</v>
      </c>
      <c r="E115" s="89">
        <v>1.8</v>
      </c>
      <c r="F115" s="38">
        <v>120</v>
      </c>
      <c r="G115" s="24">
        <f t="shared" si="27"/>
        <v>6.340000000000001</v>
      </c>
      <c r="H115" s="24">
        <v>0</v>
      </c>
      <c r="I115" s="63">
        <f>1.05*10</f>
        <v>10.5</v>
      </c>
      <c r="J115" s="63">
        <f t="shared" si="22"/>
        <v>4.159999999999999</v>
      </c>
      <c r="K115" s="97">
        <f>J115</f>
        <v>4.159999999999999</v>
      </c>
      <c r="L115" s="58" t="str">
        <f t="shared" si="28"/>
        <v>available</v>
      </c>
      <c r="M115" s="15"/>
      <c r="N115" s="34">
        <v>90</v>
      </c>
      <c r="O115" s="98" t="s">
        <v>150</v>
      </c>
      <c r="P115" s="90" t="s">
        <v>2</v>
      </c>
      <c r="Q115" s="102">
        <v>1.28</v>
      </c>
      <c r="R115" s="83">
        <f>Q115+Kostromaenergo!D115</f>
        <v>9.42</v>
      </c>
      <c r="S115" s="83">
        <v>1.8</v>
      </c>
      <c r="T115" s="38">
        <v>120</v>
      </c>
      <c r="U115" s="31">
        <f t="shared" si="20"/>
        <v>7.62</v>
      </c>
      <c r="V115" s="85">
        <v>0</v>
      </c>
      <c r="W115" s="63">
        <f>1.05*10</f>
        <v>10.5</v>
      </c>
      <c r="X115" s="86">
        <f t="shared" si="21"/>
        <v>2.88</v>
      </c>
      <c r="Y115" s="24">
        <f>X115</f>
        <v>2.88</v>
      </c>
      <c r="Z115" s="58" t="str">
        <f t="shared" si="29"/>
        <v>available</v>
      </c>
      <c r="AA115" s="16"/>
    </row>
    <row r="116" spans="1:27" s="1" customFormat="1" ht="22.5">
      <c r="A116" s="34">
        <v>91</v>
      </c>
      <c r="B116" s="94" t="s">
        <v>151</v>
      </c>
      <c r="C116" s="87" t="s">
        <v>7</v>
      </c>
      <c r="D116" s="88">
        <v>0.49</v>
      </c>
      <c r="E116" s="89">
        <v>0.4</v>
      </c>
      <c r="F116" s="38">
        <v>120</v>
      </c>
      <c r="G116" s="39">
        <f t="shared" si="27"/>
        <v>0.08999999999999997</v>
      </c>
      <c r="H116" s="24">
        <v>0</v>
      </c>
      <c r="I116" s="63">
        <f>1.05*1.8</f>
        <v>1.8900000000000001</v>
      </c>
      <c r="J116" s="63">
        <f t="shared" si="22"/>
        <v>1.8000000000000003</v>
      </c>
      <c r="K116" s="97">
        <f>J116</f>
        <v>1.8000000000000003</v>
      </c>
      <c r="L116" s="41" t="str">
        <f t="shared" si="28"/>
        <v>available</v>
      </c>
      <c r="M116" s="15"/>
      <c r="N116" s="34">
        <v>91</v>
      </c>
      <c r="O116" s="98" t="s">
        <v>151</v>
      </c>
      <c r="P116" s="90" t="s">
        <v>7</v>
      </c>
      <c r="Q116" s="102">
        <v>0.045</v>
      </c>
      <c r="R116" s="83">
        <f>Q116+Kostromaenergo!D116</f>
        <v>0.535</v>
      </c>
      <c r="S116" s="83">
        <v>0.4</v>
      </c>
      <c r="T116" s="38">
        <v>120</v>
      </c>
      <c r="U116" s="31">
        <f t="shared" si="20"/>
        <v>0.135</v>
      </c>
      <c r="V116" s="85">
        <v>0</v>
      </c>
      <c r="W116" s="63">
        <f>1.05*1.8</f>
        <v>1.8900000000000001</v>
      </c>
      <c r="X116" s="86">
        <f t="shared" si="21"/>
        <v>1.7550000000000001</v>
      </c>
      <c r="Y116" s="24">
        <f>X116</f>
        <v>1.7550000000000001</v>
      </c>
      <c r="Z116" s="41" t="str">
        <f t="shared" si="29"/>
        <v>available</v>
      </c>
      <c r="AA116" s="16"/>
    </row>
    <row r="117" spans="1:27" s="1" customFormat="1" ht="22.5">
      <c r="A117" s="181">
        <v>92</v>
      </c>
      <c r="B117" s="94" t="s">
        <v>152</v>
      </c>
      <c r="C117" s="87" t="s">
        <v>2</v>
      </c>
      <c r="D117" s="88">
        <v>3.93</v>
      </c>
      <c r="E117" s="96">
        <f>E119+E118</f>
        <v>1.89</v>
      </c>
      <c r="F117" s="38">
        <v>120</v>
      </c>
      <c r="G117" s="45">
        <f t="shared" si="27"/>
        <v>2.04</v>
      </c>
      <c r="H117" s="24">
        <v>0</v>
      </c>
      <c r="I117" s="63">
        <f>1.05*10</f>
        <v>10.5</v>
      </c>
      <c r="J117" s="63">
        <f t="shared" si="22"/>
        <v>8.46</v>
      </c>
      <c r="K117" s="188">
        <f>MIN(J117:J119)</f>
        <v>8.46</v>
      </c>
      <c r="L117" s="185" t="str">
        <f t="shared" si="28"/>
        <v>available</v>
      </c>
      <c r="M117" s="15"/>
      <c r="N117" s="181">
        <v>92</v>
      </c>
      <c r="O117" s="98" t="s">
        <v>152</v>
      </c>
      <c r="P117" s="90" t="s">
        <v>2</v>
      </c>
      <c r="Q117" s="93">
        <v>0.383</v>
      </c>
      <c r="R117" s="83">
        <f>Q117+Kostromaenergo!D117</f>
        <v>4.313000000000001</v>
      </c>
      <c r="S117" s="100">
        <f>S119+S118</f>
        <v>1.89</v>
      </c>
      <c r="T117" s="38">
        <v>120</v>
      </c>
      <c r="U117" s="31">
        <f t="shared" si="20"/>
        <v>2.423000000000001</v>
      </c>
      <c r="V117" s="85">
        <v>0</v>
      </c>
      <c r="W117" s="63">
        <f>1.05*10</f>
        <v>10.5</v>
      </c>
      <c r="X117" s="86">
        <f t="shared" si="21"/>
        <v>8.076999999999998</v>
      </c>
      <c r="Y117" s="184">
        <f>MIN(X117:X119)</f>
        <v>8.076999999999998</v>
      </c>
      <c r="Z117" s="185" t="str">
        <f t="shared" si="29"/>
        <v>available</v>
      </c>
      <c r="AA117" s="16"/>
    </row>
    <row r="118" spans="1:27" s="1" customFormat="1" ht="12.75">
      <c r="A118" s="182"/>
      <c r="B118" s="62" t="s">
        <v>89</v>
      </c>
      <c r="C118" s="87" t="s">
        <v>2</v>
      </c>
      <c r="D118" s="88">
        <v>0.38</v>
      </c>
      <c r="E118" s="89">
        <v>0</v>
      </c>
      <c r="F118" s="38">
        <v>120</v>
      </c>
      <c r="G118" s="24">
        <f t="shared" si="27"/>
        <v>0.38</v>
      </c>
      <c r="H118" s="24">
        <v>0</v>
      </c>
      <c r="I118" s="63">
        <f>1.05*10</f>
        <v>10.5</v>
      </c>
      <c r="J118" s="63">
        <f>I118-D118</f>
        <v>10.12</v>
      </c>
      <c r="K118" s="189"/>
      <c r="L118" s="186"/>
      <c r="M118" s="15"/>
      <c r="N118" s="182"/>
      <c r="O118" s="64" t="s">
        <v>89</v>
      </c>
      <c r="P118" s="90" t="s">
        <v>2</v>
      </c>
      <c r="Q118" s="91">
        <v>0</v>
      </c>
      <c r="R118" s="83">
        <f>Q118+Kostromaenergo!D118</f>
        <v>0.38</v>
      </c>
      <c r="S118" s="83">
        <v>0</v>
      </c>
      <c r="T118" s="38">
        <v>120</v>
      </c>
      <c r="U118" s="31">
        <f t="shared" si="20"/>
        <v>0.38</v>
      </c>
      <c r="V118" s="85">
        <v>0</v>
      </c>
      <c r="W118" s="63">
        <f>1.05*10</f>
        <v>10.5</v>
      </c>
      <c r="X118" s="86">
        <f t="shared" si="21"/>
        <v>10.12</v>
      </c>
      <c r="Y118" s="184"/>
      <c r="Z118" s="186"/>
      <c r="AA118" s="16"/>
    </row>
    <row r="119" spans="1:27" s="1" customFormat="1" ht="12.75">
      <c r="A119" s="183"/>
      <c r="B119" s="62" t="s">
        <v>90</v>
      </c>
      <c r="C119" s="87" t="s">
        <v>2</v>
      </c>
      <c r="D119" s="88">
        <v>3.55</v>
      </c>
      <c r="E119" s="89">
        <v>1.89</v>
      </c>
      <c r="F119" s="38">
        <v>120</v>
      </c>
      <c r="G119" s="24">
        <f t="shared" si="27"/>
        <v>1.66</v>
      </c>
      <c r="H119" s="24">
        <v>0</v>
      </c>
      <c r="I119" s="63">
        <f>1.05*10</f>
        <v>10.5</v>
      </c>
      <c r="J119" s="63">
        <f t="shared" si="22"/>
        <v>8.84</v>
      </c>
      <c r="K119" s="190"/>
      <c r="L119" s="186"/>
      <c r="M119" s="15"/>
      <c r="N119" s="183"/>
      <c r="O119" s="64" t="s">
        <v>90</v>
      </c>
      <c r="P119" s="90" t="s">
        <v>2</v>
      </c>
      <c r="Q119" s="93">
        <v>0.383</v>
      </c>
      <c r="R119" s="83">
        <f>Q119+Kostromaenergo!D119</f>
        <v>3.933</v>
      </c>
      <c r="S119" s="83">
        <v>1.89</v>
      </c>
      <c r="T119" s="38">
        <v>120</v>
      </c>
      <c r="U119" s="31">
        <f t="shared" si="20"/>
        <v>2.043</v>
      </c>
      <c r="V119" s="85">
        <v>0</v>
      </c>
      <c r="W119" s="63">
        <f>1.05*10</f>
        <v>10.5</v>
      </c>
      <c r="X119" s="86">
        <f t="shared" si="21"/>
        <v>8.457</v>
      </c>
      <c r="Y119" s="184"/>
      <c r="Z119" s="186"/>
      <c r="AA119" s="16"/>
    </row>
    <row r="120" spans="1:27" s="1" customFormat="1" ht="22.5">
      <c r="A120" s="34">
        <v>93</v>
      </c>
      <c r="B120" s="94" t="s">
        <v>153</v>
      </c>
      <c r="C120" s="87" t="s">
        <v>4</v>
      </c>
      <c r="D120" s="88">
        <v>0.22</v>
      </c>
      <c r="E120" s="89">
        <v>0.07</v>
      </c>
      <c r="F120" s="38">
        <v>120</v>
      </c>
      <c r="G120" s="24">
        <f t="shared" si="27"/>
        <v>0.15</v>
      </c>
      <c r="H120" s="24">
        <v>0</v>
      </c>
      <c r="I120" s="63">
        <f>1.05*2.5</f>
        <v>2.625</v>
      </c>
      <c r="J120" s="63">
        <f t="shared" si="22"/>
        <v>2.475</v>
      </c>
      <c r="K120" s="97">
        <f>J120</f>
        <v>2.475</v>
      </c>
      <c r="L120" s="41" t="str">
        <f>IF(K120&lt;0,"unavailable","available")</f>
        <v>available</v>
      </c>
      <c r="M120" s="15"/>
      <c r="N120" s="34">
        <v>93</v>
      </c>
      <c r="O120" s="98" t="s">
        <v>153</v>
      </c>
      <c r="P120" s="90" t="s">
        <v>4</v>
      </c>
      <c r="Q120" s="102">
        <v>0.043</v>
      </c>
      <c r="R120" s="83">
        <f>Q120+Kostromaenergo!D120</f>
        <v>0.263</v>
      </c>
      <c r="S120" s="83">
        <v>0.07</v>
      </c>
      <c r="T120" s="38">
        <v>120</v>
      </c>
      <c r="U120" s="31">
        <f t="shared" si="20"/>
        <v>0.193</v>
      </c>
      <c r="V120" s="85">
        <v>0</v>
      </c>
      <c r="W120" s="63">
        <f>1.05*2.5</f>
        <v>2.625</v>
      </c>
      <c r="X120" s="86">
        <f t="shared" si="21"/>
        <v>2.432</v>
      </c>
      <c r="Y120" s="24">
        <f>X120</f>
        <v>2.432</v>
      </c>
      <c r="Z120" s="41" t="str">
        <f>IF(Y120&lt;0,"unavailable","available")</f>
        <v>available</v>
      </c>
      <c r="AA120" s="16"/>
    </row>
    <row r="121" spans="1:27" s="1" customFormat="1" ht="22.5">
      <c r="A121" s="181">
        <v>94</v>
      </c>
      <c r="B121" s="94" t="s">
        <v>154</v>
      </c>
      <c r="C121" s="87" t="s">
        <v>11</v>
      </c>
      <c r="D121" s="88">
        <v>5.68</v>
      </c>
      <c r="E121" s="96">
        <f>E123+E122</f>
        <v>2.88</v>
      </c>
      <c r="F121" s="38">
        <v>120</v>
      </c>
      <c r="G121" s="24">
        <f t="shared" si="27"/>
        <v>2.8</v>
      </c>
      <c r="H121" s="24">
        <v>0</v>
      </c>
      <c r="I121" s="63">
        <f>1.05*16</f>
        <v>16.8</v>
      </c>
      <c r="J121" s="63">
        <f t="shared" si="22"/>
        <v>14</v>
      </c>
      <c r="K121" s="188">
        <f>MIN(J121:J123)</f>
        <v>14</v>
      </c>
      <c r="L121" s="185" t="str">
        <f>IF(K121&lt;0,"unavailable","available")</f>
        <v>available</v>
      </c>
      <c r="M121" s="15"/>
      <c r="N121" s="181">
        <v>94</v>
      </c>
      <c r="O121" s="98" t="s">
        <v>154</v>
      </c>
      <c r="P121" s="90" t="s">
        <v>11</v>
      </c>
      <c r="Q121" s="93">
        <v>8.861</v>
      </c>
      <c r="R121" s="83">
        <f>Q121+Kostromaenergo!D121</f>
        <v>14.541</v>
      </c>
      <c r="S121" s="100">
        <f>S123+S122</f>
        <v>2.88</v>
      </c>
      <c r="T121" s="38">
        <v>120</v>
      </c>
      <c r="U121" s="31">
        <f t="shared" si="20"/>
        <v>11.661000000000001</v>
      </c>
      <c r="V121" s="85">
        <v>0</v>
      </c>
      <c r="W121" s="63">
        <f>1.05*16</f>
        <v>16.8</v>
      </c>
      <c r="X121" s="86">
        <f t="shared" si="21"/>
        <v>5.138999999999999</v>
      </c>
      <c r="Y121" s="191">
        <f>MIN(X121:X123)</f>
        <v>5.138999999999999</v>
      </c>
      <c r="Z121" s="185" t="str">
        <f>IF(Y121&lt;0,"unavailable","available")</f>
        <v>available</v>
      </c>
      <c r="AA121" s="16"/>
    </row>
    <row r="122" spans="1:27" s="1" customFormat="1" ht="12.75">
      <c r="A122" s="182"/>
      <c r="B122" s="62" t="s">
        <v>89</v>
      </c>
      <c r="C122" s="87" t="s">
        <v>11</v>
      </c>
      <c r="D122" s="95">
        <v>0</v>
      </c>
      <c r="E122" s="89">
        <v>0</v>
      </c>
      <c r="F122" s="38">
        <v>120</v>
      </c>
      <c r="G122" s="39">
        <f t="shared" si="27"/>
        <v>0</v>
      </c>
      <c r="H122" s="24">
        <v>0</v>
      </c>
      <c r="I122" s="63">
        <f>1.05*16</f>
        <v>16.8</v>
      </c>
      <c r="J122" s="63">
        <f>I122-D122</f>
        <v>16.8</v>
      </c>
      <c r="K122" s="189"/>
      <c r="L122" s="186"/>
      <c r="M122" s="15"/>
      <c r="N122" s="182"/>
      <c r="O122" s="64" t="s">
        <v>89</v>
      </c>
      <c r="P122" s="90" t="s">
        <v>11</v>
      </c>
      <c r="Q122" s="91">
        <v>0</v>
      </c>
      <c r="R122" s="83">
        <f>Q122+Kostromaenergo!D122</f>
        <v>0</v>
      </c>
      <c r="S122" s="83">
        <v>0</v>
      </c>
      <c r="T122" s="38">
        <v>120</v>
      </c>
      <c r="U122" s="31">
        <f t="shared" si="20"/>
        <v>0</v>
      </c>
      <c r="V122" s="85">
        <v>0</v>
      </c>
      <c r="W122" s="63">
        <f>1.05*16</f>
        <v>16.8</v>
      </c>
      <c r="X122" s="86">
        <f t="shared" si="21"/>
        <v>16.8</v>
      </c>
      <c r="Y122" s="192"/>
      <c r="Z122" s="186"/>
      <c r="AA122" s="16"/>
    </row>
    <row r="123" spans="1:27" s="1" customFormat="1" ht="12.75">
      <c r="A123" s="183"/>
      <c r="B123" s="62" t="s">
        <v>90</v>
      </c>
      <c r="C123" s="87" t="s">
        <v>11</v>
      </c>
      <c r="D123" s="88">
        <v>5.68</v>
      </c>
      <c r="E123" s="89">
        <v>2.88</v>
      </c>
      <c r="F123" s="38">
        <v>120</v>
      </c>
      <c r="G123" s="45">
        <f t="shared" si="27"/>
        <v>2.8</v>
      </c>
      <c r="H123" s="24">
        <v>0</v>
      </c>
      <c r="I123" s="63">
        <f>1.05*16</f>
        <v>16.8</v>
      </c>
      <c r="J123" s="63">
        <f t="shared" si="22"/>
        <v>14</v>
      </c>
      <c r="K123" s="190"/>
      <c r="L123" s="187"/>
      <c r="M123" s="15"/>
      <c r="N123" s="183"/>
      <c r="O123" s="64" t="s">
        <v>90</v>
      </c>
      <c r="P123" s="90" t="s">
        <v>11</v>
      </c>
      <c r="Q123" s="93">
        <v>8.861</v>
      </c>
      <c r="R123" s="83">
        <f>Q123+Kostromaenergo!D123</f>
        <v>14.541</v>
      </c>
      <c r="S123" s="83">
        <v>2.88</v>
      </c>
      <c r="T123" s="38">
        <v>120</v>
      </c>
      <c r="U123" s="31">
        <f t="shared" si="20"/>
        <v>11.661000000000001</v>
      </c>
      <c r="V123" s="85">
        <v>0</v>
      </c>
      <c r="W123" s="63">
        <f>1.05*16</f>
        <v>16.8</v>
      </c>
      <c r="X123" s="86">
        <f t="shared" si="21"/>
        <v>5.138999999999999</v>
      </c>
      <c r="Y123" s="193"/>
      <c r="Z123" s="187"/>
      <c r="AA123" s="16"/>
    </row>
    <row r="124" spans="1:27" s="1" customFormat="1" ht="27.75" customHeight="1">
      <c r="A124" s="181">
        <v>95</v>
      </c>
      <c r="B124" s="94" t="s">
        <v>155</v>
      </c>
      <c r="C124" s="87" t="s">
        <v>0</v>
      </c>
      <c r="D124" s="95">
        <f>D125+D126</f>
        <v>23.04</v>
      </c>
      <c r="E124" s="96">
        <f>E126+E125</f>
        <v>0.02</v>
      </c>
      <c r="F124" s="38">
        <v>120</v>
      </c>
      <c r="G124" s="24">
        <f t="shared" si="27"/>
        <v>23.02</v>
      </c>
      <c r="H124" s="24">
        <v>0</v>
      </c>
      <c r="I124" s="63">
        <f>1.05*25</f>
        <v>26.25</v>
      </c>
      <c r="J124" s="63">
        <f t="shared" si="22"/>
        <v>3.2300000000000004</v>
      </c>
      <c r="K124" s="188">
        <f>MIN(J124:J126)</f>
        <v>3.2300000000000004</v>
      </c>
      <c r="L124" s="186" t="str">
        <f>IF(K124&lt;0,"unavailable","available")</f>
        <v>available</v>
      </c>
      <c r="M124" s="15"/>
      <c r="N124" s="181">
        <v>95</v>
      </c>
      <c r="O124" s="98" t="s">
        <v>155</v>
      </c>
      <c r="P124" s="90" t="s">
        <v>0</v>
      </c>
      <c r="Q124" s="93">
        <v>2.456</v>
      </c>
      <c r="R124" s="83">
        <f>Q124+Kostromaenergo!D124</f>
        <v>25.496</v>
      </c>
      <c r="S124" s="100">
        <f>S126+S125</f>
        <v>0.02</v>
      </c>
      <c r="T124" s="38">
        <v>120</v>
      </c>
      <c r="U124" s="31">
        <f t="shared" si="20"/>
        <v>25.476</v>
      </c>
      <c r="V124" s="85">
        <v>0</v>
      </c>
      <c r="W124" s="63">
        <f>1.05*25</f>
        <v>26.25</v>
      </c>
      <c r="X124" s="86">
        <f t="shared" si="21"/>
        <v>0.7740000000000009</v>
      </c>
      <c r="Y124" s="191">
        <f>MIN(X124:X126)</f>
        <v>0.7740000000000009</v>
      </c>
      <c r="Z124" s="185" t="str">
        <f>IF(Y124&lt;0,"unavailable","available")</f>
        <v>available</v>
      </c>
      <c r="AA124" s="16"/>
    </row>
    <row r="125" spans="1:27" s="1" customFormat="1" ht="12.75">
      <c r="A125" s="182"/>
      <c r="B125" s="62" t="s">
        <v>89</v>
      </c>
      <c r="C125" s="87" t="s">
        <v>0</v>
      </c>
      <c r="D125" s="88">
        <v>19.24</v>
      </c>
      <c r="E125" s="89">
        <v>0</v>
      </c>
      <c r="F125" s="38">
        <v>120</v>
      </c>
      <c r="G125" s="39">
        <f t="shared" si="27"/>
        <v>19.24</v>
      </c>
      <c r="H125" s="24">
        <v>0</v>
      </c>
      <c r="I125" s="63">
        <f>1.05*25</f>
        <v>26.25</v>
      </c>
      <c r="J125" s="63">
        <f>I125-D125</f>
        <v>7.010000000000002</v>
      </c>
      <c r="K125" s="189"/>
      <c r="L125" s="186"/>
      <c r="M125" s="15"/>
      <c r="N125" s="182"/>
      <c r="O125" s="64" t="s">
        <v>89</v>
      </c>
      <c r="P125" s="90" t="s">
        <v>0</v>
      </c>
      <c r="Q125" s="91">
        <v>0</v>
      </c>
      <c r="R125" s="83">
        <f>Q125+Kostromaenergo!D125</f>
        <v>19.24</v>
      </c>
      <c r="S125" s="83">
        <v>0</v>
      </c>
      <c r="T125" s="38">
        <v>120</v>
      </c>
      <c r="U125" s="31">
        <f t="shared" si="20"/>
        <v>19.24</v>
      </c>
      <c r="V125" s="85">
        <v>0</v>
      </c>
      <c r="W125" s="63">
        <f>1.05*25</f>
        <v>26.25</v>
      </c>
      <c r="X125" s="86">
        <f t="shared" si="21"/>
        <v>7.010000000000002</v>
      </c>
      <c r="Y125" s="192"/>
      <c r="Z125" s="186"/>
      <c r="AA125" s="16"/>
    </row>
    <row r="126" spans="1:27" s="1" customFormat="1" ht="12.75">
      <c r="A126" s="183"/>
      <c r="B126" s="62" t="s">
        <v>90</v>
      </c>
      <c r="C126" s="87" t="s">
        <v>0</v>
      </c>
      <c r="D126" s="88">
        <v>3.8</v>
      </c>
      <c r="E126" s="89">
        <v>0.02</v>
      </c>
      <c r="F126" s="38">
        <v>120</v>
      </c>
      <c r="G126" s="45">
        <f t="shared" si="27"/>
        <v>3.78</v>
      </c>
      <c r="H126" s="24">
        <v>0</v>
      </c>
      <c r="I126" s="63">
        <f>1.05*25</f>
        <v>26.25</v>
      </c>
      <c r="J126" s="63">
        <f t="shared" si="22"/>
        <v>22.47</v>
      </c>
      <c r="K126" s="190"/>
      <c r="L126" s="186"/>
      <c r="M126" s="15"/>
      <c r="N126" s="183"/>
      <c r="O126" s="64" t="s">
        <v>90</v>
      </c>
      <c r="P126" s="90" t="s">
        <v>0</v>
      </c>
      <c r="Q126" s="93">
        <v>2.456</v>
      </c>
      <c r="R126" s="83">
        <f>Q126+Kostromaenergo!D126</f>
        <v>6.256</v>
      </c>
      <c r="S126" s="83">
        <v>0.02</v>
      </c>
      <c r="T126" s="38">
        <v>120</v>
      </c>
      <c r="U126" s="31">
        <f t="shared" si="20"/>
        <v>6.236000000000001</v>
      </c>
      <c r="V126" s="85">
        <v>0</v>
      </c>
      <c r="W126" s="63">
        <f>1.05*25</f>
        <v>26.25</v>
      </c>
      <c r="X126" s="86">
        <f t="shared" si="21"/>
        <v>20.014</v>
      </c>
      <c r="Y126" s="193"/>
      <c r="Z126" s="187"/>
      <c r="AA126" s="16"/>
    </row>
    <row r="127" spans="1:27" s="3" customFormat="1" ht="22.5">
      <c r="A127" s="197">
        <v>96</v>
      </c>
      <c r="B127" s="124" t="s">
        <v>156</v>
      </c>
      <c r="C127" s="125" t="s">
        <v>15</v>
      </c>
      <c r="D127" s="126">
        <f>D128+D129</f>
        <v>11.49</v>
      </c>
      <c r="E127" s="127">
        <f>E129+E128</f>
        <v>0</v>
      </c>
      <c r="F127" s="53">
        <v>120</v>
      </c>
      <c r="G127" s="128">
        <f t="shared" si="27"/>
        <v>11.49</v>
      </c>
      <c r="H127" s="111">
        <v>0</v>
      </c>
      <c r="I127" s="109">
        <f>1.05*10</f>
        <v>10.5</v>
      </c>
      <c r="J127" s="109">
        <f t="shared" si="22"/>
        <v>-0.9900000000000002</v>
      </c>
      <c r="K127" s="228">
        <f>MIN(J127:J129)</f>
        <v>-0.9900000000000002</v>
      </c>
      <c r="L127" s="201" t="str">
        <f>IF(K127&lt;0,"unavailable","available")</f>
        <v>unavailable</v>
      </c>
      <c r="M127" s="129"/>
      <c r="N127" s="197">
        <v>96</v>
      </c>
      <c r="O127" s="124" t="s">
        <v>156</v>
      </c>
      <c r="P127" s="105" t="s">
        <v>15</v>
      </c>
      <c r="Q127" s="130">
        <v>1.408</v>
      </c>
      <c r="R127" s="107">
        <f>Q127+Kostromaenergo!D127</f>
        <v>12.898</v>
      </c>
      <c r="S127" s="131">
        <f>S129+S128</f>
        <v>0</v>
      </c>
      <c r="T127" s="53">
        <v>120</v>
      </c>
      <c r="U127" s="54">
        <f t="shared" si="20"/>
        <v>12.898</v>
      </c>
      <c r="V127" s="108">
        <v>0</v>
      </c>
      <c r="W127" s="109">
        <f>1.05*10</f>
        <v>10.5</v>
      </c>
      <c r="X127" s="110">
        <f t="shared" si="21"/>
        <v>-2.3979999999999997</v>
      </c>
      <c r="Y127" s="204">
        <f>MIN(X127:X129)</f>
        <v>-2.3979999999999997</v>
      </c>
      <c r="Z127" s="201" t="str">
        <f>IF(Y127&lt;0,"unavailable","available")</f>
        <v>unavailable</v>
      </c>
      <c r="AA127" s="16"/>
    </row>
    <row r="128" spans="1:27" s="3" customFormat="1" ht="12.75">
      <c r="A128" s="198"/>
      <c r="B128" s="132" t="s">
        <v>89</v>
      </c>
      <c r="C128" s="125" t="s">
        <v>15</v>
      </c>
      <c r="D128" s="133">
        <v>2.67</v>
      </c>
      <c r="E128" s="134">
        <v>0</v>
      </c>
      <c r="F128" s="53">
        <v>120</v>
      </c>
      <c r="G128" s="128">
        <f t="shared" si="27"/>
        <v>2.67</v>
      </c>
      <c r="H128" s="111">
        <v>0</v>
      </c>
      <c r="I128" s="109">
        <f>1.05*10</f>
        <v>10.5</v>
      </c>
      <c r="J128" s="109">
        <f>I128-D128</f>
        <v>7.83</v>
      </c>
      <c r="K128" s="229"/>
      <c r="L128" s="202"/>
      <c r="M128" s="129"/>
      <c r="N128" s="198"/>
      <c r="O128" s="135" t="s">
        <v>89</v>
      </c>
      <c r="P128" s="105" t="s">
        <v>15</v>
      </c>
      <c r="Q128" s="136">
        <v>0</v>
      </c>
      <c r="R128" s="107">
        <f>Q128+Kostromaenergo!D128</f>
        <v>2.67</v>
      </c>
      <c r="S128" s="107">
        <v>0</v>
      </c>
      <c r="T128" s="53">
        <v>120</v>
      </c>
      <c r="U128" s="54">
        <f t="shared" si="20"/>
        <v>2.67</v>
      </c>
      <c r="V128" s="108">
        <v>0</v>
      </c>
      <c r="W128" s="109">
        <f>1.05*10</f>
        <v>10.5</v>
      </c>
      <c r="X128" s="110">
        <f t="shared" si="21"/>
        <v>7.83</v>
      </c>
      <c r="Y128" s="205"/>
      <c r="Z128" s="202"/>
      <c r="AA128" s="16"/>
    </row>
    <row r="129" spans="1:27" s="3" customFormat="1" ht="12.75">
      <c r="A129" s="199"/>
      <c r="B129" s="132" t="s">
        <v>90</v>
      </c>
      <c r="C129" s="125" t="s">
        <v>15</v>
      </c>
      <c r="D129" s="133">
        <v>8.82</v>
      </c>
      <c r="E129" s="134">
        <v>0</v>
      </c>
      <c r="F129" s="53">
        <v>120</v>
      </c>
      <c r="G129" s="128">
        <f t="shared" si="27"/>
        <v>8.82</v>
      </c>
      <c r="H129" s="111">
        <v>0</v>
      </c>
      <c r="I129" s="109">
        <f>1.05*10</f>
        <v>10.5</v>
      </c>
      <c r="J129" s="109">
        <f t="shared" si="22"/>
        <v>1.6799999999999997</v>
      </c>
      <c r="K129" s="230"/>
      <c r="L129" s="202"/>
      <c r="M129" s="129"/>
      <c r="N129" s="199"/>
      <c r="O129" s="135" t="s">
        <v>90</v>
      </c>
      <c r="P129" s="105" t="s">
        <v>15</v>
      </c>
      <c r="Q129" s="130">
        <v>1.408</v>
      </c>
      <c r="R129" s="107">
        <f>Q129+Kostromaenergo!D129</f>
        <v>10.228</v>
      </c>
      <c r="S129" s="107">
        <v>0</v>
      </c>
      <c r="T129" s="53">
        <v>120</v>
      </c>
      <c r="U129" s="54">
        <f t="shared" si="20"/>
        <v>10.228</v>
      </c>
      <c r="V129" s="108">
        <v>0</v>
      </c>
      <c r="W129" s="109">
        <f>1.05*10</f>
        <v>10.5</v>
      </c>
      <c r="X129" s="110">
        <f t="shared" si="21"/>
        <v>0.27200000000000024</v>
      </c>
      <c r="Y129" s="206"/>
      <c r="Z129" s="202"/>
      <c r="AA129" s="16"/>
    </row>
    <row r="130" spans="1:27" s="1" customFormat="1" ht="22.5">
      <c r="A130" s="181">
        <v>97</v>
      </c>
      <c r="B130" s="94" t="s">
        <v>157</v>
      </c>
      <c r="C130" s="87" t="s">
        <v>0</v>
      </c>
      <c r="D130" s="137">
        <f>D131+D132</f>
        <v>13.98</v>
      </c>
      <c r="E130" s="96">
        <f>E132+E131</f>
        <v>0</v>
      </c>
      <c r="F130" s="38">
        <v>120</v>
      </c>
      <c r="G130" s="45">
        <f t="shared" si="27"/>
        <v>13.98</v>
      </c>
      <c r="H130" s="24">
        <v>0</v>
      </c>
      <c r="I130" s="63">
        <f>1.05*25</f>
        <v>26.25</v>
      </c>
      <c r="J130" s="63">
        <f t="shared" si="22"/>
        <v>12.27</v>
      </c>
      <c r="K130" s="188">
        <f>MIN(J130:J132)</f>
        <v>12.27</v>
      </c>
      <c r="L130" s="185" t="str">
        <f>IF(K130&lt;0,"unavailable","available")</f>
        <v>available</v>
      </c>
      <c r="M130" s="15"/>
      <c r="N130" s="181">
        <v>97</v>
      </c>
      <c r="O130" s="98" t="s">
        <v>157</v>
      </c>
      <c r="P130" s="90" t="s">
        <v>0</v>
      </c>
      <c r="Q130" s="93">
        <v>10.656</v>
      </c>
      <c r="R130" s="83">
        <f>Q130+Kostromaenergo!D130</f>
        <v>24.636000000000003</v>
      </c>
      <c r="S130" s="99">
        <f>S132+S131</f>
        <v>0</v>
      </c>
      <c r="T130" s="38">
        <v>120</v>
      </c>
      <c r="U130" s="31">
        <f t="shared" si="20"/>
        <v>24.636000000000003</v>
      </c>
      <c r="V130" s="85">
        <v>0</v>
      </c>
      <c r="W130" s="63">
        <f>1.05*25</f>
        <v>26.25</v>
      </c>
      <c r="X130" s="86">
        <f t="shared" si="21"/>
        <v>1.6139999999999972</v>
      </c>
      <c r="Y130" s="191">
        <f>MIN(X130:X132)</f>
        <v>1.6139999999999972</v>
      </c>
      <c r="Z130" s="185" t="str">
        <f>IF(Y130&lt;0,"unavailable","available")</f>
        <v>available</v>
      </c>
      <c r="AA130" s="16"/>
    </row>
    <row r="131" spans="1:27" s="1" customFormat="1" ht="12.75">
      <c r="A131" s="182"/>
      <c r="B131" s="62" t="s">
        <v>89</v>
      </c>
      <c r="C131" s="87" t="s">
        <v>0</v>
      </c>
      <c r="D131" s="88">
        <v>4.35</v>
      </c>
      <c r="E131" s="89">
        <v>0</v>
      </c>
      <c r="F131" s="38">
        <v>120</v>
      </c>
      <c r="G131" s="24">
        <f t="shared" si="27"/>
        <v>4.35</v>
      </c>
      <c r="H131" s="24">
        <v>0</v>
      </c>
      <c r="I131" s="63">
        <f>1.05*25</f>
        <v>26.25</v>
      </c>
      <c r="J131" s="63">
        <f>I131-D131</f>
        <v>21.9</v>
      </c>
      <c r="K131" s="189"/>
      <c r="L131" s="186"/>
      <c r="M131" s="15"/>
      <c r="N131" s="182"/>
      <c r="O131" s="64" t="s">
        <v>89</v>
      </c>
      <c r="P131" s="90" t="s">
        <v>0</v>
      </c>
      <c r="Q131" s="91">
        <v>0</v>
      </c>
      <c r="R131" s="83">
        <f>Q131+Kostromaenergo!D131</f>
        <v>4.35</v>
      </c>
      <c r="S131" s="83">
        <v>0</v>
      </c>
      <c r="T131" s="38">
        <v>120</v>
      </c>
      <c r="U131" s="31">
        <f t="shared" si="20"/>
        <v>4.35</v>
      </c>
      <c r="V131" s="85">
        <v>0</v>
      </c>
      <c r="W131" s="63">
        <f>1.05*25</f>
        <v>26.25</v>
      </c>
      <c r="X131" s="86">
        <f t="shared" si="21"/>
        <v>21.9</v>
      </c>
      <c r="Y131" s="192"/>
      <c r="Z131" s="186"/>
      <c r="AA131" s="16"/>
    </row>
    <row r="132" spans="1:27" s="1" customFormat="1" ht="12.75">
      <c r="A132" s="183"/>
      <c r="B132" s="62" t="s">
        <v>90</v>
      </c>
      <c r="C132" s="87" t="s">
        <v>0</v>
      </c>
      <c r="D132" s="88">
        <v>9.63</v>
      </c>
      <c r="E132" s="89">
        <v>0</v>
      </c>
      <c r="F132" s="38">
        <v>120</v>
      </c>
      <c r="G132" s="24">
        <f t="shared" si="27"/>
        <v>9.63</v>
      </c>
      <c r="H132" s="24">
        <v>0</v>
      </c>
      <c r="I132" s="63">
        <f>1.05*25</f>
        <v>26.25</v>
      </c>
      <c r="J132" s="63">
        <f t="shared" si="22"/>
        <v>16.619999999999997</v>
      </c>
      <c r="K132" s="190"/>
      <c r="L132" s="187"/>
      <c r="M132" s="15"/>
      <c r="N132" s="183"/>
      <c r="O132" s="64" t="s">
        <v>90</v>
      </c>
      <c r="P132" s="90" t="s">
        <v>0</v>
      </c>
      <c r="Q132" s="93">
        <v>10.656</v>
      </c>
      <c r="R132" s="83">
        <f>Q132+Kostromaenergo!D132</f>
        <v>20.286</v>
      </c>
      <c r="S132" s="83">
        <v>0</v>
      </c>
      <c r="T132" s="38">
        <v>120</v>
      </c>
      <c r="U132" s="31">
        <f t="shared" si="20"/>
        <v>20.286</v>
      </c>
      <c r="V132" s="85">
        <v>0</v>
      </c>
      <c r="W132" s="63">
        <f>1.05*25</f>
        <v>26.25</v>
      </c>
      <c r="X132" s="86">
        <f t="shared" si="21"/>
        <v>5.963999999999999</v>
      </c>
      <c r="Y132" s="193"/>
      <c r="Z132" s="187"/>
      <c r="AA132" s="16"/>
    </row>
    <row r="133" spans="1:27" s="1" customFormat="1" ht="31.5" customHeight="1">
      <c r="A133" s="66">
        <v>98</v>
      </c>
      <c r="B133" s="94" t="s">
        <v>158</v>
      </c>
      <c r="C133" s="87" t="s">
        <v>0</v>
      </c>
      <c r="D133" s="88">
        <v>8.91</v>
      </c>
      <c r="E133" s="89">
        <v>0.02</v>
      </c>
      <c r="F133" s="38">
        <v>120</v>
      </c>
      <c r="G133" s="24">
        <f t="shared" si="27"/>
        <v>8.89</v>
      </c>
      <c r="H133" s="24">
        <v>0</v>
      </c>
      <c r="I133" s="63">
        <f>1.05*25</f>
        <v>26.25</v>
      </c>
      <c r="J133" s="63">
        <f t="shared" si="22"/>
        <v>17.36</v>
      </c>
      <c r="K133" s="97">
        <f>J133</f>
        <v>17.36</v>
      </c>
      <c r="L133" s="24" t="str">
        <f aca="true" t="shared" si="30" ref="L133:L143">IF(K133&lt;0,"unavailable","available")</f>
        <v>available</v>
      </c>
      <c r="M133" s="15"/>
      <c r="N133" s="66">
        <v>98</v>
      </c>
      <c r="O133" s="94" t="s">
        <v>158</v>
      </c>
      <c r="P133" s="87" t="s">
        <v>0</v>
      </c>
      <c r="Q133" s="102">
        <v>1.763</v>
      </c>
      <c r="R133" s="83">
        <f>Q133+Kostromaenergo!D133</f>
        <v>10.673</v>
      </c>
      <c r="S133" s="83">
        <v>0.02</v>
      </c>
      <c r="T133" s="38">
        <v>120</v>
      </c>
      <c r="U133" s="31">
        <f t="shared" si="20"/>
        <v>10.653</v>
      </c>
      <c r="V133" s="85">
        <v>0</v>
      </c>
      <c r="W133" s="63">
        <f>1.05*25</f>
        <v>26.25</v>
      </c>
      <c r="X133" s="86">
        <f t="shared" si="21"/>
        <v>15.597</v>
      </c>
      <c r="Y133" s="24">
        <f aca="true" t="shared" si="31" ref="Y133:Y139">X133</f>
        <v>15.597</v>
      </c>
      <c r="Z133" s="57" t="str">
        <f aca="true" t="shared" si="32" ref="Z133:Z143">IF(Y133&lt;0,"unavailable","available")</f>
        <v>available</v>
      </c>
      <c r="AA133" s="138" t="s">
        <v>32</v>
      </c>
    </row>
    <row r="134" spans="1:27" s="1" customFormat="1" ht="22.5">
      <c r="A134" s="34">
        <v>99</v>
      </c>
      <c r="B134" s="94" t="s">
        <v>159</v>
      </c>
      <c r="C134" s="87" t="s">
        <v>2</v>
      </c>
      <c r="D134" s="65">
        <v>10.38</v>
      </c>
      <c r="E134" s="89">
        <v>0</v>
      </c>
      <c r="F134" s="38">
        <v>0</v>
      </c>
      <c r="G134" s="24">
        <f t="shared" si="27"/>
        <v>10.38</v>
      </c>
      <c r="H134" s="24">
        <v>0</v>
      </c>
      <c r="I134" s="63">
        <f>1.05*10</f>
        <v>10.5</v>
      </c>
      <c r="J134" s="63">
        <f t="shared" si="22"/>
        <v>0.11999999999999922</v>
      </c>
      <c r="K134" s="97">
        <f>J134</f>
        <v>0.11999999999999922</v>
      </c>
      <c r="L134" s="58" t="str">
        <f t="shared" si="30"/>
        <v>available</v>
      </c>
      <c r="M134" s="15"/>
      <c r="N134" s="103">
        <v>99</v>
      </c>
      <c r="O134" s="104" t="s">
        <v>159</v>
      </c>
      <c r="P134" s="105" t="s">
        <v>2</v>
      </c>
      <c r="Q134" s="106">
        <v>0.76</v>
      </c>
      <c r="R134" s="107">
        <f>Q134+Kostromaenergo!D134</f>
        <v>11.14</v>
      </c>
      <c r="S134" s="107">
        <v>0</v>
      </c>
      <c r="T134" s="53">
        <v>0</v>
      </c>
      <c r="U134" s="54">
        <f t="shared" si="20"/>
        <v>11.14</v>
      </c>
      <c r="V134" s="108">
        <v>0</v>
      </c>
      <c r="W134" s="109">
        <v>10.5</v>
      </c>
      <c r="X134" s="110">
        <f t="shared" si="21"/>
        <v>-0.6400000000000006</v>
      </c>
      <c r="Y134" s="111">
        <f t="shared" si="31"/>
        <v>-0.6400000000000006</v>
      </c>
      <c r="Z134" s="139" t="str">
        <f t="shared" si="32"/>
        <v>unavailable</v>
      </c>
      <c r="AA134" s="16"/>
    </row>
    <row r="135" spans="1:27" s="1" customFormat="1" ht="22.5">
      <c r="A135" s="34">
        <v>100</v>
      </c>
      <c r="B135" s="94" t="s">
        <v>160</v>
      </c>
      <c r="C135" s="87" t="s">
        <v>16</v>
      </c>
      <c r="D135" s="65">
        <v>19.24</v>
      </c>
      <c r="E135" s="89">
        <v>0</v>
      </c>
      <c r="F135" s="38">
        <v>0</v>
      </c>
      <c r="G135" s="24">
        <f t="shared" si="27"/>
        <v>19.24</v>
      </c>
      <c r="H135" s="24">
        <v>0</v>
      </c>
      <c r="I135" s="63">
        <f>1.05*20</f>
        <v>21</v>
      </c>
      <c r="J135" s="63">
        <f t="shared" si="22"/>
        <v>1.7600000000000016</v>
      </c>
      <c r="K135" s="97">
        <f aca="true" t="shared" si="33" ref="K135:K142">J135</f>
        <v>1.7600000000000016</v>
      </c>
      <c r="L135" s="41" t="str">
        <f t="shared" si="30"/>
        <v>available</v>
      </c>
      <c r="M135" s="15"/>
      <c r="N135" s="103">
        <v>100</v>
      </c>
      <c r="O135" s="104" t="s">
        <v>160</v>
      </c>
      <c r="P135" s="105" t="s">
        <v>16</v>
      </c>
      <c r="Q135" s="106">
        <v>2.016</v>
      </c>
      <c r="R135" s="107">
        <f>Q135+Kostromaenergo!D135</f>
        <v>21.256</v>
      </c>
      <c r="S135" s="107">
        <v>0</v>
      </c>
      <c r="T135" s="53">
        <v>0</v>
      </c>
      <c r="U135" s="54">
        <f t="shared" si="20"/>
        <v>21.256</v>
      </c>
      <c r="V135" s="108">
        <v>0</v>
      </c>
      <c r="W135" s="109">
        <f>1.05*20</f>
        <v>21</v>
      </c>
      <c r="X135" s="110">
        <f t="shared" si="21"/>
        <v>-0.2560000000000002</v>
      </c>
      <c r="Y135" s="111">
        <f t="shared" si="31"/>
        <v>-0.2560000000000002</v>
      </c>
      <c r="Z135" s="56" t="str">
        <f t="shared" si="32"/>
        <v>unavailable</v>
      </c>
      <c r="AA135" s="16"/>
    </row>
    <row r="136" spans="1:27" s="1" customFormat="1" ht="22.5">
      <c r="A136" s="34">
        <v>101</v>
      </c>
      <c r="B136" s="94" t="s">
        <v>161</v>
      </c>
      <c r="C136" s="87" t="s">
        <v>1</v>
      </c>
      <c r="D136" s="88">
        <v>13.83</v>
      </c>
      <c r="E136" s="89">
        <v>0</v>
      </c>
      <c r="F136" s="38">
        <v>0</v>
      </c>
      <c r="G136" s="24">
        <f t="shared" si="27"/>
        <v>13.83</v>
      </c>
      <c r="H136" s="24">
        <v>0</v>
      </c>
      <c r="I136" s="63">
        <f>1.05*40</f>
        <v>42</v>
      </c>
      <c r="J136" s="63">
        <f t="shared" si="22"/>
        <v>28.17</v>
      </c>
      <c r="K136" s="97">
        <f t="shared" si="33"/>
        <v>28.17</v>
      </c>
      <c r="L136" s="41" t="str">
        <f t="shared" si="30"/>
        <v>available</v>
      </c>
      <c r="M136" s="15"/>
      <c r="N136" s="34">
        <v>101</v>
      </c>
      <c r="O136" s="98" t="s">
        <v>161</v>
      </c>
      <c r="P136" s="90" t="s">
        <v>1</v>
      </c>
      <c r="Q136" s="102">
        <v>1.953</v>
      </c>
      <c r="R136" s="83">
        <f>Q136+Kostromaenergo!D136</f>
        <v>15.783</v>
      </c>
      <c r="S136" s="83">
        <v>0</v>
      </c>
      <c r="T136" s="38">
        <v>0</v>
      </c>
      <c r="U136" s="31">
        <f t="shared" si="20"/>
        <v>15.783</v>
      </c>
      <c r="V136" s="85">
        <v>0</v>
      </c>
      <c r="W136" s="63">
        <f>1.05*40</f>
        <v>42</v>
      </c>
      <c r="X136" s="86">
        <f t="shared" si="21"/>
        <v>26.217</v>
      </c>
      <c r="Y136" s="24">
        <f t="shared" si="31"/>
        <v>26.217</v>
      </c>
      <c r="Z136" s="41" t="str">
        <f t="shared" si="32"/>
        <v>available</v>
      </c>
      <c r="AA136" s="16"/>
    </row>
    <row r="137" spans="1:27" s="1" customFormat="1" ht="22.5">
      <c r="A137" s="60">
        <v>102</v>
      </c>
      <c r="B137" s="94" t="s">
        <v>162</v>
      </c>
      <c r="C137" s="87" t="s">
        <v>0</v>
      </c>
      <c r="D137" s="88">
        <v>16.44</v>
      </c>
      <c r="E137" s="89">
        <v>0</v>
      </c>
      <c r="F137" s="38">
        <v>0</v>
      </c>
      <c r="G137" s="24">
        <f t="shared" si="27"/>
        <v>16.44</v>
      </c>
      <c r="H137" s="24">
        <v>0</v>
      </c>
      <c r="I137" s="63">
        <f>1.05*25</f>
        <v>26.25</v>
      </c>
      <c r="J137" s="63">
        <f t="shared" si="22"/>
        <v>9.809999999999999</v>
      </c>
      <c r="K137" s="114">
        <f>MIN(J137:J137)</f>
        <v>9.809999999999999</v>
      </c>
      <c r="L137" s="41" t="str">
        <f t="shared" si="30"/>
        <v>available</v>
      </c>
      <c r="M137" s="15"/>
      <c r="N137" s="60">
        <v>102</v>
      </c>
      <c r="O137" s="98" t="s">
        <v>162</v>
      </c>
      <c r="P137" s="90" t="s">
        <v>0</v>
      </c>
      <c r="Q137" s="102">
        <v>6.833</v>
      </c>
      <c r="R137" s="83">
        <f>Q137+Kostromaenergo!D137</f>
        <v>23.273000000000003</v>
      </c>
      <c r="S137" s="83">
        <v>0</v>
      </c>
      <c r="T137" s="38">
        <v>0</v>
      </c>
      <c r="U137" s="31">
        <f t="shared" si="20"/>
        <v>23.273000000000003</v>
      </c>
      <c r="V137" s="85">
        <v>0</v>
      </c>
      <c r="W137" s="63">
        <f>1.05*25</f>
        <v>26.25</v>
      </c>
      <c r="X137" s="86">
        <f t="shared" si="21"/>
        <v>2.9769999999999968</v>
      </c>
      <c r="Y137" s="24">
        <f t="shared" si="31"/>
        <v>2.9769999999999968</v>
      </c>
      <c r="Z137" s="41" t="str">
        <f t="shared" si="32"/>
        <v>available</v>
      </c>
      <c r="AA137" s="16"/>
    </row>
    <row r="138" spans="1:27" s="1" customFormat="1" ht="22.5">
      <c r="A138" s="34">
        <v>103</v>
      </c>
      <c r="B138" s="94" t="s">
        <v>163</v>
      </c>
      <c r="C138" s="87" t="s">
        <v>14</v>
      </c>
      <c r="D138" s="88">
        <v>1.99</v>
      </c>
      <c r="E138" s="89">
        <v>1.2</v>
      </c>
      <c r="F138" s="38">
        <v>120</v>
      </c>
      <c r="G138" s="24">
        <f aca="true" t="shared" si="34" ref="G138:G169">D138-E138</f>
        <v>0.79</v>
      </c>
      <c r="H138" s="24">
        <v>0</v>
      </c>
      <c r="I138" s="63">
        <f>1.05*6.3</f>
        <v>6.615</v>
      </c>
      <c r="J138" s="63">
        <f aca="true" t="shared" si="35" ref="J138:J201">I138-G138-H138</f>
        <v>5.825</v>
      </c>
      <c r="K138" s="97">
        <f t="shared" si="33"/>
        <v>5.825</v>
      </c>
      <c r="L138" s="41" t="str">
        <f t="shared" si="30"/>
        <v>available</v>
      </c>
      <c r="M138" s="15"/>
      <c r="N138" s="34">
        <v>103</v>
      </c>
      <c r="O138" s="98" t="s">
        <v>163</v>
      </c>
      <c r="P138" s="90" t="s">
        <v>14</v>
      </c>
      <c r="Q138" s="102">
        <v>0.195</v>
      </c>
      <c r="R138" s="83">
        <f>Q138+Kostromaenergo!D138</f>
        <v>2.185</v>
      </c>
      <c r="S138" s="83">
        <v>1.2</v>
      </c>
      <c r="T138" s="38">
        <v>120</v>
      </c>
      <c r="U138" s="31">
        <f t="shared" si="20"/>
        <v>0.9850000000000001</v>
      </c>
      <c r="V138" s="85">
        <v>0</v>
      </c>
      <c r="W138" s="63">
        <f>1.05*6.3</f>
        <v>6.615</v>
      </c>
      <c r="X138" s="86">
        <f t="shared" si="21"/>
        <v>5.63</v>
      </c>
      <c r="Y138" s="24">
        <f t="shared" si="31"/>
        <v>5.63</v>
      </c>
      <c r="Z138" s="41" t="str">
        <f t="shared" si="32"/>
        <v>available</v>
      </c>
      <c r="AA138" s="140"/>
    </row>
    <row r="139" spans="1:27" s="1" customFormat="1" ht="22.5">
      <c r="A139" s="34">
        <v>104</v>
      </c>
      <c r="B139" s="94" t="s">
        <v>164</v>
      </c>
      <c r="C139" s="87" t="s">
        <v>5</v>
      </c>
      <c r="D139" s="88">
        <v>1.29</v>
      </c>
      <c r="E139" s="89">
        <v>0.76</v>
      </c>
      <c r="F139" s="38">
        <v>120</v>
      </c>
      <c r="G139" s="24">
        <f t="shared" si="34"/>
        <v>0.53</v>
      </c>
      <c r="H139" s="24">
        <v>0</v>
      </c>
      <c r="I139" s="63">
        <f>1.05*4</f>
        <v>4.2</v>
      </c>
      <c r="J139" s="63">
        <f t="shared" si="35"/>
        <v>3.67</v>
      </c>
      <c r="K139" s="97">
        <f t="shared" si="33"/>
        <v>3.67</v>
      </c>
      <c r="L139" s="41" t="str">
        <f t="shared" si="30"/>
        <v>available</v>
      </c>
      <c r="M139" s="15"/>
      <c r="N139" s="34">
        <v>104</v>
      </c>
      <c r="O139" s="98" t="s">
        <v>164</v>
      </c>
      <c r="P139" s="90" t="s">
        <v>5</v>
      </c>
      <c r="Q139" s="102">
        <v>0.509</v>
      </c>
      <c r="R139" s="83">
        <f>Q139+Kostromaenergo!D139</f>
        <v>1.799</v>
      </c>
      <c r="S139" s="92">
        <v>0.76</v>
      </c>
      <c r="T139" s="38">
        <v>120</v>
      </c>
      <c r="U139" s="31">
        <f t="shared" si="20"/>
        <v>1.039</v>
      </c>
      <c r="V139" s="85">
        <v>0</v>
      </c>
      <c r="W139" s="63">
        <f>1.05*4</f>
        <v>4.2</v>
      </c>
      <c r="X139" s="86">
        <f t="shared" si="21"/>
        <v>3.1610000000000005</v>
      </c>
      <c r="Y139" s="24">
        <f t="shared" si="31"/>
        <v>3.1610000000000005</v>
      </c>
      <c r="Z139" s="41" t="str">
        <f t="shared" si="32"/>
        <v>available</v>
      </c>
      <c r="AA139" s="16"/>
    </row>
    <row r="140" spans="1:27" s="1" customFormat="1" ht="22.5">
      <c r="A140" s="103">
        <v>105</v>
      </c>
      <c r="B140" s="124" t="s">
        <v>165</v>
      </c>
      <c r="C140" s="125" t="s">
        <v>17</v>
      </c>
      <c r="D140" s="141">
        <v>22.36</v>
      </c>
      <c r="E140" s="134">
        <v>0</v>
      </c>
      <c r="F140" s="53">
        <v>0</v>
      </c>
      <c r="G140" s="142">
        <f t="shared" si="34"/>
        <v>22.36</v>
      </c>
      <c r="H140" s="111">
        <v>0</v>
      </c>
      <c r="I140" s="109">
        <f>1.05*(10+6.3)</f>
        <v>17.115000000000002</v>
      </c>
      <c r="J140" s="109">
        <f t="shared" si="35"/>
        <v>-5.244999999999997</v>
      </c>
      <c r="K140" s="143">
        <f t="shared" si="33"/>
        <v>-5.244999999999997</v>
      </c>
      <c r="L140" s="56" t="str">
        <f t="shared" si="30"/>
        <v>unavailable</v>
      </c>
      <c r="M140" s="15"/>
      <c r="N140" s="103">
        <v>105</v>
      </c>
      <c r="O140" s="104" t="s">
        <v>165</v>
      </c>
      <c r="P140" s="105" t="s">
        <v>17</v>
      </c>
      <c r="Q140" s="106">
        <v>0.979</v>
      </c>
      <c r="R140" s="107">
        <f>Q140+Kostromaenergo!D140</f>
        <v>23.339</v>
      </c>
      <c r="S140" s="107">
        <v>0</v>
      </c>
      <c r="T140" s="53">
        <v>0</v>
      </c>
      <c r="U140" s="54">
        <f aca="true" t="shared" si="36" ref="U140:U203">R140-S140</f>
        <v>23.339</v>
      </c>
      <c r="V140" s="108">
        <v>0</v>
      </c>
      <c r="W140" s="109">
        <f>1.05*(10+6.3)</f>
        <v>17.115000000000002</v>
      </c>
      <c r="X140" s="110">
        <f aca="true" t="shared" si="37" ref="X140:X203">W140-V140-U140</f>
        <v>-6.223999999999997</v>
      </c>
      <c r="Y140" s="111">
        <f>X140</f>
        <v>-6.223999999999997</v>
      </c>
      <c r="Z140" s="56" t="str">
        <f t="shared" si="32"/>
        <v>unavailable</v>
      </c>
      <c r="AA140" s="16"/>
    </row>
    <row r="141" spans="1:27" s="1" customFormat="1" ht="22.5">
      <c r="A141" s="34">
        <v>106</v>
      </c>
      <c r="B141" s="94" t="s">
        <v>166</v>
      </c>
      <c r="C141" s="87" t="s">
        <v>14</v>
      </c>
      <c r="D141" s="88">
        <v>3.46</v>
      </c>
      <c r="E141" s="89">
        <v>0</v>
      </c>
      <c r="F141" s="38">
        <v>0</v>
      </c>
      <c r="G141" s="24">
        <f t="shared" si="34"/>
        <v>3.46</v>
      </c>
      <c r="H141" s="24">
        <v>0</v>
      </c>
      <c r="I141" s="63">
        <f>1.05*6.3</f>
        <v>6.615</v>
      </c>
      <c r="J141" s="63">
        <f t="shared" si="35"/>
        <v>3.1550000000000002</v>
      </c>
      <c r="K141" s="97">
        <f t="shared" si="33"/>
        <v>3.1550000000000002</v>
      </c>
      <c r="L141" s="41" t="str">
        <f t="shared" si="30"/>
        <v>available</v>
      </c>
      <c r="M141" s="15"/>
      <c r="N141" s="34">
        <v>106</v>
      </c>
      <c r="O141" s="98" t="s">
        <v>166</v>
      </c>
      <c r="P141" s="90" t="s">
        <v>14</v>
      </c>
      <c r="Q141" s="102">
        <v>0.701</v>
      </c>
      <c r="R141" s="83">
        <f>Q141+Kostromaenergo!D141</f>
        <v>4.161</v>
      </c>
      <c r="S141" s="83">
        <v>0</v>
      </c>
      <c r="T141" s="38">
        <v>0</v>
      </c>
      <c r="U141" s="31">
        <f t="shared" si="36"/>
        <v>4.161</v>
      </c>
      <c r="V141" s="85">
        <v>0</v>
      </c>
      <c r="W141" s="63">
        <f>1.05*6.3</f>
        <v>6.615</v>
      </c>
      <c r="X141" s="86">
        <f t="shared" si="37"/>
        <v>2.4540000000000006</v>
      </c>
      <c r="Y141" s="24">
        <f>X141</f>
        <v>2.4540000000000006</v>
      </c>
      <c r="Z141" s="41" t="str">
        <f t="shared" si="32"/>
        <v>available</v>
      </c>
      <c r="AA141" s="140"/>
    </row>
    <row r="142" spans="1:27" s="1" customFormat="1" ht="22.5">
      <c r="A142" s="34">
        <v>107</v>
      </c>
      <c r="B142" s="94" t="s">
        <v>167</v>
      </c>
      <c r="C142" s="87" t="s">
        <v>4</v>
      </c>
      <c r="D142" s="88">
        <v>1.73</v>
      </c>
      <c r="E142" s="89">
        <v>0.85</v>
      </c>
      <c r="F142" s="38">
        <v>120</v>
      </c>
      <c r="G142" s="24">
        <f t="shared" si="34"/>
        <v>0.88</v>
      </c>
      <c r="H142" s="24">
        <v>0</v>
      </c>
      <c r="I142" s="63">
        <f>1.05*2.5</f>
        <v>2.625</v>
      </c>
      <c r="J142" s="63">
        <f t="shared" si="35"/>
        <v>1.745</v>
      </c>
      <c r="K142" s="97">
        <f t="shared" si="33"/>
        <v>1.745</v>
      </c>
      <c r="L142" s="41" t="str">
        <f t="shared" si="30"/>
        <v>available</v>
      </c>
      <c r="M142" s="15"/>
      <c r="N142" s="34">
        <v>107</v>
      </c>
      <c r="O142" s="98" t="s">
        <v>167</v>
      </c>
      <c r="P142" s="90" t="s">
        <v>4</v>
      </c>
      <c r="Q142" s="102">
        <v>0.333</v>
      </c>
      <c r="R142" s="83">
        <f>Q142+Kostromaenergo!D142</f>
        <v>2.063</v>
      </c>
      <c r="S142" s="83">
        <v>0.85</v>
      </c>
      <c r="T142" s="38">
        <v>120</v>
      </c>
      <c r="U142" s="31">
        <f t="shared" si="36"/>
        <v>1.213</v>
      </c>
      <c r="V142" s="85">
        <v>0</v>
      </c>
      <c r="W142" s="63">
        <f>1.05*2.5</f>
        <v>2.625</v>
      </c>
      <c r="X142" s="86">
        <f t="shared" si="37"/>
        <v>1.412</v>
      </c>
      <c r="Y142" s="24">
        <f>X142</f>
        <v>1.412</v>
      </c>
      <c r="Z142" s="41" t="str">
        <f t="shared" si="32"/>
        <v>available</v>
      </c>
      <c r="AA142" s="140"/>
    </row>
    <row r="143" spans="1:27" s="1" customFormat="1" ht="22.5">
      <c r="A143" s="181">
        <v>108</v>
      </c>
      <c r="B143" s="94" t="s">
        <v>168</v>
      </c>
      <c r="C143" s="87" t="s">
        <v>11</v>
      </c>
      <c r="D143" s="65">
        <f>D144+D145</f>
        <v>7.53</v>
      </c>
      <c r="E143" s="96">
        <f>E145+E144</f>
        <v>1.44</v>
      </c>
      <c r="F143" s="38">
        <v>120</v>
      </c>
      <c r="G143" s="39">
        <f t="shared" si="34"/>
        <v>6.09</v>
      </c>
      <c r="H143" s="24">
        <v>0</v>
      </c>
      <c r="I143" s="63">
        <f>1.05*16</f>
        <v>16.8</v>
      </c>
      <c r="J143" s="63">
        <f t="shared" si="35"/>
        <v>10.71</v>
      </c>
      <c r="K143" s="188">
        <f>MIN(J143:J145)</f>
        <v>10.71</v>
      </c>
      <c r="L143" s="185" t="str">
        <f t="shared" si="30"/>
        <v>available</v>
      </c>
      <c r="M143" s="15"/>
      <c r="N143" s="197">
        <v>108</v>
      </c>
      <c r="O143" s="104" t="s">
        <v>168</v>
      </c>
      <c r="P143" s="105" t="s">
        <v>11</v>
      </c>
      <c r="Q143" s="130">
        <v>11.047</v>
      </c>
      <c r="R143" s="107">
        <f>Q143+Kostromaenergo!D143</f>
        <v>18.577</v>
      </c>
      <c r="S143" s="131">
        <f>S145+S144</f>
        <v>1.44</v>
      </c>
      <c r="T143" s="53">
        <v>120</v>
      </c>
      <c r="U143" s="54">
        <f t="shared" si="36"/>
        <v>17.137</v>
      </c>
      <c r="V143" s="108">
        <v>0</v>
      </c>
      <c r="W143" s="109">
        <f>1.05*16</f>
        <v>16.8</v>
      </c>
      <c r="X143" s="110">
        <f t="shared" si="37"/>
        <v>-0.33699999999999974</v>
      </c>
      <c r="Y143" s="200">
        <f>MIN(X143:X145)</f>
        <v>-0.33699999999999974</v>
      </c>
      <c r="Z143" s="201" t="str">
        <f t="shared" si="32"/>
        <v>unavailable</v>
      </c>
      <c r="AA143" s="16"/>
    </row>
    <row r="144" spans="1:27" s="1" customFormat="1" ht="12.75">
      <c r="A144" s="182"/>
      <c r="B144" s="62" t="s">
        <v>89</v>
      </c>
      <c r="C144" s="87" t="s">
        <v>11</v>
      </c>
      <c r="D144" s="88">
        <v>0.62</v>
      </c>
      <c r="E144" s="89">
        <v>0</v>
      </c>
      <c r="F144" s="38">
        <v>120</v>
      </c>
      <c r="G144" s="45">
        <f t="shared" si="34"/>
        <v>0.62</v>
      </c>
      <c r="H144" s="24">
        <v>0</v>
      </c>
      <c r="I144" s="63">
        <f>1.05*16</f>
        <v>16.8</v>
      </c>
      <c r="J144" s="63">
        <f>I144-D144</f>
        <v>16.18</v>
      </c>
      <c r="K144" s="189"/>
      <c r="L144" s="186"/>
      <c r="M144" s="15"/>
      <c r="N144" s="198"/>
      <c r="O144" s="135" t="s">
        <v>89</v>
      </c>
      <c r="P144" s="105" t="s">
        <v>11</v>
      </c>
      <c r="Q144" s="130">
        <v>0</v>
      </c>
      <c r="R144" s="107">
        <f>Q144+Kostromaenergo!D144</f>
        <v>0.62</v>
      </c>
      <c r="S144" s="107">
        <v>0</v>
      </c>
      <c r="T144" s="53">
        <v>120</v>
      </c>
      <c r="U144" s="54">
        <f t="shared" si="36"/>
        <v>0.62</v>
      </c>
      <c r="V144" s="108">
        <v>0</v>
      </c>
      <c r="W144" s="109">
        <f>1.05*16</f>
        <v>16.8</v>
      </c>
      <c r="X144" s="110">
        <f t="shared" si="37"/>
        <v>16.18</v>
      </c>
      <c r="Y144" s="200"/>
      <c r="Z144" s="202"/>
      <c r="AA144" s="16"/>
    </row>
    <row r="145" spans="1:27" s="1" customFormat="1" ht="12.75">
      <c r="A145" s="183"/>
      <c r="B145" s="62" t="s">
        <v>90</v>
      </c>
      <c r="C145" s="87" t="s">
        <v>11</v>
      </c>
      <c r="D145" s="88">
        <v>6.91</v>
      </c>
      <c r="E145" s="89">
        <v>1.44</v>
      </c>
      <c r="F145" s="38">
        <v>120</v>
      </c>
      <c r="G145" s="45">
        <f t="shared" si="34"/>
        <v>5.470000000000001</v>
      </c>
      <c r="H145" s="24">
        <v>0</v>
      </c>
      <c r="I145" s="63">
        <f>1.05*16</f>
        <v>16.8</v>
      </c>
      <c r="J145" s="63">
        <f t="shared" si="35"/>
        <v>11.33</v>
      </c>
      <c r="K145" s="190"/>
      <c r="L145" s="187"/>
      <c r="M145" s="15"/>
      <c r="N145" s="199"/>
      <c r="O145" s="135" t="s">
        <v>90</v>
      </c>
      <c r="P145" s="105" t="s">
        <v>11</v>
      </c>
      <c r="Q145" s="130">
        <v>11.047</v>
      </c>
      <c r="R145" s="107">
        <f>Q145+Kostromaenergo!D145</f>
        <v>17.957</v>
      </c>
      <c r="S145" s="107">
        <v>1.44</v>
      </c>
      <c r="T145" s="53">
        <v>120</v>
      </c>
      <c r="U145" s="54">
        <f t="shared" si="36"/>
        <v>16.517</v>
      </c>
      <c r="V145" s="108">
        <v>0</v>
      </c>
      <c r="W145" s="109">
        <f>1.05*16</f>
        <v>16.8</v>
      </c>
      <c r="X145" s="110">
        <f t="shared" si="37"/>
        <v>0.28300000000000125</v>
      </c>
      <c r="Y145" s="200"/>
      <c r="Z145" s="203"/>
      <c r="AA145" s="16"/>
    </row>
    <row r="146" spans="1:27" s="1" customFormat="1" ht="27.75" customHeight="1">
      <c r="A146" s="181">
        <v>109</v>
      </c>
      <c r="B146" s="94" t="s">
        <v>169</v>
      </c>
      <c r="C146" s="87" t="s">
        <v>15</v>
      </c>
      <c r="D146" s="95">
        <f>D147+D148</f>
        <v>6.48</v>
      </c>
      <c r="E146" s="96">
        <f>E148+E147</f>
        <v>0</v>
      </c>
      <c r="F146" s="38">
        <v>0</v>
      </c>
      <c r="G146" s="45">
        <f t="shared" si="34"/>
        <v>6.48</v>
      </c>
      <c r="H146" s="24">
        <v>0</v>
      </c>
      <c r="I146" s="63">
        <f>1.05*10</f>
        <v>10.5</v>
      </c>
      <c r="J146" s="63">
        <f t="shared" si="35"/>
        <v>4.02</v>
      </c>
      <c r="K146" s="188">
        <f>MIN(J146:J148)</f>
        <v>4.02</v>
      </c>
      <c r="L146" s="186" t="str">
        <f>IF(K146&lt;0,"unavailable","available")</f>
        <v>available</v>
      </c>
      <c r="M146" s="15"/>
      <c r="N146" s="181">
        <v>109</v>
      </c>
      <c r="O146" s="98" t="s">
        <v>169</v>
      </c>
      <c r="P146" s="90" t="s">
        <v>15</v>
      </c>
      <c r="Q146" s="93">
        <v>1.359</v>
      </c>
      <c r="R146" s="83">
        <f>Q146+Kostromaenergo!D146</f>
        <v>7.839</v>
      </c>
      <c r="S146" s="100">
        <f>S148+S147</f>
        <v>0</v>
      </c>
      <c r="T146" s="38">
        <v>0</v>
      </c>
      <c r="U146" s="31">
        <f t="shared" si="36"/>
        <v>7.839</v>
      </c>
      <c r="V146" s="85">
        <v>0</v>
      </c>
      <c r="W146" s="63">
        <f>1.05*10</f>
        <v>10.5</v>
      </c>
      <c r="X146" s="86">
        <f t="shared" si="37"/>
        <v>2.6609999999999996</v>
      </c>
      <c r="Y146" s="184">
        <f>MIN(X146:X148)</f>
        <v>2.6609999999999996</v>
      </c>
      <c r="Z146" s="186" t="str">
        <f>IF(Y146&lt;0,"unavailable","available")</f>
        <v>available</v>
      </c>
      <c r="AA146" s="16"/>
    </row>
    <row r="147" spans="1:27" s="1" customFormat="1" ht="12.75">
      <c r="A147" s="182"/>
      <c r="B147" s="62" t="s">
        <v>89</v>
      </c>
      <c r="C147" s="87" t="s">
        <v>15</v>
      </c>
      <c r="D147" s="88">
        <v>0.62</v>
      </c>
      <c r="E147" s="89">
        <v>0</v>
      </c>
      <c r="F147" s="38">
        <v>0</v>
      </c>
      <c r="G147" s="45">
        <f t="shared" si="34"/>
        <v>0.62</v>
      </c>
      <c r="H147" s="24">
        <v>0</v>
      </c>
      <c r="I147" s="63">
        <f>1.05*10</f>
        <v>10.5</v>
      </c>
      <c r="J147" s="63">
        <f>I147-D147</f>
        <v>9.88</v>
      </c>
      <c r="K147" s="189"/>
      <c r="L147" s="186"/>
      <c r="M147" s="15"/>
      <c r="N147" s="182"/>
      <c r="O147" s="64" t="s">
        <v>89</v>
      </c>
      <c r="P147" s="90" t="s">
        <v>15</v>
      </c>
      <c r="Q147" s="91">
        <v>0</v>
      </c>
      <c r="R147" s="83">
        <f>Q147+Kostromaenergo!D147</f>
        <v>0.62</v>
      </c>
      <c r="S147" s="83">
        <v>0</v>
      </c>
      <c r="T147" s="38">
        <v>0</v>
      </c>
      <c r="U147" s="31">
        <f t="shared" si="36"/>
        <v>0.62</v>
      </c>
      <c r="V147" s="85">
        <v>0</v>
      </c>
      <c r="W147" s="63">
        <f>1.05*10</f>
        <v>10.5</v>
      </c>
      <c r="X147" s="86">
        <f t="shared" si="37"/>
        <v>9.88</v>
      </c>
      <c r="Y147" s="184"/>
      <c r="Z147" s="186"/>
      <c r="AA147" s="16"/>
    </row>
    <row r="148" spans="1:27" s="1" customFormat="1" ht="12.75">
      <c r="A148" s="183"/>
      <c r="B148" s="62" t="s">
        <v>90</v>
      </c>
      <c r="C148" s="87" t="s">
        <v>15</v>
      </c>
      <c r="D148" s="88">
        <v>5.86</v>
      </c>
      <c r="E148" s="89">
        <v>0</v>
      </c>
      <c r="F148" s="38">
        <v>0</v>
      </c>
      <c r="G148" s="45">
        <f t="shared" si="34"/>
        <v>5.86</v>
      </c>
      <c r="H148" s="24">
        <v>0</v>
      </c>
      <c r="I148" s="63">
        <f>1.05*10</f>
        <v>10.5</v>
      </c>
      <c r="J148" s="63">
        <f t="shared" si="35"/>
        <v>4.64</v>
      </c>
      <c r="K148" s="190"/>
      <c r="L148" s="186"/>
      <c r="M148" s="15"/>
      <c r="N148" s="183"/>
      <c r="O148" s="64" t="s">
        <v>90</v>
      </c>
      <c r="P148" s="90" t="s">
        <v>15</v>
      </c>
      <c r="Q148" s="93">
        <v>1.359</v>
      </c>
      <c r="R148" s="83">
        <f>Q148+Kostromaenergo!D148</f>
        <v>7.219</v>
      </c>
      <c r="S148" s="83">
        <v>0</v>
      </c>
      <c r="T148" s="38">
        <v>0</v>
      </c>
      <c r="U148" s="31">
        <f t="shared" si="36"/>
        <v>7.219</v>
      </c>
      <c r="V148" s="85">
        <v>0</v>
      </c>
      <c r="W148" s="63">
        <f>1.05*10</f>
        <v>10.5</v>
      </c>
      <c r="X148" s="86">
        <f t="shared" si="37"/>
        <v>3.2809999999999997</v>
      </c>
      <c r="Y148" s="184"/>
      <c r="Z148" s="186"/>
      <c r="AA148" s="16"/>
    </row>
    <row r="149" spans="1:27" s="1" customFormat="1" ht="22.5">
      <c r="A149" s="34">
        <v>110</v>
      </c>
      <c r="B149" s="94" t="s">
        <v>170</v>
      </c>
      <c r="C149" s="87" t="s">
        <v>18</v>
      </c>
      <c r="D149" s="88">
        <v>0.76</v>
      </c>
      <c r="E149" s="89">
        <v>0.88</v>
      </c>
      <c r="F149" s="38">
        <v>120</v>
      </c>
      <c r="G149" s="45">
        <f t="shared" si="34"/>
        <v>-0.12</v>
      </c>
      <c r="H149" s="24">
        <v>0</v>
      </c>
      <c r="I149" s="63">
        <f>1.05*2.5</f>
        <v>2.625</v>
      </c>
      <c r="J149" s="63">
        <f t="shared" si="35"/>
        <v>2.745</v>
      </c>
      <c r="K149" s="97">
        <f>J149</f>
        <v>2.745</v>
      </c>
      <c r="L149" s="41" t="str">
        <f>IF(K149&lt;0,"unavailable","available")</f>
        <v>available</v>
      </c>
      <c r="M149" s="15"/>
      <c r="N149" s="34">
        <v>110</v>
      </c>
      <c r="O149" s="98" t="s">
        <v>170</v>
      </c>
      <c r="P149" s="90" t="s">
        <v>18</v>
      </c>
      <c r="Q149" s="88">
        <v>0.277</v>
      </c>
      <c r="R149" s="83">
        <f>Q149+Kostromaenergo!D149</f>
        <v>1.037</v>
      </c>
      <c r="S149" s="83">
        <v>0.88</v>
      </c>
      <c r="T149" s="38">
        <v>120</v>
      </c>
      <c r="U149" s="31">
        <f t="shared" si="36"/>
        <v>0.15699999999999992</v>
      </c>
      <c r="V149" s="85">
        <v>0</v>
      </c>
      <c r="W149" s="63">
        <f>1.05*2.5</f>
        <v>2.625</v>
      </c>
      <c r="X149" s="86">
        <f t="shared" si="37"/>
        <v>2.468</v>
      </c>
      <c r="Y149" s="24">
        <f>X149</f>
        <v>2.468</v>
      </c>
      <c r="Z149" s="41" t="str">
        <f>IF(Y149&lt;0,"unavailable","available")</f>
        <v>available</v>
      </c>
      <c r="AA149" s="16"/>
    </row>
    <row r="150" spans="1:27" s="1" customFormat="1" ht="25.5" customHeight="1">
      <c r="A150" s="181">
        <v>111</v>
      </c>
      <c r="B150" s="94" t="s">
        <v>171</v>
      </c>
      <c r="C150" s="87" t="s">
        <v>19</v>
      </c>
      <c r="D150" s="65">
        <f>D151+D152</f>
        <v>1.87</v>
      </c>
      <c r="E150" s="96">
        <f>E152+E151</f>
        <v>0</v>
      </c>
      <c r="F150" s="38">
        <v>120</v>
      </c>
      <c r="G150" s="24">
        <f t="shared" si="34"/>
        <v>1.87</v>
      </c>
      <c r="H150" s="24">
        <v>0</v>
      </c>
      <c r="I150" s="63">
        <f>1.05*4</f>
        <v>4.2</v>
      </c>
      <c r="J150" s="63">
        <f t="shared" si="35"/>
        <v>2.33</v>
      </c>
      <c r="K150" s="188">
        <f>MIN(J150:J152)</f>
        <v>2.33</v>
      </c>
      <c r="L150" s="185" t="str">
        <f>IF(K150&lt;0,"unavailable","available")</f>
        <v>available</v>
      </c>
      <c r="M150" s="15"/>
      <c r="N150" s="181">
        <v>111</v>
      </c>
      <c r="O150" s="98" t="s">
        <v>171</v>
      </c>
      <c r="P150" s="90" t="s">
        <v>19</v>
      </c>
      <c r="Q150" s="93">
        <v>0.456</v>
      </c>
      <c r="R150" s="83">
        <f>Q150+Kostromaenergo!D150</f>
        <v>2.326</v>
      </c>
      <c r="S150" s="100">
        <f>S152+S151</f>
        <v>0</v>
      </c>
      <c r="T150" s="38">
        <v>120</v>
      </c>
      <c r="U150" s="31">
        <f t="shared" si="36"/>
        <v>2.326</v>
      </c>
      <c r="V150" s="85">
        <v>0</v>
      </c>
      <c r="W150" s="63">
        <f>1.05*4</f>
        <v>4.2</v>
      </c>
      <c r="X150" s="86">
        <f t="shared" si="37"/>
        <v>1.874</v>
      </c>
      <c r="Y150" s="184">
        <f>MIN(X150:X152)</f>
        <v>1.874</v>
      </c>
      <c r="Z150" s="185" t="str">
        <f>IF(Y150&lt;0,"unavailable","available")</f>
        <v>available</v>
      </c>
      <c r="AA150" s="16"/>
    </row>
    <row r="151" spans="1:27" s="1" customFormat="1" ht="12.75">
      <c r="A151" s="182"/>
      <c r="B151" s="62" t="s">
        <v>89</v>
      </c>
      <c r="C151" s="87" t="s">
        <v>19</v>
      </c>
      <c r="D151" s="88">
        <v>1.87</v>
      </c>
      <c r="E151" s="89">
        <v>0</v>
      </c>
      <c r="F151" s="38">
        <v>120</v>
      </c>
      <c r="G151" s="24">
        <f t="shared" si="34"/>
        <v>1.87</v>
      </c>
      <c r="H151" s="24">
        <v>0</v>
      </c>
      <c r="I151" s="63">
        <f>1.05*4</f>
        <v>4.2</v>
      </c>
      <c r="J151" s="63">
        <f>I151-D151</f>
        <v>2.33</v>
      </c>
      <c r="K151" s="189"/>
      <c r="L151" s="186"/>
      <c r="M151" s="15"/>
      <c r="N151" s="182"/>
      <c r="O151" s="64" t="s">
        <v>89</v>
      </c>
      <c r="P151" s="90" t="s">
        <v>19</v>
      </c>
      <c r="Q151" s="144">
        <v>0</v>
      </c>
      <c r="R151" s="83">
        <f>Q151+Kostromaenergo!D151</f>
        <v>1.87</v>
      </c>
      <c r="S151" s="83">
        <v>0</v>
      </c>
      <c r="T151" s="38">
        <v>120</v>
      </c>
      <c r="U151" s="31">
        <f t="shared" si="36"/>
        <v>1.87</v>
      </c>
      <c r="V151" s="85">
        <v>0</v>
      </c>
      <c r="W151" s="63">
        <f>1.05*4</f>
        <v>4.2</v>
      </c>
      <c r="X151" s="86">
        <f t="shared" si="37"/>
        <v>2.33</v>
      </c>
      <c r="Y151" s="184"/>
      <c r="Z151" s="186"/>
      <c r="AA151" s="16"/>
    </row>
    <row r="152" spans="1:27" s="1" customFormat="1" ht="12.75">
      <c r="A152" s="183"/>
      <c r="B152" s="62" t="s">
        <v>90</v>
      </c>
      <c r="C152" s="87" t="s">
        <v>19</v>
      </c>
      <c r="D152" s="95">
        <v>0</v>
      </c>
      <c r="E152" s="89">
        <v>0</v>
      </c>
      <c r="F152" s="38">
        <v>120</v>
      </c>
      <c r="G152" s="39">
        <f t="shared" si="34"/>
        <v>0</v>
      </c>
      <c r="H152" s="24">
        <v>0</v>
      </c>
      <c r="I152" s="63">
        <f>1.05*4</f>
        <v>4.2</v>
      </c>
      <c r="J152" s="63">
        <f t="shared" si="35"/>
        <v>4.2</v>
      </c>
      <c r="K152" s="190"/>
      <c r="L152" s="186"/>
      <c r="M152" s="15"/>
      <c r="N152" s="183"/>
      <c r="O152" s="64" t="s">
        <v>90</v>
      </c>
      <c r="P152" s="90" t="s">
        <v>19</v>
      </c>
      <c r="Q152" s="144">
        <v>0.456</v>
      </c>
      <c r="R152" s="83">
        <f>Q152+Kostromaenergo!D152</f>
        <v>0.456</v>
      </c>
      <c r="S152" s="83">
        <v>0</v>
      </c>
      <c r="T152" s="38">
        <v>120</v>
      </c>
      <c r="U152" s="31">
        <f t="shared" si="36"/>
        <v>0.456</v>
      </c>
      <c r="V152" s="85">
        <v>0</v>
      </c>
      <c r="W152" s="63">
        <f>1.05*4</f>
        <v>4.2</v>
      </c>
      <c r="X152" s="86">
        <f t="shared" si="37"/>
        <v>3.744</v>
      </c>
      <c r="Y152" s="184"/>
      <c r="Z152" s="186"/>
      <c r="AA152" s="16"/>
    </row>
    <row r="153" spans="1:27" s="1" customFormat="1" ht="22.5">
      <c r="A153" s="34">
        <v>112</v>
      </c>
      <c r="B153" s="94" t="s">
        <v>172</v>
      </c>
      <c r="C153" s="87" t="s">
        <v>14</v>
      </c>
      <c r="D153" s="88">
        <v>6.25</v>
      </c>
      <c r="E153" s="89">
        <v>1.2</v>
      </c>
      <c r="F153" s="38">
        <v>120</v>
      </c>
      <c r="G153" s="45">
        <f t="shared" si="34"/>
        <v>5.05</v>
      </c>
      <c r="H153" s="24">
        <v>0</v>
      </c>
      <c r="I153" s="63">
        <f>1.05*6.3</f>
        <v>6.615</v>
      </c>
      <c r="J153" s="63">
        <f t="shared" si="35"/>
        <v>1.5650000000000004</v>
      </c>
      <c r="K153" s="97">
        <f aca="true" t="shared" si="38" ref="K153:K158">J153</f>
        <v>1.5650000000000004</v>
      </c>
      <c r="L153" s="41" t="str">
        <f aca="true" t="shared" si="39" ref="L153:L159">IF(K153&lt;0,"unavailable","available")</f>
        <v>available</v>
      </c>
      <c r="M153" s="15"/>
      <c r="N153" s="34">
        <v>112</v>
      </c>
      <c r="O153" s="98" t="s">
        <v>172</v>
      </c>
      <c r="P153" s="90" t="s">
        <v>14</v>
      </c>
      <c r="Q153" s="102">
        <v>0.655</v>
      </c>
      <c r="R153" s="83">
        <f>Q153+Kostromaenergo!D153</f>
        <v>6.905</v>
      </c>
      <c r="S153" s="83">
        <v>1.2</v>
      </c>
      <c r="T153" s="38">
        <v>120</v>
      </c>
      <c r="U153" s="31">
        <f t="shared" si="36"/>
        <v>5.705</v>
      </c>
      <c r="V153" s="85">
        <v>0</v>
      </c>
      <c r="W153" s="63">
        <f>1.05*6.3</f>
        <v>6.615</v>
      </c>
      <c r="X153" s="86">
        <f t="shared" si="37"/>
        <v>0.9100000000000001</v>
      </c>
      <c r="Y153" s="24">
        <f aca="true" t="shared" si="40" ref="Y153:Y158">X153</f>
        <v>0.9100000000000001</v>
      </c>
      <c r="Z153" s="41" t="str">
        <f aca="true" t="shared" si="41" ref="Z153:Z159">IF(Y153&lt;0,"unavailable","available")</f>
        <v>available</v>
      </c>
      <c r="AA153" s="16"/>
    </row>
    <row r="154" spans="1:27" s="1" customFormat="1" ht="22.5">
      <c r="A154" s="34">
        <v>113</v>
      </c>
      <c r="B154" s="94" t="s">
        <v>173</v>
      </c>
      <c r="C154" s="87" t="s">
        <v>2</v>
      </c>
      <c r="D154" s="88">
        <v>5.84</v>
      </c>
      <c r="E154" s="89">
        <v>2.63</v>
      </c>
      <c r="F154" s="38">
        <v>120</v>
      </c>
      <c r="G154" s="24">
        <f t="shared" si="34"/>
        <v>3.21</v>
      </c>
      <c r="H154" s="24">
        <v>0</v>
      </c>
      <c r="I154" s="63">
        <f>1.05*10</f>
        <v>10.5</v>
      </c>
      <c r="J154" s="63">
        <f t="shared" si="35"/>
        <v>7.29</v>
      </c>
      <c r="K154" s="97">
        <f t="shared" si="38"/>
        <v>7.29</v>
      </c>
      <c r="L154" s="57" t="str">
        <f t="shared" si="39"/>
        <v>available</v>
      </c>
      <c r="M154" s="15"/>
      <c r="N154" s="34">
        <v>113</v>
      </c>
      <c r="O154" s="98" t="s">
        <v>173</v>
      </c>
      <c r="P154" s="90" t="s">
        <v>2</v>
      </c>
      <c r="Q154" s="102">
        <v>0.044</v>
      </c>
      <c r="R154" s="83">
        <f>Q154+Kostromaenergo!D154</f>
        <v>5.8839999999999995</v>
      </c>
      <c r="S154" s="83">
        <v>2.63</v>
      </c>
      <c r="T154" s="38">
        <v>120</v>
      </c>
      <c r="U154" s="31">
        <f t="shared" si="36"/>
        <v>3.2539999999999996</v>
      </c>
      <c r="V154" s="85">
        <v>0</v>
      </c>
      <c r="W154" s="63">
        <f>1.05*10</f>
        <v>10.5</v>
      </c>
      <c r="X154" s="86">
        <f t="shared" si="37"/>
        <v>7.246</v>
      </c>
      <c r="Y154" s="24">
        <f t="shared" si="40"/>
        <v>7.246</v>
      </c>
      <c r="Z154" s="41" t="str">
        <f t="shared" si="41"/>
        <v>available</v>
      </c>
      <c r="AA154" s="16"/>
    </row>
    <row r="155" spans="1:27" s="1" customFormat="1" ht="22.5">
      <c r="A155" s="34">
        <v>114</v>
      </c>
      <c r="B155" s="94" t="s">
        <v>174</v>
      </c>
      <c r="C155" s="87" t="s">
        <v>6</v>
      </c>
      <c r="D155" s="88">
        <v>0.46</v>
      </c>
      <c r="E155" s="89">
        <v>0.06</v>
      </c>
      <c r="F155" s="38">
        <v>120</v>
      </c>
      <c r="G155" s="39">
        <f t="shared" si="34"/>
        <v>0.4</v>
      </c>
      <c r="H155" s="24">
        <v>0</v>
      </c>
      <c r="I155" s="63">
        <f>1.05*1.6</f>
        <v>1.6800000000000002</v>
      </c>
      <c r="J155" s="63">
        <f t="shared" si="35"/>
        <v>1.2800000000000002</v>
      </c>
      <c r="K155" s="97">
        <f t="shared" si="38"/>
        <v>1.2800000000000002</v>
      </c>
      <c r="L155" s="58" t="str">
        <f t="shared" si="39"/>
        <v>available</v>
      </c>
      <c r="M155" s="15"/>
      <c r="N155" s="34">
        <v>114</v>
      </c>
      <c r="O155" s="98" t="s">
        <v>174</v>
      </c>
      <c r="P155" s="90" t="s">
        <v>6</v>
      </c>
      <c r="Q155" s="102">
        <v>0.011</v>
      </c>
      <c r="R155" s="83">
        <f>Q155+Kostromaenergo!D155</f>
        <v>0.47100000000000003</v>
      </c>
      <c r="S155" s="83">
        <v>0.06</v>
      </c>
      <c r="T155" s="38">
        <v>120</v>
      </c>
      <c r="U155" s="31">
        <f t="shared" si="36"/>
        <v>0.41100000000000003</v>
      </c>
      <c r="V155" s="85">
        <v>0</v>
      </c>
      <c r="W155" s="63">
        <f>1.05*1.6</f>
        <v>1.6800000000000002</v>
      </c>
      <c r="X155" s="86">
        <f t="shared" si="37"/>
        <v>1.2690000000000001</v>
      </c>
      <c r="Y155" s="24">
        <f t="shared" si="40"/>
        <v>1.2690000000000001</v>
      </c>
      <c r="Z155" s="41" t="str">
        <f t="shared" si="41"/>
        <v>available</v>
      </c>
      <c r="AA155" s="16"/>
    </row>
    <row r="156" spans="1:27" s="1" customFormat="1" ht="22.5">
      <c r="A156" s="34">
        <v>115</v>
      </c>
      <c r="B156" s="94" t="s">
        <v>175</v>
      </c>
      <c r="C156" s="87" t="s">
        <v>10</v>
      </c>
      <c r="D156" s="88">
        <v>0.23</v>
      </c>
      <c r="E156" s="89">
        <v>0.26</v>
      </c>
      <c r="F156" s="38">
        <v>120</v>
      </c>
      <c r="G156" s="24">
        <f t="shared" si="34"/>
        <v>-0.03</v>
      </c>
      <c r="H156" s="24">
        <v>0</v>
      </c>
      <c r="I156" s="63">
        <f>1.05*1</f>
        <v>1.05</v>
      </c>
      <c r="J156" s="63">
        <f t="shared" si="35"/>
        <v>1.08</v>
      </c>
      <c r="K156" s="97">
        <f t="shared" si="38"/>
        <v>1.08</v>
      </c>
      <c r="L156" s="57" t="str">
        <f t="shared" si="39"/>
        <v>available</v>
      </c>
      <c r="M156" s="15"/>
      <c r="N156" s="34">
        <v>115</v>
      </c>
      <c r="O156" s="98" t="s">
        <v>175</v>
      </c>
      <c r="P156" s="90" t="s">
        <v>10</v>
      </c>
      <c r="Q156" s="102">
        <v>0.026</v>
      </c>
      <c r="R156" s="83">
        <f>Q156+Kostromaenergo!D156</f>
        <v>0.256</v>
      </c>
      <c r="S156" s="83">
        <v>0.26</v>
      </c>
      <c r="T156" s="38">
        <v>120</v>
      </c>
      <c r="U156" s="31">
        <f t="shared" si="36"/>
        <v>-0.0040000000000000036</v>
      </c>
      <c r="V156" s="85">
        <v>0</v>
      </c>
      <c r="W156" s="63">
        <f>1.05*1</f>
        <v>1.05</v>
      </c>
      <c r="X156" s="86">
        <f t="shared" si="37"/>
        <v>1.054</v>
      </c>
      <c r="Y156" s="24">
        <f t="shared" si="40"/>
        <v>1.054</v>
      </c>
      <c r="Z156" s="41" t="str">
        <f t="shared" si="41"/>
        <v>available</v>
      </c>
      <c r="AA156" s="16"/>
    </row>
    <row r="157" spans="1:27" s="1" customFormat="1" ht="22.5">
      <c r="A157" s="34">
        <v>116</v>
      </c>
      <c r="B157" s="94" t="s">
        <v>176</v>
      </c>
      <c r="C157" s="87" t="s">
        <v>20</v>
      </c>
      <c r="D157" s="88">
        <v>0.2</v>
      </c>
      <c r="E157" s="89">
        <v>0.12</v>
      </c>
      <c r="F157" s="38">
        <v>120</v>
      </c>
      <c r="G157" s="24">
        <f t="shared" si="34"/>
        <v>0.08000000000000002</v>
      </c>
      <c r="H157" s="24">
        <v>0</v>
      </c>
      <c r="I157" s="63">
        <f>1.05*1.6</f>
        <v>1.6800000000000002</v>
      </c>
      <c r="J157" s="63">
        <f t="shared" si="35"/>
        <v>1.6</v>
      </c>
      <c r="K157" s="97">
        <f t="shared" si="38"/>
        <v>1.6</v>
      </c>
      <c r="L157" s="58" t="str">
        <f t="shared" si="39"/>
        <v>available</v>
      </c>
      <c r="M157" s="15"/>
      <c r="N157" s="34">
        <v>116</v>
      </c>
      <c r="O157" s="98" t="s">
        <v>176</v>
      </c>
      <c r="P157" s="90" t="s">
        <v>20</v>
      </c>
      <c r="Q157" s="102">
        <v>0.006</v>
      </c>
      <c r="R157" s="83">
        <f>Q157+Kostromaenergo!D157</f>
        <v>0.20600000000000002</v>
      </c>
      <c r="S157" s="83">
        <v>0.12</v>
      </c>
      <c r="T157" s="38">
        <v>120</v>
      </c>
      <c r="U157" s="31">
        <f t="shared" si="36"/>
        <v>0.08600000000000002</v>
      </c>
      <c r="V157" s="85">
        <v>0</v>
      </c>
      <c r="W157" s="63">
        <f>1.05*1.6</f>
        <v>1.6800000000000002</v>
      </c>
      <c r="X157" s="86">
        <f t="shared" si="37"/>
        <v>1.594</v>
      </c>
      <c r="Y157" s="24">
        <f t="shared" si="40"/>
        <v>1.594</v>
      </c>
      <c r="Z157" s="41" t="str">
        <f t="shared" si="41"/>
        <v>available</v>
      </c>
      <c r="AA157" s="16"/>
    </row>
    <row r="158" spans="1:27" s="1" customFormat="1" ht="22.5">
      <c r="A158" s="34">
        <v>117</v>
      </c>
      <c r="B158" s="94" t="s">
        <v>177</v>
      </c>
      <c r="C158" s="87" t="s">
        <v>10</v>
      </c>
      <c r="D158" s="88">
        <v>0.29</v>
      </c>
      <c r="E158" s="89">
        <v>0.06</v>
      </c>
      <c r="F158" s="38">
        <v>120</v>
      </c>
      <c r="G158" s="39">
        <f t="shared" si="34"/>
        <v>0.22999999999999998</v>
      </c>
      <c r="H158" s="24">
        <v>0</v>
      </c>
      <c r="I158" s="63">
        <f>1.05*1</f>
        <v>1.05</v>
      </c>
      <c r="J158" s="63">
        <f t="shared" si="35"/>
        <v>0.8200000000000001</v>
      </c>
      <c r="K158" s="97">
        <f t="shared" si="38"/>
        <v>0.8200000000000001</v>
      </c>
      <c r="L158" s="57" t="str">
        <f t="shared" si="39"/>
        <v>available</v>
      </c>
      <c r="M158" s="15"/>
      <c r="N158" s="34">
        <v>117</v>
      </c>
      <c r="O158" s="98" t="s">
        <v>177</v>
      </c>
      <c r="P158" s="90" t="s">
        <v>10</v>
      </c>
      <c r="Q158" s="102">
        <v>0.03</v>
      </c>
      <c r="R158" s="83">
        <f>Q158+Kostromaenergo!D158</f>
        <v>0.31999999999999995</v>
      </c>
      <c r="S158" s="83">
        <v>0.06</v>
      </c>
      <c r="T158" s="38">
        <v>120</v>
      </c>
      <c r="U158" s="31">
        <f t="shared" si="36"/>
        <v>0.25999999999999995</v>
      </c>
      <c r="V158" s="85">
        <v>0</v>
      </c>
      <c r="W158" s="63">
        <f>1.05*1</f>
        <v>1.05</v>
      </c>
      <c r="X158" s="86">
        <f t="shared" si="37"/>
        <v>0.79</v>
      </c>
      <c r="Y158" s="24">
        <f t="shared" si="40"/>
        <v>0.79</v>
      </c>
      <c r="Z158" s="41" t="str">
        <f t="shared" si="41"/>
        <v>available</v>
      </c>
      <c r="AA158" s="16"/>
    </row>
    <row r="159" spans="1:27" s="1" customFormat="1" ht="22.5">
      <c r="A159" s="181">
        <v>118</v>
      </c>
      <c r="B159" s="94" t="s">
        <v>178</v>
      </c>
      <c r="C159" s="87" t="s">
        <v>14</v>
      </c>
      <c r="D159" s="65">
        <f>D160+D161</f>
        <v>2.93</v>
      </c>
      <c r="E159" s="96">
        <f>E161+E160</f>
        <v>0.64</v>
      </c>
      <c r="F159" s="38">
        <v>120</v>
      </c>
      <c r="G159" s="45">
        <f t="shared" si="34"/>
        <v>2.29</v>
      </c>
      <c r="H159" s="24">
        <v>0</v>
      </c>
      <c r="I159" s="63">
        <f aca="true" t="shared" si="42" ref="I159:I164">1.05*6.3</f>
        <v>6.615</v>
      </c>
      <c r="J159" s="63">
        <f t="shared" si="35"/>
        <v>4.325</v>
      </c>
      <c r="K159" s="188">
        <f>MIN(J159:J161)</f>
        <v>4.325</v>
      </c>
      <c r="L159" s="185" t="str">
        <f t="shared" si="39"/>
        <v>available</v>
      </c>
      <c r="M159" s="15"/>
      <c r="N159" s="181">
        <v>118</v>
      </c>
      <c r="O159" s="98" t="s">
        <v>178</v>
      </c>
      <c r="P159" s="90" t="s">
        <v>14</v>
      </c>
      <c r="Q159" s="93">
        <v>0.068</v>
      </c>
      <c r="R159" s="83">
        <f>Q159+Kostromaenergo!D159</f>
        <v>2.998</v>
      </c>
      <c r="S159" s="100">
        <f>S161+S160</f>
        <v>0.64</v>
      </c>
      <c r="T159" s="38">
        <v>120</v>
      </c>
      <c r="U159" s="31">
        <f t="shared" si="36"/>
        <v>2.358</v>
      </c>
      <c r="V159" s="85">
        <v>0</v>
      </c>
      <c r="W159" s="63">
        <f aca="true" t="shared" si="43" ref="W159:W164">1.05*6.3</f>
        <v>6.615</v>
      </c>
      <c r="X159" s="86">
        <f t="shared" si="37"/>
        <v>4.257</v>
      </c>
      <c r="Y159" s="184">
        <f>MIN(X159:X161)</f>
        <v>4.257</v>
      </c>
      <c r="Z159" s="185" t="str">
        <f t="shared" si="41"/>
        <v>available</v>
      </c>
      <c r="AA159" s="16"/>
    </row>
    <row r="160" spans="1:27" s="1" customFormat="1" ht="12.75">
      <c r="A160" s="182"/>
      <c r="B160" s="62" t="s">
        <v>89</v>
      </c>
      <c r="C160" s="87" t="s">
        <v>14</v>
      </c>
      <c r="D160" s="88">
        <v>1.83</v>
      </c>
      <c r="E160" s="89">
        <v>0</v>
      </c>
      <c r="F160" s="38">
        <v>120</v>
      </c>
      <c r="G160" s="45">
        <f t="shared" si="34"/>
        <v>1.83</v>
      </c>
      <c r="H160" s="24">
        <v>0</v>
      </c>
      <c r="I160" s="63">
        <f t="shared" si="42"/>
        <v>6.615</v>
      </c>
      <c r="J160" s="63">
        <f>I160-D160</f>
        <v>4.785</v>
      </c>
      <c r="K160" s="189"/>
      <c r="L160" s="186"/>
      <c r="M160" s="15"/>
      <c r="N160" s="182"/>
      <c r="O160" s="64" t="s">
        <v>89</v>
      </c>
      <c r="P160" s="90" t="s">
        <v>14</v>
      </c>
      <c r="Q160" s="91">
        <v>0</v>
      </c>
      <c r="R160" s="83">
        <f>Q160+Kostromaenergo!D160</f>
        <v>1.83</v>
      </c>
      <c r="S160" s="83">
        <v>0</v>
      </c>
      <c r="T160" s="38">
        <v>120</v>
      </c>
      <c r="U160" s="31">
        <f t="shared" si="36"/>
        <v>1.83</v>
      </c>
      <c r="V160" s="85">
        <v>0</v>
      </c>
      <c r="W160" s="63">
        <f t="shared" si="43"/>
        <v>6.615</v>
      </c>
      <c r="X160" s="86">
        <f t="shared" si="37"/>
        <v>4.785</v>
      </c>
      <c r="Y160" s="184"/>
      <c r="Z160" s="186"/>
      <c r="AA160" s="16"/>
    </row>
    <row r="161" spans="1:27" s="1" customFormat="1" ht="12.75">
      <c r="A161" s="183"/>
      <c r="B161" s="62" t="s">
        <v>90</v>
      </c>
      <c r="C161" s="87" t="s">
        <v>14</v>
      </c>
      <c r="D161" s="88">
        <v>1.1</v>
      </c>
      <c r="E161" s="89">
        <v>0.64</v>
      </c>
      <c r="F161" s="38">
        <v>120</v>
      </c>
      <c r="G161" s="45">
        <f t="shared" si="34"/>
        <v>0.4600000000000001</v>
      </c>
      <c r="H161" s="24">
        <v>0</v>
      </c>
      <c r="I161" s="63">
        <f t="shared" si="42"/>
        <v>6.615</v>
      </c>
      <c r="J161" s="63">
        <f t="shared" si="35"/>
        <v>6.155</v>
      </c>
      <c r="K161" s="190"/>
      <c r="L161" s="187"/>
      <c r="M161" s="15"/>
      <c r="N161" s="183"/>
      <c r="O161" s="64" t="s">
        <v>90</v>
      </c>
      <c r="P161" s="90" t="s">
        <v>14</v>
      </c>
      <c r="Q161" s="93">
        <v>0.068</v>
      </c>
      <c r="R161" s="83">
        <f>Q161+Kostromaenergo!D161</f>
        <v>1.1680000000000001</v>
      </c>
      <c r="S161" s="83">
        <v>0.64</v>
      </c>
      <c r="T161" s="38">
        <v>120</v>
      </c>
      <c r="U161" s="31">
        <f t="shared" si="36"/>
        <v>0.5280000000000001</v>
      </c>
      <c r="V161" s="85">
        <v>0</v>
      </c>
      <c r="W161" s="63">
        <f t="shared" si="43"/>
        <v>6.615</v>
      </c>
      <c r="X161" s="86">
        <f t="shared" si="37"/>
        <v>6.087</v>
      </c>
      <c r="Y161" s="184"/>
      <c r="Z161" s="187"/>
      <c r="AA161" s="16"/>
    </row>
    <row r="162" spans="1:27" s="1" customFormat="1" ht="22.5">
      <c r="A162" s="181">
        <v>119</v>
      </c>
      <c r="B162" s="94" t="s">
        <v>179</v>
      </c>
      <c r="C162" s="87" t="s">
        <v>14</v>
      </c>
      <c r="D162" s="95">
        <f>D164+D163</f>
        <v>1.3599999999999999</v>
      </c>
      <c r="E162" s="96">
        <f>E164+E163</f>
        <v>0</v>
      </c>
      <c r="F162" s="38">
        <v>120</v>
      </c>
      <c r="G162" s="24">
        <f t="shared" si="34"/>
        <v>1.3599999999999999</v>
      </c>
      <c r="H162" s="24">
        <v>0</v>
      </c>
      <c r="I162" s="63">
        <f t="shared" si="42"/>
        <v>6.615</v>
      </c>
      <c r="J162" s="63">
        <f t="shared" si="35"/>
        <v>5.255000000000001</v>
      </c>
      <c r="K162" s="188">
        <f>MIN(J162:J164)</f>
        <v>5.255000000000001</v>
      </c>
      <c r="L162" s="186" t="str">
        <f>IF(K162&lt;0,"unavailable","available")</f>
        <v>available</v>
      </c>
      <c r="M162" s="15"/>
      <c r="N162" s="181">
        <v>119</v>
      </c>
      <c r="O162" s="98" t="s">
        <v>179</v>
      </c>
      <c r="P162" s="90" t="s">
        <v>14</v>
      </c>
      <c r="Q162" s="93">
        <v>0.02</v>
      </c>
      <c r="R162" s="83">
        <f>Q162+Kostromaenergo!D162</f>
        <v>1.38</v>
      </c>
      <c r="S162" s="100">
        <f>S164+S163</f>
        <v>0</v>
      </c>
      <c r="T162" s="38">
        <v>120</v>
      </c>
      <c r="U162" s="31">
        <f t="shared" si="36"/>
        <v>1.38</v>
      </c>
      <c r="V162" s="85">
        <v>0</v>
      </c>
      <c r="W162" s="63">
        <f t="shared" si="43"/>
        <v>6.615</v>
      </c>
      <c r="X162" s="86">
        <f t="shared" si="37"/>
        <v>5.235</v>
      </c>
      <c r="Y162" s="184">
        <f>MIN(X162:X164)</f>
        <v>5.235</v>
      </c>
      <c r="Z162" s="186" t="str">
        <f>IF(Y162&lt;0,"unavailable","available")</f>
        <v>available</v>
      </c>
      <c r="AA162" s="16"/>
    </row>
    <row r="163" spans="1:27" s="1" customFormat="1" ht="12.75">
      <c r="A163" s="182"/>
      <c r="B163" s="62" t="s">
        <v>89</v>
      </c>
      <c r="C163" s="87" t="s">
        <v>14</v>
      </c>
      <c r="D163" s="88">
        <v>0.53</v>
      </c>
      <c r="E163" s="89">
        <v>0</v>
      </c>
      <c r="F163" s="38">
        <v>120</v>
      </c>
      <c r="G163" s="39">
        <f t="shared" si="34"/>
        <v>0.53</v>
      </c>
      <c r="H163" s="24">
        <v>0</v>
      </c>
      <c r="I163" s="63">
        <f t="shared" si="42"/>
        <v>6.615</v>
      </c>
      <c r="J163" s="63">
        <f>I163-D163</f>
        <v>6.085</v>
      </c>
      <c r="K163" s="189"/>
      <c r="L163" s="186"/>
      <c r="M163" s="15"/>
      <c r="N163" s="182"/>
      <c r="O163" s="64" t="s">
        <v>89</v>
      </c>
      <c r="P163" s="90" t="s">
        <v>14</v>
      </c>
      <c r="Q163" s="91">
        <v>0</v>
      </c>
      <c r="R163" s="83">
        <f>Q163+Kostromaenergo!D163</f>
        <v>0.53</v>
      </c>
      <c r="S163" s="83">
        <v>0</v>
      </c>
      <c r="T163" s="38">
        <v>120</v>
      </c>
      <c r="U163" s="31">
        <f t="shared" si="36"/>
        <v>0.53</v>
      </c>
      <c r="V163" s="85">
        <v>0</v>
      </c>
      <c r="W163" s="63">
        <f t="shared" si="43"/>
        <v>6.615</v>
      </c>
      <c r="X163" s="86">
        <f t="shared" si="37"/>
        <v>6.085</v>
      </c>
      <c r="Y163" s="184"/>
      <c r="Z163" s="186"/>
      <c r="AA163" s="16"/>
    </row>
    <row r="164" spans="1:27" s="1" customFormat="1" ht="12.75">
      <c r="A164" s="183"/>
      <c r="B164" s="62" t="s">
        <v>90</v>
      </c>
      <c r="C164" s="87" t="s">
        <v>14</v>
      </c>
      <c r="D164" s="88">
        <v>0.83</v>
      </c>
      <c r="E164" s="89">
        <v>0</v>
      </c>
      <c r="F164" s="38">
        <v>120</v>
      </c>
      <c r="G164" s="45">
        <f t="shared" si="34"/>
        <v>0.83</v>
      </c>
      <c r="H164" s="24">
        <v>0</v>
      </c>
      <c r="I164" s="63">
        <f t="shared" si="42"/>
        <v>6.615</v>
      </c>
      <c r="J164" s="63">
        <f t="shared" si="35"/>
        <v>5.785</v>
      </c>
      <c r="K164" s="190"/>
      <c r="L164" s="186"/>
      <c r="M164" s="15"/>
      <c r="N164" s="183"/>
      <c r="O164" s="64" t="s">
        <v>90</v>
      </c>
      <c r="P164" s="90" t="s">
        <v>14</v>
      </c>
      <c r="Q164" s="93">
        <v>0.02</v>
      </c>
      <c r="R164" s="83">
        <f>Q164+Kostromaenergo!D164</f>
        <v>0.85</v>
      </c>
      <c r="S164" s="83">
        <v>0</v>
      </c>
      <c r="T164" s="38">
        <v>120</v>
      </c>
      <c r="U164" s="31">
        <f t="shared" si="36"/>
        <v>0.85</v>
      </c>
      <c r="V164" s="85">
        <v>0</v>
      </c>
      <c r="W164" s="63">
        <f t="shared" si="43"/>
        <v>6.615</v>
      </c>
      <c r="X164" s="86">
        <f t="shared" si="37"/>
        <v>5.765000000000001</v>
      </c>
      <c r="Y164" s="184"/>
      <c r="Z164" s="186"/>
      <c r="AA164" s="16"/>
    </row>
    <row r="165" spans="1:27" s="1" customFormat="1" ht="22.5">
      <c r="A165" s="34">
        <v>120</v>
      </c>
      <c r="B165" s="94" t="s">
        <v>180</v>
      </c>
      <c r="C165" s="87" t="s">
        <v>4</v>
      </c>
      <c r="D165" s="88">
        <v>0.61</v>
      </c>
      <c r="E165" s="89">
        <v>0.55</v>
      </c>
      <c r="F165" s="38">
        <v>120</v>
      </c>
      <c r="G165" s="24">
        <f t="shared" si="34"/>
        <v>0.05999999999999994</v>
      </c>
      <c r="H165" s="24">
        <v>0</v>
      </c>
      <c r="I165" s="63">
        <f>1.05*2.5</f>
        <v>2.625</v>
      </c>
      <c r="J165" s="63">
        <f t="shared" si="35"/>
        <v>2.565</v>
      </c>
      <c r="K165" s="97">
        <f aca="true" t="shared" si="44" ref="K165:K170">J165</f>
        <v>2.565</v>
      </c>
      <c r="L165" s="41" t="str">
        <f aca="true" t="shared" si="45" ref="L165:L171">IF(K165&lt;0,"unavailable","available")</f>
        <v>available</v>
      </c>
      <c r="M165" s="15"/>
      <c r="N165" s="34">
        <v>120</v>
      </c>
      <c r="O165" s="98" t="s">
        <v>180</v>
      </c>
      <c r="P165" s="90" t="s">
        <v>4</v>
      </c>
      <c r="Q165" s="102">
        <v>0.021</v>
      </c>
      <c r="R165" s="83">
        <f>Q165+Kostromaenergo!D165</f>
        <v>0.631</v>
      </c>
      <c r="S165" s="83">
        <v>0.55</v>
      </c>
      <c r="T165" s="38">
        <v>120</v>
      </c>
      <c r="U165" s="31">
        <f t="shared" si="36"/>
        <v>0.08099999999999996</v>
      </c>
      <c r="V165" s="85">
        <v>0</v>
      </c>
      <c r="W165" s="63">
        <f>1.05*2.5</f>
        <v>2.625</v>
      </c>
      <c r="X165" s="86">
        <f t="shared" si="37"/>
        <v>2.544</v>
      </c>
      <c r="Y165" s="24">
        <f aca="true" t="shared" si="46" ref="Y165:Y170">X165</f>
        <v>2.544</v>
      </c>
      <c r="Z165" s="41" t="str">
        <f aca="true" t="shared" si="47" ref="Z165:Z171">IF(Y165&lt;0,"unavailable","available")</f>
        <v>available</v>
      </c>
      <c r="AA165" s="16"/>
    </row>
    <row r="166" spans="1:27" s="1" customFormat="1" ht="22.5">
      <c r="A166" s="34">
        <v>121</v>
      </c>
      <c r="B166" s="94" t="s">
        <v>181</v>
      </c>
      <c r="C166" s="87" t="s">
        <v>5</v>
      </c>
      <c r="D166" s="88">
        <v>1.73</v>
      </c>
      <c r="E166" s="89">
        <v>1.28</v>
      </c>
      <c r="F166" s="38">
        <v>120</v>
      </c>
      <c r="G166" s="24">
        <f t="shared" si="34"/>
        <v>0.44999999999999996</v>
      </c>
      <c r="H166" s="24">
        <v>0</v>
      </c>
      <c r="I166" s="63">
        <f>1.05*4</f>
        <v>4.2</v>
      </c>
      <c r="J166" s="63">
        <f t="shared" si="35"/>
        <v>3.75</v>
      </c>
      <c r="K166" s="97">
        <f t="shared" si="44"/>
        <v>3.75</v>
      </c>
      <c r="L166" s="41" t="str">
        <f t="shared" si="45"/>
        <v>available</v>
      </c>
      <c r="M166" s="15"/>
      <c r="N166" s="34">
        <v>121</v>
      </c>
      <c r="O166" s="98" t="s">
        <v>181</v>
      </c>
      <c r="P166" s="90" t="s">
        <v>5</v>
      </c>
      <c r="Q166" s="102">
        <v>0.045</v>
      </c>
      <c r="R166" s="83">
        <f>Q166+Kostromaenergo!D166</f>
        <v>1.775</v>
      </c>
      <c r="S166" s="83">
        <v>1.28</v>
      </c>
      <c r="T166" s="38">
        <v>120</v>
      </c>
      <c r="U166" s="31">
        <f t="shared" si="36"/>
        <v>0.4949999999999999</v>
      </c>
      <c r="V166" s="85">
        <v>0</v>
      </c>
      <c r="W166" s="63">
        <f>1.05*4</f>
        <v>4.2</v>
      </c>
      <c r="X166" s="86">
        <f t="shared" si="37"/>
        <v>3.705</v>
      </c>
      <c r="Y166" s="24">
        <f t="shared" si="46"/>
        <v>3.705</v>
      </c>
      <c r="Z166" s="41" t="str">
        <f t="shared" si="47"/>
        <v>available</v>
      </c>
      <c r="AA166" s="16"/>
    </row>
    <row r="167" spans="1:27" s="1" customFormat="1" ht="22.5">
      <c r="A167" s="34">
        <v>122</v>
      </c>
      <c r="B167" s="94" t="s">
        <v>182</v>
      </c>
      <c r="C167" s="87" t="s">
        <v>4</v>
      </c>
      <c r="D167" s="88">
        <v>0.33</v>
      </c>
      <c r="E167" s="89">
        <v>0.22</v>
      </c>
      <c r="F167" s="38">
        <v>120</v>
      </c>
      <c r="G167" s="24">
        <f t="shared" si="34"/>
        <v>0.11000000000000001</v>
      </c>
      <c r="H167" s="24">
        <v>0</v>
      </c>
      <c r="I167" s="63">
        <f>1.05*2.5</f>
        <v>2.625</v>
      </c>
      <c r="J167" s="63">
        <f t="shared" si="35"/>
        <v>2.515</v>
      </c>
      <c r="K167" s="97">
        <f t="shared" si="44"/>
        <v>2.515</v>
      </c>
      <c r="L167" s="57" t="str">
        <f t="shared" si="45"/>
        <v>available</v>
      </c>
      <c r="M167" s="15"/>
      <c r="N167" s="34">
        <v>122</v>
      </c>
      <c r="O167" s="98" t="s">
        <v>182</v>
      </c>
      <c r="P167" s="90" t="s">
        <v>4</v>
      </c>
      <c r="Q167" s="102">
        <v>0.028</v>
      </c>
      <c r="R167" s="83">
        <f>Q167+Kostromaenergo!D167</f>
        <v>0.35800000000000004</v>
      </c>
      <c r="S167" s="83">
        <v>0.22</v>
      </c>
      <c r="T167" s="38">
        <v>120</v>
      </c>
      <c r="U167" s="31">
        <f t="shared" si="36"/>
        <v>0.13800000000000004</v>
      </c>
      <c r="V167" s="85">
        <v>0</v>
      </c>
      <c r="W167" s="63">
        <f>1.05*2.5</f>
        <v>2.625</v>
      </c>
      <c r="X167" s="86">
        <f t="shared" si="37"/>
        <v>2.487</v>
      </c>
      <c r="Y167" s="24">
        <f t="shared" si="46"/>
        <v>2.487</v>
      </c>
      <c r="Z167" s="57" t="str">
        <f t="shared" si="47"/>
        <v>available</v>
      </c>
      <c r="AA167" s="16"/>
    </row>
    <row r="168" spans="1:27" s="1" customFormat="1" ht="22.5">
      <c r="A168" s="34">
        <v>123</v>
      </c>
      <c r="B168" s="35" t="s">
        <v>183</v>
      </c>
      <c r="C168" s="87" t="s">
        <v>6</v>
      </c>
      <c r="D168" s="88">
        <v>0.22</v>
      </c>
      <c r="E168" s="145">
        <v>0.74</v>
      </c>
      <c r="F168" s="38">
        <v>120</v>
      </c>
      <c r="G168" s="24">
        <f t="shared" si="34"/>
        <v>-0.52</v>
      </c>
      <c r="H168" s="24">
        <v>0</v>
      </c>
      <c r="I168" s="24">
        <f>1.05*1.6</f>
        <v>1.6800000000000002</v>
      </c>
      <c r="J168" s="63">
        <f t="shared" si="35"/>
        <v>2.2</v>
      </c>
      <c r="K168" s="97">
        <f t="shared" si="44"/>
        <v>2.2</v>
      </c>
      <c r="L168" s="58" t="str">
        <f t="shared" si="45"/>
        <v>available</v>
      </c>
      <c r="M168" s="15"/>
      <c r="N168" s="34">
        <v>123</v>
      </c>
      <c r="O168" s="43" t="s">
        <v>183</v>
      </c>
      <c r="P168" s="146" t="s">
        <v>6</v>
      </c>
      <c r="Q168" s="102">
        <v>0</v>
      </c>
      <c r="R168" s="83">
        <f>Q168+Kostromaenergo!D168</f>
        <v>0.22</v>
      </c>
      <c r="S168" s="44">
        <v>0.74</v>
      </c>
      <c r="T168" s="38">
        <v>120</v>
      </c>
      <c r="U168" s="31">
        <f t="shared" si="36"/>
        <v>-0.52</v>
      </c>
      <c r="V168" s="85">
        <v>0</v>
      </c>
      <c r="W168" s="24">
        <f>1.05*1.6</f>
        <v>1.6800000000000002</v>
      </c>
      <c r="X168" s="86">
        <f t="shared" si="37"/>
        <v>2.2</v>
      </c>
      <c r="Y168" s="24">
        <f t="shared" si="46"/>
        <v>2.2</v>
      </c>
      <c r="Z168" s="58" t="str">
        <f t="shared" si="47"/>
        <v>available</v>
      </c>
      <c r="AA168" s="16"/>
    </row>
    <row r="169" spans="1:27" s="1" customFormat="1" ht="22.5">
      <c r="A169" s="34">
        <v>124</v>
      </c>
      <c r="B169" s="94" t="s">
        <v>184</v>
      </c>
      <c r="C169" s="87" t="s">
        <v>21</v>
      </c>
      <c r="D169" s="88">
        <v>0.38</v>
      </c>
      <c r="E169" s="89">
        <v>0.2</v>
      </c>
      <c r="F169" s="38">
        <v>120</v>
      </c>
      <c r="G169" s="39">
        <f t="shared" si="34"/>
        <v>0.18</v>
      </c>
      <c r="H169" s="24">
        <v>0</v>
      </c>
      <c r="I169" s="63">
        <f>1.05*2.5</f>
        <v>2.625</v>
      </c>
      <c r="J169" s="63">
        <f t="shared" si="35"/>
        <v>2.445</v>
      </c>
      <c r="K169" s="97">
        <f t="shared" si="44"/>
        <v>2.445</v>
      </c>
      <c r="L169" s="57" t="str">
        <f t="shared" si="45"/>
        <v>available</v>
      </c>
      <c r="M169" s="15"/>
      <c r="N169" s="34">
        <v>124</v>
      </c>
      <c r="O169" s="98" t="s">
        <v>184</v>
      </c>
      <c r="P169" s="90" t="s">
        <v>21</v>
      </c>
      <c r="Q169" s="102">
        <v>0.03</v>
      </c>
      <c r="R169" s="83">
        <f>Q169+Kostromaenergo!D169</f>
        <v>0.41000000000000003</v>
      </c>
      <c r="S169" s="83">
        <v>0.2</v>
      </c>
      <c r="T169" s="38">
        <v>120</v>
      </c>
      <c r="U169" s="31">
        <f t="shared" si="36"/>
        <v>0.21000000000000002</v>
      </c>
      <c r="V169" s="85">
        <v>0</v>
      </c>
      <c r="W169" s="63">
        <f>1.05*2.5</f>
        <v>2.625</v>
      </c>
      <c r="X169" s="86">
        <f t="shared" si="37"/>
        <v>2.415</v>
      </c>
      <c r="Y169" s="24">
        <f t="shared" si="46"/>
        <v>2.415</v>
      </c>
      <c r="Z169" s="57" t="str">
        <f t="shared" si="47"/>
        <v>available</v>
      </c>
      <c r="AA169" s="16"/>
    </row>
    <row r="170" spans="1:27" s="1" customFormat="1" ht="22.5">
      <c r="A170" s="34">
        <v>125</v>
      </c>
      <c r="B170" s="94" t="s">
        <v>185</v>
      </c>
      <c r="C170" s="87" t="s">
        <v>4</v>
      </c>
      <c r="D170" s="88">
        <v>0.25</v>
      </c>
      <c r="E170" s="89">
        <v>0.13</v>
      </c>
      <c r="F170" s="38">
        <v>120</v>
      </c>
      <c r="G170" s="24">
        <f aca="true" t="shared" si="48" ref="G170:G201">D170-E170</f>
        <v>0.12</v>
      </c>
      <c r="H170" s="24">
        <v>0</v>
      </c>
      <c r="I170" s="63">
        <f>1.05*2.5</f>
        <v>2.625</v>
      </c>
      <c r="J170" s="63">
        <f t="shared" si="35"/>
        <v>2.505</v>
      </c>
      <c r="K170" s="97">
        <f t="shared" si="44"/>
        <v>2.505</v>
      </c>
      <c r="L170" s="58" t="str">
        <f t="shared" si="45"/>
        <v>available</v>
      </c>
      <c r="M170" s="15"/>
      <c r="N170" s="34">
        <v>125</v>
      </c>
      <c r="O170" s="98" t="s">
        <v>185</v>
      </c>
      <c r="P170" s="90" t="s">
        <v>4</v>
      </c>
      <c r="Q170" s="102">
        <v>0.111</v>
      </c>
      <c r="R170" s="83">
        <f>Q170+Kostromaenergo!D170</f>
        <v>0.361</v>
      </c>
      <c r="S170" s="83">
        <v>0.13</v>
      </c>
      <c r="T170" s="38">
        <v>120</v>
      </c>
      <c r="U170" s="31">
        <f t="shared" si="36"/>
        <v>0.23099999999999998</v>
      </c>
      <c r="V170" s="85">
        <v>0</v>
      </c>
      <c r="W170" s="63">
        <f>1.05*2.5</f>
        <v>2.625</v>
      </c>
      <c r="X170" s="86">
        <f t="shared" si="37"/>
        <v>2.394</v>
      </c>
      <c r="Y170" s="24">
        <f t="shared" si="46"/>
        <v>2.394</v>
      </c>
      <c r="Z170" s="58" t="str">
        <f t="shared" si="47"/>
        <v>available</v>
      </c>
      <c r="AA170" s="16"/>
    </row>
    <row r="171" spans="1:27" s="1" customFormat="1" ht="22.5">
      <c r="A171" s="181">
        <v>126</v>
      </c>
      <c r="B171" s="94" t="s">
        <v>186</v>
      </c>
      <c r="C171" s="87" t="s">
        <v>2</v>
      </c>
      <c r="D171" s="65">
        <f>D172+D173</f>
        <v>5.73</v>
      </c>
      <c r="E171" s="96">
        <f>E173+E172</f>
        <v>1.7</v>
      </c>
      <c r="F171" s="38">
        <v>120</v>
      </c>
      <c r="G171" s="39">
        <f t="shared" si="48"/>
        <v>4.03</v>
      </c>
      <c r="H171" s="24">
        <v>0</v>
      </c>
      <c r="I171" s="63">
        <f>1.05*10</f>
        <v>10.5</v>
      </c>
      <c r="J171" s="63">
        <f t="shared" si="35"/>
        <v>6.47</v>
      </c>
      <c r="K171" s="188">
        <f>MIN(J171:J173)</f>
        <v>6.47</v>
      </c>
      <c r="L171" s="194" t="str">
        <f t="shared" si="45"/>
        <v>available</v>
      </c>
      <c r="M171" s="15"/>
      <c r="N171" s="181">
        <v>126</v>
      </c>
      <c r="O171" s="98" t="s">
        <v>186</v>
      </c>
      <c r="P171" s="90" t="s">
        <v>2</v>
      </c>
      <c r="Q171" s="93">
        <v>0.229</v>
      </c>
      <c r="R171" s="83">
        <f>Q171+Kostromaenergo!D171</f>
        <v>5.9590000000000005</v>
      </c>
      <c r="S171" s="100">
        <f>S173+S172</f>
        <v>1.7</v>
      </c>
      <c r="T171" s="38">
        <v>120</v>
      </c>
      <c r="U171" s="31">
        <f t="shared" si="36"/>
        <v>4.259</v>
      </c>
      <c r="V171" s="85">
        <v>0</v>
      </c>
      <c r="W171" s="63">
        <f>1.05*10</f>
        <v>10.5</v>
      </c>
      <c r="X171" s="86">
        <f t="shared" si="37"/>
        <v>6.241</v>
      </c>
      <c r="Y171" s="184">
        <f>MIN(X171:X173)</f>
        <v>6.241</v>
      </c>
      <c r="Z171" s="194" t="str">
        <f t="shared" si="47"/>
        <v>available</v>
      </c>
      <c r="AA171" s="16"/>
    </row>
    <row r="172" spans="1:27" s="1" customFormat="1" ht="12.75">
      <c r="A172" s="182"/>
      <c r="B172" s="62" t="s">
        <v>89</v>
      </c>
      <c r="C172" s="87" t="s">
        <v>2</v>
      </c>
      <c r="D172" s="88">
        <v>1.15</v>
      </c>
      <c r="E172" s="89">
        <v>0</v>
      </c>
      <c r="F172" s="38">
        <v>120</v>
      </c>
      <c r="G172" s="45">
        <f t="shared" si="48"/>
        <v>1.15</v>
      </c>
      <c r="H172" s="24">
        <v>0</v>
      </c>
      <c r="I172" s="63">
        <f>1.05*10</f>
        <v>10.5</v>
      </c>
      <c r="J172" s="63">
        <f>I172-D172</f>
        <v>9.35</v>
      </c>
      <c r="K172" s="189"/>
      <c r="L172" s="195"/>
      <c r="M172" s="15"/>
      <c r="N172" s="182"/>
      <c r="O172" s="64" t="s">
        <v>89</v>
      </c>
      <c r="P172" s="90" t="s">
        <v>2</v>
      </c>
      <c r="Q172" s="91">
        <v>0</v>
      </c>
      <c r="R172" s="83">
        <f>Q172+Kostromaenergo!D172</f>
        <v>1.15</v>
      </c>
      <c r="S172" s="83">
        <v>0</v>
      </c>
      <c r="T172" s="38">
        <v>120</v>
      </c>
      <c r="U172" s="31">
        <f t="shared" si="36"/>
        <v>1.15</v>
      </c>
      <c r="V172" s="85">
        <v>0</v>
      </c>
      <c r="W172" s="63">
        <f>1.05*10</f>
        <v>10.5</v>
      </c>
      <c r="X172" s="86">
        <f t="shared" si="37"/>
        <v>9.35</v>
      </c>
      <c r="Y172" s="184"/>
      <c r="Z172" s="195"/>
      <c r="AA172" s="16"/>
    </row>
    <row r="173" spans="1:27" s="1" customFormat="1" ht="12.75">
      <c r="A173" s="183"/>
      <c r="B173" s="62" t="s">
        <v>90</v>
      </c>
      <c r="C173" s="87" t="s">
        <v>2</v>
      </c>
      <c r="D173" s="88">
        <v>4.58</v>
      </c>
      <c r="E173" s="89">
        <v>1.7</v>
      </c>
      <c r="F173" s="38">
        <v>120</v>
      </c>
      <c r="G173" s="45">
        <f t="shared" si="48"/>
        <v>2.88</v>
      </c>
      <c r="H173" s="24">
        <v>0</v>
      </c>
      <c r="I173" s="63">
        <f>1.05*10</f>
        <v>10.5</v>
      </c>
      <c r="J173" s="63">
        <f t="shared" si="35"/>
        <v>7.62</v>
      </c>
      <c r="K173" s="190"/>
      <c r="L173" s="196"/>
      <c r="M173" s="15"/>
      <c r="N173" s="183"/>
      <c r="O173" s="64" t="s">
        <v>90</v>
      </c>
      <c r="P173" s="90" t="s">
        <v>2</v>
      </c>
      <c r="Q173" s="93">
        <v>0.229</v>
      </c>
      <c r="R173" s="83">
        <f>Q173+Kostromaenergo!D173</f>
        <v>4.809</v>
      </c>
      <c r="S173" s="83">
        <v>1.7</v>
      </c>
      <c r="T173" s="38">
        <v>120</v>
      </c>
      <c r="U173" s="31">
        <f t="shared" si="36"/>
        <v>3.109</v>
      </c>
      <c r="V173" s="85">
        <v>0</v>
      </c>
      <c r="W173" s="63">
        <f>1.05*10</f>
        <v>10.5</v>
      </c>
      <c r="X173" s="86">
        <f t="shared" si="37"/>
        <v>7.391</v>
      </c>
      <c r="Y173" s="184"/>
      <c r="Z173" s="196"/>
      <c r="AA173" s="16"/>
    </row>
    <row r="174" spans="1:27" s="1" customFormat="1" ht="22.5">
      <c r="A174" s="34">
        <v>127</v>
      </c>
      <c r="B174" s="94" t="s">
        <v>187</v>
      </c>
      <c r="C174" s="87" t="s">
        <v>22</v>
      </c>
      <c r="D174" s="88">
        <v>0.53</v>
      </c>
      <c r="E174" s="89">
        <v>0.34</v>
      </c>
      <c r="F174" s="38">
        <v>120</v>
      </c>
      <c r="G174" s="24">
        <f t="shared" si="48"/>
        <v>0.19</v>
      </c>
      <c r="H174" s="24">
        <v>0</v>
      </c>
      <c r="I174" s="63">
        <f>1.05*1.6</f>
        <v>1.6800000000000002</v>
      </c>
      <c r="J174" s="63">
        <f t="shared" si="35"/>
        <v>1.4900000000000002</v>
      </c>
      <c r="K174" s="97">
        <f>J174</f>
        <v>1.4900000000000002</v>
      </c>
      <c r="L174" s="57" t="str">
        <f>IF(K174&lt;0,"unavailable","available")</f>
        <v>available</v>
      </c>
      <c r="M174" s="15"/>
      <c r="N174" s="34">
        <v>127</v>
      </c>
      <c r="O174" s="98" t="s">
        <v>187</v>
      </c>
      <c r="P174" s="90" t="s">
        <v>22</v>
      </c>
      <c r="Q174" s="102">
        <v>0.034</v>
      </c>
      <c r="R174" s="83">
        <f>Q174+Kostromaenergo!D174</f>
        <v>0.5640000000000001</v>
      </c>
      <c r="S174" s="83">
        <v>0.34</v>
      </c>
      <c r="T174" s="38">
        <v>120</v>
      </c>
      <c r="U174" s="31">
        <f t="shared" si="36"/>
        <v>0.22400000000000003</v>
      </c>
      <c r="V174" s="85">
        <v>0</v>
      </c>
      <c r="W174" s="63">
        <f>1.05*1.6</f>
        <v>1.6800000000000002</v>
      </c>
      <c r="X174" s="86">
        <f t="shared" si="37"/>
        <v>1.4560000000000002</v>
      </c>
      <c r="Y174" s="24">
        <f>X174</f>
        <v>1.4560000000000002</v>
      </c>
      <c r="Z174" s="57" t="str">
        <f>IF(Y174&lt;0,"unavailable","available")</f>
        <v>available</v>
      </c>
      <c r="AA174" s="16"/>
    </row>
    <row r="175" spans="1:27" s="1" customFormat="1" ht="22.5">
      <c r="A175" s="181">
        <v>128</v>
      </c>
      <c r="B175" s="94" t="s">
        <v>188</v>
      </c>
      <c r="C175" s="87" t="s">
        <v>14</v>
      </c>
      <c r="D175" s="65">
        <f>D176+D177</f>
        <v>3.97</v>
      </c>
      <c r="E175" s="96">
        <f>E177+E176</f>
        <v>2.06</v>
      </c>
      <c r="F175" s="38">
        <v>120</v>
      </c>
      <c r="G175" s="39">
        <f t="shared" si="48"/>
        <v>1.9100000000000001</v>
      </c>
      <c r="H175" s="24">
        <v>0</v>
      </c>
      <c r="I175" s="63">
        <f>1.05*6.3</f>
        <v>6.615</v>
      </c>
      <c r="J175" s="63">
        <f t="shared" si="35"/>
        <v>4.705</v>
      </c>
      <c r="K175" s="188">
        <f>MIN(J175:J177)</f>
        <v>4.705</v>
      </c>
      <c r="L175" s="185" t="str">
        <f>IF(K175&lt;0,"unavailable","available")</f>
        <v>available</v>
      </c>
      <c r="M175" s="15"/>
      <c r="N175" s="181">
        <v>128</v>
      </c>
      <c r="O175" s="98" t="s">
        <v>188</v>
      </c>
      <c r="P175" s="90" t="s">
        <v>14</v>
      </c>
      <c r="Q175" s="93">
        <v>0.495</v>
      </c>
      <c r="R175" s="83">
        <f>Q175+Kostromaenergo!D175</f>
        <v>4.465</v>
      </c>
      <c r="S175" s="100">
        <f>S177+S176</f>
        <v>2.06</v>
      </c>
      <c r="T175" s="38">
        <v>120</v>
      </c>
      <c r="U175" s="31">
        <f t="shared" si="36"/>
        <v>2.405</v>
      </c>
      <c r="V175" s="85">
        <v>0</v>
      </c>
      <c r="W175" s="63">
        <f>1.05*6.3</f>
        <v>6.615</v>
      </c>
      <c r="X175" s="86">
        <f t="shared" si="37"/>
        <v>4.210000000000001</v>
      </c>
      <c r="Y175" s="191">
        <f>MIN(X175:X177)</f>
        <v>4.210000000000001</v>
      </c>
      <c r="Z175" s="185" t="str">
        <f>IF(Y175&lt;0,"unavailable","available")</f>
        <v>available</v>
      </c>
      <c r="AA175" s="16"/>
    </row>
    <row r="176" spans="1:27" s="1" customFormat="1" ht="12.75">
      <c r="A176" s="182"/>
      <c r="B176" s="62" t="s">
        <v>89</v>
      </c>
      <c r="C176" s="87" t="s">
        <v>14</v>
      </c>
      <c r="D176" s="88">
        <v>1.12</v>
      </c>
      <c r="E176" s="89">
        <v>0</v>
      </c>
      <c r="F176" s="38">
        <v>120</v>
      </c>
      <c r="G176" s="24">
        <f t="shared" si="48"/>
        <v>1.12</v>
      </c>
      <c r="H176" s="24">
        <v>0</v>
      </c>
      <c r="I176" s="63">
        <f>1.05*6.3</f>
        <v>6.615</v>
      </c>
      <c r="J176" s="63">
        <f>I176-D176</f>
        <v>5.495</v>
      </c>
      <c r="K176" s="189"/>
      <c r="L176" s="186"/>
      <c r="M176" s="15"/>
      <c r="N176" s="182"/>
      <c r="O176" s="64" t="s">
        <v>89</v>
      </c>
      <c r="P176" s="90" t="s">
        <v>14</v>
      </c>
      <c r="Q176" s="91">
        <v>0</v>
      </c>
      <c r="R176" s="83">
        <f>Q176+Kostromaenergo!D176</f>
        <v>1.12</v>
      </c>
      <c r="S176" s="83">
        <v>0</v>
      </c>
      <c r="T176" s="38">
        <v>120</v>
      </c>
      <c r="U176" s="31">
        <f t="shared" si="36"/>
        <v>1.12</v>
      </c>
      <c r="V176" s="85">
        <v>0</v>
      </c>
      <c r="W176" s="63">
        <f>1.05*6.3</f>
        <v>6.615</v>
      </c>
      <c r="X176" s="86">
        <f t="shared" si="37"/>
        <v>5.495</v>
      </c>
      <c r="Y176" s="192"/>
      <c r="Z176" s="186"/>
      <c r="AA176" s="16"/>
    </row>
    <row r="177" spans="1:27" s="1" customFormat="1" ht="12.75">
      <c r="A177" s="183"/>
      <c r="B177" s="62" t="s">
        <v>90</v>
      </c>
      <c r="C177" s="87" t="s">
        <v>14</v>
      </c>
      <c r="D177" s="88">
        <v>2.85</v>
      </c>
      <c r="E177" s="89">
        <v>2.06</v>
      </c>
      <c r="F177" s="38">
        <v>120</v>
      </c>
      <c r="G177" s="24">
        <f t="shared" si="48"/>
        <v>0.79</v>
      </c>
      <c r="H177" s="24">
        <v>0</v>
      </c>
      <c r="I177" s="63">
        <f>1.05*6.3</f>
        <v>6.615</v>
      </c>
      <c r="J177" s="63">
        <f t="shared" si="35"/>
        <v>5.825</v>
      </c>
      <c r="K177" s="190"/>
      <c r="L177" s="187"/>
      <c r="M177" s="15"/>
      <c r="N177" s="183"/>
      <c r="O177" s="64" t="s">
        <v>90</v>
      </c>
      <c r="P177" s="90" t="s">
        <v>14</v>
      </c>
      <c r="Q177" s="93">
        <v>0.495</v>
      </c>
      <c r="R177" s="83">
        <f>Q177+Kostromaenergo!D177</f>
        <v>3.345</v>
      </c>
      <c r="S177" s="83">
        <v>2.06</v>
      </c>
      <c r="T177" s="38">
        <v>120</v>
      </c>
      <c r="U177" s="31">
        <f t="shared" si="36"/>
        <v>1.2850000000000001</v>
      </c>
      <c r="V177" s="85">
        <v>0</v>
      </c>
      <c r="W177" s="63">
        <f>1.05*6.3</f>
        <v>6.615</v>
      </c>
      <c r="X177" s="86">
        <f t="shared" si="37"/>
        <v>5.33</v>
      </c>
      <c r="Y177" s="193"/>
      <c r="Z177" s="187"/>
      <c r="AA177" s="16"/>
    </row>
    <row r="178" spans="1:27" s="1" customFormat="1" ht="22.5">
      <c r="A178" s="34">
        <v>129</v>
      </c>
      <c r="B178" s="94" t="s">
        <v>189</v>
      </c>
      <c r="C178" s="87" t="s">
        <v>6</v>
      </c>
      <c r="D178" s="88">
        <v>1.01</v>
      </c>
      <c r="E178" s="89">
        <v>0.49</v>
      </c>
      <c r="F178" s="38">
        <v>120</v>
      </c>
      <c r="G178" s="24">
        <f t="shared" si="48"/>
        <v>0.52</v>
      </c>
      <c r="H178" s="24">
        <v>0</v>
      </c>
      <c r="I178" s="63">
        <f>1.05*1.6</f>
        <v>1.6800000000000002</v>
      </c>
      <c r="J178" s="63">
        <f t="shared" si="35"/>
        <v>1.1600000000000001</v>
      </c>
      <c r="K178" s="97">
        <f>J178</f>
        <v>1.1600000000000001</v>
      </c>
      <c r="L178" s="58" t="str">
        <f>IF(K178&lt;0,"unavailable","available")</f>
        <v>available</v>
      </c>
      <c r="M178" s="15"/>
      <c r="N178" s="34">
        <v>129</v>
      </c>
      <c r="O178" s="98" t="s">
        <v>189</v>
      </c>
      <c r="P178" s="90" t="s">
        <v>6</v>
      </c>
      <c r="Q178" s="102">
        <v>0.147</v>
      </c>
      <c r="R178" s="83">
        <f>Q178+Kostromaenergo!D178</f>
        <v>1.157</v>
      </c>
      <c r="S178" s="83">
        <v>0.49</v>
      </c>
      <c r="T178" s="38">
        <v>120</v>
      </c>
      <c r="U178" s="31">
        <f t="shared" si="36"/>
        <v>0.667</v>
      </c>
      <c r="V178" s="85">
        <v>0</v>
      </c>
      <c r="W178" s="63">
        <f>1.05*1.6</f>
        <v>1.6800000000000002</v>
      </c>
      <c r="X178" s="86">
        <f t="shared" si="37"/>
        <v>1.0130000000000001</v>
      </c>
      <c r="Y178" s="24">
        <f>X178</f>
        <v>1.0130000000000001</v>
      </c>
      <c r="Z178" s="58" t="str">
        <f>IF(Y178&lt;0,"unavailable","available")</f>
        <v>available</v>
      </c>
      <c r="AA178" s="16"/>
    </row>
    <row r="179" spans="1:27" s="1" customFormat="1" ht="22.5">
      <c r="A179" s="181">
        <v>130</v>
      </c>
      <c r="B179" s="94" t="s">
        <v>190</v>
      </c>
      <c r="C179" s="87" t="s">
        <v>23</v>
      </c>
      <c r="D179" s="65">
        <f>D180+D181</f>
        <v>6.4799999999999995</v>
      </c>
      <c r="E179" s="96">
        <f>E181+E180</f>
        <v>0.38</v>
      </c>
      <c r="F179" s="38">
        <v>120</v>
      </c>
      <c r="G179" s="24">
        <f t="shared" si="48"/>
        <v>6.1</v>
      </c>
      <c r="H179" s="24">
        <v>0</v>
      </c>
      <c r="I179" s="63">
        <f>1.05*6.3</f>
        <v>6.615</v>
      </c>
      <c r="J179" s="63">
        <f t="shared" si="35"/>
        <v>0.5150000000000006</v>
      </c>
      <c r="K179" s="188">
        <f>MIN(J179:J181)</f>
        <v>0.5150000000000006</v>
      </c>
      <c r="L179" s="185" t="str">
        <f>IF(K179&lt;0,"unavailable","available")</f>
        <v>available</v>
      </c>
      <c r="M179" s="15"/>
      <c r="N179" s="181">
        <v>130</v>
      </c>
      <c r="O179" s="98" t="s">
        <v>190</v>
      </c>
      <c r="P179" s="90" t="s">
        <v>23</v>
      </c>
      <c r="Q179" s="93">
        <v>0.076</v>
      </c>
      <c r="R179" s="83">
        <f>Q179+Kostromaenergo!D179</f>
        <v>6.555999999999999</v>
      </c>
      <c r="S179" s="100">
        <f>S181+S180</f>
        <v>0.38</v>
      </c>
      <c r="T179" s="38">
        <v>120</v>
      </c>
      <c r="U179" s="31">
        <f t="shared" si="36"/>
        <v>6.175999999999999</v>
      </c>
      <c r="V179" s="85">
        <v>0</v>
      </c>
      <c r="W179" s="63">
        <f>1.05*6.3</f>
        <v>6.615</v>
      </c>
      <c r="X179" s="86">
        <f t="shared" si="37"/>
        <v>0.43900000000000095</v>
      </c>
      <c r="Y179" s="184">
        <f>MIN(X179:X181)</f>
        <v>0.43900000000000095</v>
      </c>
      <c r="Z179" s="185" t="str">
        <f>IF(Y179&lt;0,"unavailable","available")</f>
        <v>available</v>
      </c>
      <c r="AA179" s="16"/>
    </row>
    <row r="180" spans="1:27" s="1" customFormat="1" ht="12.75">
      <c r="A180" s="182"/>
      <c r="B180" s="62" t="s">
        <v>89</v>
      </c>
      <c r="C180" s="87" t="s">
        <v>23</v>
      </c>
      <c r="D180" s="88">
        <v>4.59</v>
      </c>
      <c r="E180" s="89">
        <v>0</v>
      </c>
      <c r="F180" s="38">
        <v>120</v>
      </c>
      <c r="G180" s="39">
        <f t="shared" si="48"/>
        <v>4.59</v>
      </c>
      <c r="H180" s="24">
        <v>0</v>
      </c>
      <c r="I180" s="63">
        <f>1.05*6.3</f>
        <v>6.615</v>
      </c>
      <c r="J180" s="63">
        <f>I180-D180</f>
        <v>2.0250000000000004</v>
      </c>
      <c r="K180" s="189"/>
      <c r="L180" s="186"/>
      <c r="M180" s="15"/>
      <c r="N180" s="182"/>
      <c r="O180" s="64" t="s">
        <v>89</v>
      </c>
      <c r="P180" s="90" t="s">
        <v>23</v>
      </c>
      <c r="Q180" s="91">
        <v>0</v>
      </c>
      <c r="R180" s="83">
        <f>Q180+Kostromaenergo!D180</f>
        <v>4.59</v>
      </c>
      <c r="S180" s="83">
        <v>0</v>
      </c>
      <c r="T180" s="38">
        <v>120</v>
      </c>
      <c r="U180" s="31">
        <f t="shared" si="36"/>
        <v>4.59</v>
      </c>
      <c r="V180" s="85">
        <v>0</v>
      </c>
      <c r="W180" s="63">
        <f>1.05*6.3</f>
        <v>6.615</v>
      </c>
      <c r="X180" s="86">
        <f t="shared" si="37"/>
        <v>2.0250000000000004</v>
      </c>
      <c r="Y180" s="184"/>
      <c r="Z180" s="186"/>
      <c r="AA180" s="16"/>
    </row>
    <row r="181" spans="1:27" s="1" customFormat="1" ht="12.75">
      <c r="A181" s="183"/>
      <c r="B181" s="62" t="s">
        <v>90</v>
      </c>
      <c r="C181" s="87" t="s">
        <v>23</v>
      </c>
      <c r="D181" s="88">
        <v>1.89</v>
      </c>
      <c r="E181" s="89">
        <v>0.38</v>
      </c>
      <c r="F181" s="38">
        <v>120</v>
      </c>
      <c r="G181" s="45">
        <f t="shared" si="48"/>
        <v>1.5099999999999998</v>
      </c>
      <c r="H181" s="24">
        <v>0</v>
      </c>
      <c r="I181" s="63">
        <f>1.05*6.3</f>
        <v>6.615</v>
      </c>
      <c r="J181" s="63">
        <f t="shared" si="35"/>
        <v>5.105</v>
      </c>
      <c r="K181" s="190"/>
      <c r="L181" s="187"/>
      <c r="M181" s="15"/>
      <c r="N181" s="183"/>
      <c r="O181" s="64" t="s">
        <v>90</v>
      </c>
      <c r="P181" s="90" t="s">
        <v>23</v>
      </c>
      <c r="Q181" s="93">
        <v>0.076</v>
      </c>
      <c r="R181" s="83">
        <f>Q181+Kostromaenergo!D181</f>
        <v>1.966</v>
      </c>
      <c r="S181" s="83">
        <v>0.38</v>
      </c>
      <c r="T181" s="38">
        <v>120</v>
      </c>
      <c r="U181" s="31">
        <f t="shared" si="36"/>
        <v>1.5859999999999999</v>
      </c>
      <c r="V181" s="85">
        <v>0</v>
      </c>
      <c r="W181" s="63">
        <f>1.05*6.3</f>
        <v>6.615</v>
      </c>
      <c r="X181" s="86">
        <f t="shared" si="37"/>
        <v>5.029</v>
      </c>
      <c r="Y181" s="184"/>
      <c r="Z181" s="187"/>
      <c r="AA181" s="16"/>
    </row>
    <row r="182" spans="1:27" s="1" customFormat="1" ht="22.5">
      <c r="A182" s="34">
        <v>131</v>
      </c>
      <c r="B182" s="94" t="s">
        <v>191</v>
      </c>
      <c r="C182" s="87" t="s">
        <v>18</v>
      </c>
      <c r="D182" s="88">
        <v>0.7</v>
      </c>
      <c r="E182" s="89">
        <v>0.45</v>
      </c>
      <c r="F182" s="38">
        <v>120</v>
      </c>
      <c r="G182" s="45">
        <f t="shared" si="48"/>
        <v>0.24999999999999994</v>
      </c>
      <c r="H182" s="24">
        <v>0</v>
      </c>
      <c r="I182" s="63">
        <f>1.05*2.5</f>
        <v>2.625</v>
      </c>
      <c r="J182" s="63">
        <f t="shared" si="35"/>
        <v>2.375</v>
      </c>
      <c r="K182" s="97">
        <f>J182</f>
        <v>2.375</v>
      </c>
      <c r="L182" s="57" t="str">
        <f>IF(K182&lt;0,"unavailable","available")</f>
        <v>available</v>
      </c>
      <c r="M182" s="15"/>
      <c r="N182" s="34">
        <v>131</v>
      </c>
      <c r="O182" s="98" t="s">
        <v>191</v>
      </c>
      <c r="P182" s="90" t="s">
        <v>18</v>
      </c>
      <c r="Q182" s="102">
        <v>0.008</v>
      </c>
      <c r="R182" s="83">
        <f>Q182+Kostromaenergo!D182</f>
        <v>0.708</v>
      </c>
      <c r="S182" s="83">
        <v>0.45</v>
      </c>
      <c r="T182" s="38">
        <v>120</v>
      </c>
      <c r="U182" s="31">
        <f t="shared" si="36"/>
        <v>0.25799999999999995</v>
      </c>
      <c r="V182" s="85">
        <v>0</v>
      </c>
      <c r="W182" s="63">
        <f>1.05*2.5</f>
        <v>2.625</v>
      </c>
      <c r="X182" s="86">
        <f t="shared" si="37"/>
        <v>2.367</v>
      </c>
      <c r="Y182" s="24">
        <f>X182</f>
        <v>2.367</v>
      </c>
      <c r="Z182" s="57" t="str">
        <f>IF(Y182&lt;0,"unavailable","available")</f>
        <v>available</v>
      </c>
      <c r="AA182" s="16"/>
    </row>
    <row r="183" spans="1:27" s="1" customFormat="1" ht="22.5">
      <c r="A183" s="34">
        <v>132</v>
      </c>
      <c r="B183" s="94" t="s">
        <v>192</v>
      </c>
      <c r="C183" s="87" t="s">
        <v>6</v>
      </c>
      <c r="D183" s="88">
        <v>0.15</v>
      </c>
      <c r="E183" s="89">
        <v>0.1</v>
      </c>
      <c r="F183" s="38">
        <v>120</v>
      </c>
      <c r="G183" s="45">
        <f t="shared" si="48"/>
        <v>0.04999999999999999</v>
      </c>
      <c r="H183" s="24">
        <v>0</v>
      </c>
      <c r="I183" s="63">
        <f>1.05*1.6</f>
        <v>1.6800000000000002</v>
      </c>
      <c r="J183" s="63">
        <f t="shared" si="35"/>
        <v>1.6300000000000001</v>
      </c>
      <c r="K183" s="97">
        <f>J183</f>
        <v>1.6300000000000001</v>
      </c>
      <c r="L183" s="58" t="str">
        <f>IF(K183&lt;0,"unavailable","available")</f>
        <v>available</v>
      </c>
      <c r="M183" s="15"/>
      <c r="N183" s="34">
        <v>132</v>
      </c>
      <c r="O183" s="98" t="s">
        <v>192</v>
      </c>
      <c r="P183" s="90" t="s">
        <v>6</v>
      </c>
      <c r="Q183" s="102">
        <v>0</v>
      </c>
      <c r="R183" s="83">
        <f>Q183+Kostromaenergo!D183</f>
        <v>0.15</v>
      </c>
      <c r="S183" s="83">
        <v>0.1</v>
      </c>
      <c r="T183" s="38">
        <v>120</v>
      </c>
      <c r="U183" s="31">
        <f t="shared" si="36"/>
        <v>0.04999999999999999</v>
      </c>
      <c r="V183" s="85">
        <v>0</v>
      </c>
      <c r="W183" s="63">
        <f>1.05*1.6</f>
        <v>1.6800000000000002</v>
      </c>
      <c r="X183" s="86">
        <f t="shared" si="37"/>
        <v>1.6300000000000001</v>
      </c>
      <c r="Y183" s="24">
        <f>X183</f>
        <v>1.6300000000000001</v>
      </c>
      <c r="Z183" s="58" t="str">
        <f>IF(Y183&lt;0,"unavailable","available")</f>
        <v>available</v>
      </c>
      <c r="AA183" s="16"/>
    </row>
    <row r="184" spans="1:27" s="1" customFormat="1" ht="22.5">
      <c r="A184" s="181">
        <v>133</v>
      </c>
      <c r="B184" s="94" t="s">
        <v>193</v>
      </c>
      <c r="C184" s="87" t="s">
        <v>2</v>
      </c>
      <c r="D184" s="65">
        <f>D185+D186</f>
        <v>3.87</v>
      </c>
      <c r="E184" s="96">
        <f>E186+E185</f>
        <v>0.69</v>
      </c>
      <c r="F184" s="38">
        <v>120</v>
      </c>
      <c r="G184" s="24">
        <f t="shared" si="48"/>
        <v>3.18</v>
      </c>
      <c r="H184" s="24">
        <v>0</v>
      </c>
      <c r="I184" s="63">
        <f>1.05*10</f>
        <v>10.5</v>
      </c>
      <c r="J184" s="63">
        <f t="shared" si="35"/>
        <v>7.32</v>
      </c>
      <c r="K184" s="188">
        <f>MIN(J184:J186)</f>
        <v>7.32</v>
      </c>
      <c r="L184" s="185" t="str">
        <f>IF(K184&lt;0,"unavailable","available")</f>
        <v>available</v>
      </c>
      <c r="M184" s="15"/>
      <c r="N184" s="181">
        <v>133</v>
      </c>
      <c r="O184" s="98" t="s">
        <v>193</v>
      </c>
      <c r="P184" s="90" t="s">
        <v>2</v>
      </c>
      <c r="Q184" s="93">
        <v>1.02</v>
      </c>
      <c r="R184" s="83">
        <f>Q184+Kostromaenergo!D184</f>
        <v>4.890000000000001</v>
      </c>
      <c r="S184" s="100">
        <f>S186+S185</f>
        <v>0.69</v>
      </c>
      <c r="T184" s="38">
        <v>120</v>
      </c>
      <c r="U184" s="31">
        <f t="shared" si="36"/>
        <v>4.200000000000001</v>
      </c>
      <c r="V184" s="85">
        <v>0</v>
      </c>
      <c r="W184" s="63">
        <f>1.05*10</f>
        <v>10.5</v>
      </c>
      <c r="X184" s="86">
        <f t="shared" si="37"/>
        <v>6.299999999999999</v>
      </c>
      <c r="Y184" s="184">
        <f>MIN(X184:X186)</f>
        <v>6.299999999999999</v>
      </c>
      <c r="Z184" s="185" t="str">
        <f>IF(Y184&lt;0,"unavailable","available")</f>
        <v>available</v>
      </c>
      <c r="AA184" s="16"/>
    </row>
    <row r="185" spans="1:27" s="1" customFormat="1" ht="12.75">
      <c r="A185" s="182"/>
      <c r="B185" s="62" t="s">
        <v>89</v>
      </c>
      <c r="C185" s="87" t="s">
        <v>2</v>
      </c>
      <c r="D185" s="88">
        <v>1.06</v>
      </c>
      <c r="E185" s="89">
        <v>0</v>
      </c>
      <c r="F185" s="38">
        <v>120</v>
      </c>
      <c r="G185" s="24">
        <f t="shared" si="48"/>
        <v>1.06</v>
      </c>
      <c r="H185" s="24">
        <v>0</v>
      </c>
      <c r="I185" s="63">
        <f>1.05*10</f>
        <v>10.5</v>
      </c>
      <c r="J185" s="63">
        <f>I185-D185</f>
        <v>9.44</v>
      </c>
      <c r="K185" s="189"/>
      <c r="L185" s="186"/>
      <c r="M185" s="15"/>
      <c r="N185" s="182"/>
      <c r="O185" s="64" t="s">
        <v>89</v>
      </c>
      <c r="P185" s="90" t="s">
        <v>2</v>
      </c>
      <c r="Q185" s="91">
        <v>0</v>
      </c>
      <c r="R185" s="83">
        <f>Q185+Kostromaenergo!D185</f>
        <v>1.06</v>
      </c>
      <c r="S185" s="83">
        <v>0</v>
      </c>
      <c r="T185" s="38">
        <v>120</v>
      </c>
      <c r="U185" s="31">
        <f t="shared" si="36"/>
        <v>1.06</v>
      </c>
      <c r="V185" s="85">
        <v>0</v>
      </c>
      <c r="W185" s="63">
        <f>1.05*10</f>
        <v>10.5</v>
      </c>
      <c r="X185" s="86">
        <f t="shared" si="37"/>
        <v>9.44</v>
      </c>
      <c r="Y185" s="184"/>
      <c r="Z185" s="186"/>
      <c r="AA185" s="16"/>
    </row>
    <row r="186" spans="1:27" s="1" customFormat="1" ht="12.75">
      <c r="A186" s="183"/>
      <c r="B186" s="62" t="s">
        <v>90</v>
      </c>
      <c r="C186" s="87" t="s">
        <v>2</v>
      </c>
      <c r="D186" s="88">
        <v>2.81</v>
      </c>
      <c r="E186" s="89">
        <v>0.69</v>
      </c>
      <c r="F186" s="38">
        <v>120</v>
      </c>
      <c r="G186" s="24">
        <f t="shared" si="48"/>
        <v>2.12</v>
      </c>
      <c r="H186" s="24">
        <v>0</v>
      </c>
      <c r="I186" s="63">
        <f>1.05*10</f>
        <v>10.5</v>
      </c>
      <c r="J186" s="63">
        <f t="shared" si="35"/>
        <v>8.379999999999999</v>
      </c>
      <c r="K186" s="190"/>
      <c r="L186" s="186"/>
      <c r="M186" s="15"/>
      <c r="N186" s="183"/>
      <c r="O186" s="64" t="s">
        <v>90</v>
      </c>
      <c r="P186" s="90" t="s">
        <v>2</v>
      </c>
      <c r="Q186" s="93">
        <v>1.02</v>
      </c>
      <c r="R186" s="83">
        <f>Q186+Kostromaenergo!D186</f>
        <v>3.83</v>
      </c>
      <c r="S186" s="83">
        <v>0.69</v>
      </c>
      <c r="T186" s="38">
        <v>120</v>
      </c>
      <c r="U186" s="31">
        <f t="shared" si="36"/>
        <v>3.14</v>
      </c>
      <c r="V186" s="85">
        <v>0</v>
      </c>
      <c r="W186" s="63">
        <f>1.05*10</f>
        <v>10.5</v>
      </c>
      <c r="X186" s="86">
        <f t="shared" si="37"/>
        <v>7.359999999999999</v>
      </c>
      <c r="Y186" s="184"/>
      <c r="Z186" s="186"/>
      <c r="AA186" s="16"/>
    </row>
    <row r="187" spans="1:27" s="1" customFormat="1" ht="22.5">
      <c r="A187" s="34">
        <v>134</v>
      </c>
      <c r="B187" s="94" t="s">
        <v>194</v>
      </c>
      <c r="C187" s="87" t="s">
        <v>6</v>
      </c>
      <c r="D187" s="88">
        <v>0.09</v>
      </c>
      <c r="E187" s="89">
        <v>0.1</v>
      </c>
      <c r="F187" s="38">
        <v>120</v>
      </c>
      <c r="G187" s="39">
        <f t="shared" si="48"/>
        <v>-0.010000000000000009</v>
      </c>
      <c r="H187" s="24">
        <v>0</v>
      </c>
      <c r="I187" s="63">
        <f>1.05*1.6</f>
        <v>1.6800000000000002</v>
      </c>
      <c r="J187" s="63">
        <f t="shared" si="35"/>
        <v>1.6900000000000002</v>
      </c>
      <c r="K187" s="97">
        <f>J187</f>
        <v>1.6900000000000002</v>
      </c>
      <c r="L187" s="57" t="str">
        <f>IF(K187&lt;0,"unavailable","available")</f>
        <v>available</v>
      </c>
      <c r="M187" s="15"/>
      <c r="N187" s="34">
        <v>134</v>
      </c>
      <c r="O187" s="98" t="s">
        <v>194</v>
      </c>
      <c r="P187" s="90" t="s">
        <v>6</v>
      </c>
      <c r="Q187" s="88">
        <v>0.019</v>
      </c>
      <c r="R187" s="83">
        <f>Q187+Kostromaenergo!D187</f>
        <v>0.109</v>
      </c>
      <c r="S187" s="83">
        <v>0.1</v>
      </c>
      <c r="T187" s="38">
        <v>120</v>
      </c>
      <c r="U187" s="31">
        <f t="shared" si="36"/>
        <v>0.008999999999999994</v>
      </c>
      <c r="V187" s="85">
        <v>0</v>
      </c>
      <c r="W187" s="63">
        <f>1.05*1.6</f>
        <v>1.6800000000000002</v>
      </c>
      <c r="X187" s="86">
        <f t="shared" si="37"/>
        <v>1.6710000000000003</v>
      </c>
      <c r="Y187" s="24">
        <f>X187</f>
        <v>1.6710000000000003</v>
      </c>
      <c r="Z187" s="57" t="str">
        <f>IF(Y187&lt;0,"unavailable","available")</f>
        <v>available</v>
      </c>
      <c r="AA187" s="16"/>
    </row>
    <row r="188" spans="1:27" s="1" customFormat="1" ht="22.5">
      <c r="A188" s="181">
        <v>135</v>
      </c>
      <c r="B188" s="94" t="s">
        <v>195</v>
      </c>
      <c r="C188" s="87" t="s">
        <v>2</v>
      </c>
      <c r="D188" s="65">
        <f>D189+D190</f>
        <v>5.36</v>
      </c>
      <c r="E188" s="96">
        <f>E190+E189</f>
        <v>0.04</v>
      </c>
      <c r="F188" s="38">
        <v>120</v>
      </c>
      <c r="G188" s="45">
        <f t="shared" si="48"/>
        <v>5.32</v>
      </c>
      <c r="H188" s="24">
        <v>0</v>
      </c>
      <c r="I188" s="63">
        <f>1.05*10</f>
        <v>10.5</v>
      </c>
      <c r="J188" s="63">
        <f t="shared" si="35"/>
        <v>5.18</v>
      </c>
      <c r="K188" s="188">
        <f>MIN(J188:J190)</f>
        <v>5.18</v>
      </c>
      <c r="L188" s="185" t="str">
        <f>IF(K188&lt;0,"unavailable","available")</f>
        <v>available</v>
      </c>
      <c r="M188" s="15"/>
      <c r="N188" s="181">
        <v>135</v>
      </c>
      <c r="O188" s="98" t="s">
        <v>195</v>
      </c>
      <c r="P188" s="90" t="s">
        <v>2</v>
      </c>
      <c r="Q188" s="93">
        <v>0</v>
      </c>
      <c r="R188" s="83">
        <f>Q188+Kostromaenergo!D188</f>
        <v>5.36</v>
      </c>
      <c r="S188" s="100">
        <f>S190+S189</f>
        <v>0.04</v>
      </c>
      <c r="T188" s="38">
        <v>120</v>
      </c>
      <c r="U188" s="31">
        <f t="shared" si="36"/>
        <v>5.32</v>
      </c>
      <c r="V188" s="85">
        <v>0</v>
      </c>
      <c r="W188" s="63">
        <v>10.5</v>
      </c>
      <c r="X188" s="86">
        <f t="shared" si="37"/>
        <v>5.18</v>
      </c>
      <c r="Y188" s="184">
        <f>MIN(X188:X190)</f>
        <v>5.18</v>
      </c>
      <c r="Z188" s="185" t="str">
        <f>IF(Y188&lt;0,"unavailable","available")</f>
        <v>available</v>
      </c>
      <c r="AA188" s="16"/>
    </row>
    <row r="189" spans="1:27" s="1" customFormat="1" ht="12.75">
      <c r="A189" s="182"/>
      <c r="B189" s="62" t="s">
        <v>89</v>
      </c>
      <c r="C189" s="87" t="s">
        <v>2</v>
      </c>
      <c r="D189" s="88">
        <v>5.25</v>
      </c>
      <c r="E189" s="89">
        <v>0</v>
      </c>
      <c r="F189" s="38">
        <v>120</v>
      </c>
      <c r="G189" s="45">
        <f t="shared" si="48"/>
        <v>5.25</v>
      </c>
      <c r="H189" s="24">
        <v>0</v>
      </c>
      <c r="I189" s="63">
        <f>1.05*10</f>
        <v>10.5</v>
      </c>
      <c r="J189" s="63">
        <f>I189-D189</f>
        <v>5.25</v>
      </c>
      <c r="K189" s="189"/>
      <c r="L189" s="186"/>
      <c r="M189" s="15"/>
      <c r="N189" s="182"/>
      <c r="O189" s="64" t="s">
        <v>89</v>
      </c>
      <c r="P189" s="90" t="s">
        <v>2</v>
      </c>
      <c r="Q189" s="91">
        <v>0</v>
      </c>
      <c r="R189" s="83">
        <f>Q189+Kostromaenergo!D189</f>
        <v>5.25</v>
      </c>
      <c r="S189" s="83">
        <v>0</v>
      </c>
      <c r="T189" s="38">
        <v>120</v>
      </c>
      <c r="U189" s="31">
        <f t="shared" si="36"/>
        <v>5.25</v>
      </c>
      <c r="V189" s="85">
        <v>0</v>
      </c>
      <c r="W189" s="63">
        <f>1.05*10</f>
        <v>10.5</v>
      </c>
      <c r="X189" s="86">
        <f t="shared" si="37"/>
        <v>5.25</v>
      </c>
      <c r="Y189" s="184"/>
      <c r="Z189" s="186"/>
      <c r="AA189" s="16"/>
    </row>
    <row r="190" spans="1:27" s="1" customFormat="1" ht="12.75">
      <c r="A190" s="183"/>
      <c r="B190" s="62" t="s">
        <v>90</v>
      </c>
      <c r="C190" s="87" t="s">
        <v>2</v>
      </c>
      <c r="D190" s="88">
        <v>0.11</v>
      </c>
      <c r="E190" s="89">
        <v>0.04</v>
      </c>
      <c r="F190" s="38">
        <v>120</v>
      </c>
      <c r="G190" s="45">
        <f t="shared" si="48"/>
        <v>0.07</v>
      </c>
      <c r="H190" s="24">
        <v>0</v>
      </c>
      <c r="I190" s="63">
        <f>1.05*10</f>
        <v>10.5</v>
      </c>
      <c r="J190" s="63">
        <f t="shared" si="35"/>
        <v>10.43</v>
      </c>
      <c r="K190" s="190"/>
      <c r="L190" s="187"/>
      <c r="M190" s="15"/>
      <c r="N190" s="183"/>
      <c r="O190" s="64" t="s">
        <v>90</v>
      </c>
      <c r="P190" s="90" t="s">
        <v>2</v>
      </c>
      <c r="Q190" s="93">
        <v>0</v>
      </c>
      <c r="R190" s="83">
        <f>Q190+Kostromaenergo!D190</f>
        <v>0.11</v>
      </c>
      <c r="S190" s="83">
        <v>0.04</v>
      </c>
      <c r="T190" s="38">
        <v>120</v>
      </c>
      <c r="U190" s="31">
        <f t="shared" si="36"/>
        <v>0.07</v>
      </c>
      <c r="V190" s="85">
        <v>0</v>
      </c>
      <c r="W190" s="63">
        <f>1.05*10</f>
        <v>10.5</v>
      </c>
      <c r="X190" s="86">
        <f t="shared" si="37"/>
        <v>10.43</v>
      </c>
      <c r="Y190" s="184"/>
      <c r="Z190" s="187"/>
      <c r="AA190" s="16"/>
    </row>
    <row r="191" spans="1:27" s="1" customFormat="1" ht="22.5">
      <c r="A191" s="34">
        <v>136</v>
      </c>
      <c r="B191" s="94" t="s">
        <v>196</v>
      </c>
      <c r="C191" s="87" t="s">
        <v>5</v>
      </c>
      <c r="D191" s="88">
        <v>2.12</v>
      </c>
      <c r="E191" s="89">
        <v>1.42</v>
      </c>
      <c r="F191" s="38">
        <v>120</v>
      </c>
      <c r="G191" s="24">
        <f t="shared" si="48"/>
        <v>0.7000000000000002</v>
      </c>
      <c r="H191" s="24">
        <v>0</v>
      </c>
      <c r="I191" s="63">
        <f>1.05*4</f>
        <v>4.2</v>
      </c>
      <c r="J191" s="63">
        <f t="shared" si="35"/>
        <v>3.5</v>
      </c>
      <c r="K191" s="97">
        <f>J191</f>
        <v>3.5</v>
      </c>
      <c r="L191" s="57" t="str">
        <f>IF(K191&lt;0,"unavailable","available")</f>
        <v>available</v>
      </c>
      <c r="M191" s="15"/>
      <c r="N191" s="34">
        <v>136</v>
      </c>
      <c r="O191" s="98" t="s">
        <v>196</v>
      </c>
      <c r="P191" s="90" t="s">
        <v>5</v>
      </c>
      <c r="Q191" s="102">
        <v>0.257</v>
      </c>
      <c r="R191" s="83">
        <f>Q191+Kostromaenergo!D191</f>
        <v>2.3770000000000002</v>
      </c>
      <c r="S191" s="83">
        <v>1.42</v>
      </c>
      <c r="T191" s="38">
        <v>120</v>
      </c>
      <c r="U191" s="31">
        <f t="shared" si="36"/>
        <v>0.9570000000000003</v>
      </c>
      <c r="V191" s="85">
        <v>0</v>
      </c>
      <c r="W191" s="63">
        <f>1.05*4</f>
        <v>4.2</v>
      </c>
      <c r="X191" s="86">
        <f t="shared" si="37"/>
        <v>3.243</v>
      </c>
      <c r="Y191" s="24">
        <f>X191</f>
        <v>3.243</v>
      </c>
      <c r="Z191" s="57" t="str">
        <f>IF(Y191&lt;0,"unavailable","available")</f>
        <v>available</v>
      </c>
      <c r="AA191" s="16"/>
    </row>
    <row r="192" spans="1:27" s="1" customFormat="1" ht="22.5">
      <c r="A192" s="34">
        <v>137</v>
      </c>
      <c r="B192" s="94" t="s">
        <v>197</v>
      </c>
      <c r="C192" s="87" t="s">
        <v>6</v>
      </c>
      <c r="D192" s="88">
        <v>0.4</v>
      </c>
      <c r="E192" s="89">
        <v>0.08</v>
      </c>
      <c r="F192" s="38">
        <v>120</v>
      </c>
      <c r="G192" s="39">
        <f t="shared" si="48"/>
        <v>0.32</v>
      </c>
      <c r="H192" s="24">
        <v>0</v>
      </c>
      <c r="I192" s="63">
        <f>1.05*1.6</f>
        <v>1.6800000000000002</v>
      </c>
      <c r="J192" s="63">
        <f t="shared" si="35"/>
        <v>1.36</v>
      </c>
      <c r="K192" s="97">
        <f>J192</f>
        <v>1.36</v>
      </c>
      <c r="L192" s="58" t="str">
        <f>IF(K192&lt;0,"unavailable","available")</f>
        <v>available</v>
      </c>
      <c r="M192" s="15"/>
      <c r="N192" s="34">
        <v>137</v>
      </c>
      <c r="O192" s="98" t="s">
        <v>197</v>
      </c>
      <c r="P192" s="90" t="s">
        <v>6</v>
      </c>
      <c r="Q192" s="102">
        <v>0.017</v>
      </c>
      <c r="R192" s="83">
        <f>Q192+Kostromaenergo!D192</f>
        <v>0.41700000000000004</v>
      </c>
      <c r="S192" s="83">
        <v>0.08</v>
      </c>
      <c r="T192" s="38">
        <v>120</v>
      </c>
      <c r="U192" s="31">
        <f t="shared" si="36"/>
        <v>0.337</v>
      </c>
      <c r="V192" s="85">
        <v>0</v>
      </c>
      <c r="W192" s="63">
        <f>1.05*1.6</f>
        <v>1.6800000000000002</v>
      </c>
      <c r="X192" s="86">
        <f t="shared" si="37"/>
        <v>1.3430000000000002</v>
      </c>
      <c r="Y192" s="24">
        <f>X192</f>
        <v>1.3430000000000002</v>
      </c>
      <c r="Z192" s="58" t="str">
        <f>IF(Y192&lt;0,"unavailable","available")</f>
        <v>available</v>
      </c>
      <c r="AA192" s="16"/>
    </row>
    <row r="193" spans="1:27" s="1" customFormat="1" ht="22.5">
      <c r="A193" s="181">
        <v>138</v>
      </c>
      <c r="B193" s="94" t="s">
        <v>198</v>
      </c>
      <c r="C193" s="87" t="s">
        <v>2</v>
      </c>
      <c r="D193" s="65">
        <f>D194+D195</f>
        <v>7.540000000000001</v>
      </c>
      <c r="E193" s="96">
        <f>E195+E194</f>
        <v>0.8</v>
      </c>
      <c r="F193" s="38">
        <v>120</v>
      </c>
      <c r="G193" s="24">
        <f t="shared" si="48"/>
        <v>6.740000000000001</v>
      </c>
      <c r="H193" s="24">
        <v>0</v>
      </c>
      <c r="I193" s="63">
        <f>1.05*10</f>
        <v>10.5</v>
      </c>
      <c r="J193" s="63">
        <f t="shared" si="35"/>
        <v>3.759999999999999</v>
      </c>
      <c r="K193" s="188">
        <f>MIN(J193:J195)</f>
        <v>3.759999999999999</v>
      </c>
      <c r="L193" s="185" t="str">
        <f>IF(K193&lt;0,"unavailable","available")</f>
        <v>available</v>
      </c>
      <c r="M193" s="15"/>
      <c r="N193" s="181">
        <v>138</v>
      </c>
      <c r="O193" s="98" t="s">
        <v>198</v>
      </c>
      <c r="P193" s="90" t="s">
        <v>2</v>
      </c>
      <c r="Q193" s="93">
        <v>0.231</v>
      </c>
      <c r="R193" s="83">
        <f>Q193+Kostromaenergo!D193</f>
        <v>7.771000000000001</v>
      </c>
      <c r="S193" s="100">
        <f>S195+S194</f>
        <v>0.8</v>
      </c>
      <c r="T193" s="38">
        <v>120</v>
      </c>
      <c r="U193" s="31">
        <f t="shared" si="36"/>
        <v>6.971000000000001</v>
      </c>
      <c r="V193" s="85">
        <v>0</v>
      </c>
      <c r="W193" s="63">
        <f>1.05*10</f>
        <v>10.5</v>
      </c>
      <c r="X193" s="86">
        <f t="shared" si="37"/>
        <v>3.528999999999999</v>
      </c>
      <c r="Y193" s="184">
        <f>MIN(X193:X195)</f>
        <v>3.528999999999999</v>
      </c>
      <c r="Z193" s="185" t="str">
        <f>IF(Y193&lt;0,"unavailable","available")</f>
        <v>available</v>
      </c>
      <c r="AA193" s="16"/>
    </row>
    <row r="194" spans="1:27" s="1" customFormat="1" ht="12.75">
      <c r="A194" s="182"/>
      <c r="B194" s="62" t="s">
        <v>89</v>
      </c>
      <c r="C194" s="87" t="s">
        <v>2</v>
      </c>
      <c r="D194" s="88">
        <v>5.36</v>
      </c>
      <c r="E194" s="89">
        <v>0</v>
      </c>
      <c r="F194" s="38">
        <v>120</v>
      </c>
      <c r="G194" s="24">
        <f t="shared" si="48"/>
        <v>5.36</v>
      </c>
      <c r="H194" s="24">
        <v>0</v>
      </c>
      <c r="I194" s="63">
        <f>1.05*10</f>
        <v>10.5</v>
      </c>
      <c r="J194" s="63">
        <f>I194-D194</f>
        <v>5.14</v>
      </c>
      <c r="K194" s="189"/>
      <c r="L194" s="186"/>
      <c r="M194" s="15"/>
      <c r="N194" s="182"/>
      <c r="O194" s="64" t="s">
        <v>89</v>
      </c>
      <c r="P194" s="90" t="s">
        <v>2</v>
      </c>
      <c r="Q194" s="91">
        <v>0</v>
      </c>
      <c r="R194" s="83">
        <f>Q194+Kostromaenergo!D194</f>
        <v>5.36</v>
      </c>
      <c r="S194" s="83">
        <v>0</v>
      </c>
      <c r="T194" s="38">
        <v>120</v>
      </c>
      <c r="U194" s="31">
        <f t="shared" si="36"/>
        <v>5.36</v>
      </c>
      <c r="V194" s="85">
        <v>0</v>
      </c>
      <c r="W194" s="63">
        <f>1.05*10</f>
        <v>10.5</v>
      </c>
      <c r="X194" s="86">
        <f t="shared" si="37"/>
        <v>5.14</v>
      </c>
      <c r="Y194" s="184"/>
      <c r="Z194" s="186"/>
      <c r="AA194" s="16"/>
    </row>
    <row r="195" spans="1:27" s="1" customFormat="1" ht="12.75">
      <c r="A195" s="183"/>
      <c r="B195" s="62" t="s">
        <v>89</v>
      </c>
      <c r="C195" s="87" t="s">
        <v>2</v>
      </c>
      <c r="D195" s="88">
        <v>2.18</v>
      </c>
      <c r="E195" s="89">
        <v>0.8</v>
      </c>
      <c r="F195" s="38">
        <v>120</v>
      </c>
      <c r="G195" s="24">
        <f t="shared" si="48"/>
        <v>1.3800000000000001</v>
      </c>
      <c r="H195" s="24">
        <v>0</v>
      </c>
      <c r="I195" s="63">
        <f>1.05*10</f>
        <v>10.5</v>
      </c>
      <c r="J195" s="63">
        <f t="shared" si="35"/>
        <v>9.12</v>
      </c>
      <c r="K195" s="190"/>
      <c r="L195" s="186"/>
      <c r="M195" s="15"/>
      <c r="N195" s="183"/>
      <c r="O195" s="64" t="s">
        <v>89</v>
      </c>
      <c r="P195" s="90" t="s">
        <v>2</v>
      </c>
      <c r="Q195" s="93">
        <v>0.231</v>
      </c>
      <c r="R195" s="83">
        <f>Q195+Kostromaenergo!D195</f>
        <v>2.411</v>
      </c>
      <c r="S195" s="83">
        <v>0.8</v>
      </c>
      <c r="T195" s="38">
        <v>120</v>
      </c>
      <c r="U195" s="31">
        <f t="shared" si="36"/>
        <v>1.611</v>
      </c>
      <c r="V195" s="85">
        <v>0</v>
      </c>
      <c r="W195" s="63">
        <f>1.05*10</f>
        <v>10.5</v>
      </c>
      <c r="X195" s="86">
        <f t="shared" si="37"/>
        <v>8.889</v>
      </c>
      <c r="Y195" s="184"/>
      <c r="Z195" s="186"/>
      <c r="AA195" s="16"/>
    </row>
    <row r="196" spans="1:27" s="1" customFormat="1" ht="22.5">
      <c r="A196" s="34">
        <v>139</v>
      </c>
      <c r="B196" s="94" t="s">
        <v>199</v>
      </c>
      <c r="C196" s="87" t="s">
        <v>4</v>
      </c>
      <c r="D196" s="88">
        <v>1.19</v>
      </c>
      <c r="E196" s="89">
        <v>0</v>
      </c>
      <c r="F196" s="38">
        <v>0</v>
      </c>
      <c r="G196" s="24">
        <f t="shared" si="48"/>
        <v>1.19</v>
      </c>
      <c r="H196" s="24">
        <v>0</v>
      </c>
      <c r="I196" s="63">
        <f>1.05*2.5</f>
        <v>2.625</v>
      </c>
      <c r="J196" s="63">
        <f t="shared" si="35"/>
        <v>1.435</v>
      </c>
      <c r="K196" s="97">
        <f>J196</f>
        <v>1.435</v>
      </c>
      <c r="L196" s="57" t="str">
        <f aca="true" t="shared" si="49" ref="L196:L204">IF(K196&lt;0,"unavailable","available")</f>
        <v>available</v>
      </c>
      <c r="M196" s="15"/>
      <c r="N196" s="34">
        <v>139</v>
      </c>
      <c r="O196" s="98" t="s">
        <v>199</v>
      </c>
      <c r="P196" s="90" t="s">
        <v>4</v>
      </c>
      <c r="Q196" s="102">
        <v>0.081</v>
      </c>
      <c r="R196" s="83">
        <f>Q196+Kostromaenergo!D196</f>
        <v>1.271</v>
      </c>
      <c r="S196" s="83">
        <v>0</v>
      </c>
      <c r="T196" s="38">
        <v>0</v>
      </c>
      <c r="U196" s="31">
        <f t="shared" si="36"/>
        <v>1.271</v>
      </c>
      <c r="V196" s="85">
        <v>0</v>
      </c>
      <c r="W196" s="63">
        <f>1.05*2.5</f>
        <v>2.625</v>
      </c>
      <c r="X196" s="86">
        <f t="shared" si="37"/>
        <v>1.354</v>
      </c>
      <c r="Y196" s="24">
        <f>X196</f>
        <v>1.354</v>
      </c>
      <c r="Z196" s="57" t="str">
        <f aca="true" t="shared" si="50" ref="Z196:Z204">IF(Y196&lt;0,"unavailable","available")</f>
        <v>available</v>
      </c>
      <c r="AA196" s="16"/>
    </row>
    <row r="197" spans="1:27" s="1" customFormat="1" ht="22.5">
      <c r="A197" s="34">
        <v>140</v>
      </c>
      <c r="B197" s="94" t="s">
        <v>200</v>
      </c>
      <c r="C197" s="87" t="s">
        <v>5</v>
      </c>
      <c r="D197" s="88">
        <v>3</v>
      </c>
      <c r="E197" s="89">
        <v>1.58</v>
      </c>
      <c r="F197" s="38">
        <v>120</v>
      </c>
      <c r="G197" s="24">
        <f t="shared" si="48"/>
        <v>1.42</v>
      </c>
      <c r="H197" s="24">
        <v>0</v>
      </c>
      <c r="I197" s="63">
        <f>1.05*4</f>
        <v>4.2</v>
      </c>
      <c r="J197" s="63">
        <f t="shared" si="35"/>
        <v>2.7800000000000002</v>
      </c>
      <c r="K197" s="97">
        <f aca="true" t="shared" si="51" ref="K197:K203">J197</f>
        <v>2.7800000000000002</v>
      </c>
      <c r="L197" s="57" t="str">
        <f t="shared" si="49"/>
        <v>available</v>
      </c>
      <c r="M197" s="15"/>
      <c r="N197" s="34">
        <v>140</v>
      </c>
      <c r="O197" s="98" t="s">
        <v>200</v>
      </c>
      <c r="P197" s="90" t="s">
        <v>5</v>
      </c>
      <c r="Q197" s="102">
        <v>0.031</v>
      </c>
      <c r="R197" s="83">
        <f>Q197+Kostromaenergo!D197</f>
        <v>3.031</v>
      </c>
      <c r="S197" s="83">
        <v>1.58</v>
      </c>
      <c r="T197" s="38">
        <v>120</v>
      </c>
      <c r="U197" s="31">
        <f t="shared" si="36"/>
        <v>1.451</v>
      </c>
      <c r="V197" s="85">
        <v>0</v>
      </c>
      <c r="W197" s="63">
        <f>1.05*4</f>
        <v>4.2</v>
      </c>
      <c r="X197" s="86">
        <f t="shared" si="37"/>
        <v>2.749</v>
      </c>
      <c r="Y197" s="24">
        <f aca="true" t="shared" si="52" ref="Y197:Y203">X197</f>
        <v>2.749</v>
      </c>
      <c r="Z197" s="57" t="str">
        <f t="shared" si="50"/>
        <v>available</v>
      </c>
      <c r="AA197" s="16"/>
    </row>
    <row r="198" spans="1:27" s="1" customFormat="1" ht="22.5">
      <c r="A198" s="34">
        <v>141</v>
      </c>
      <c r="B198" s="94" t="s">
        <v>201</v>
      </c>
      <c r="C198" s="87" t="s">
        <v>10</v>
      </c>
      <c r="D198" s="88">
        <v>0.18</v>
      </c>
      <c r="E198" s="89">
        <v>0</v>
      </c>
      <c r="F198" s="38">
        <v>0</v>
      </c>
      <c r="G198" s="39">
        <f t="shared" si="48"/>
        <v>0.18</v>
      </c>
      <c r="H198" s="24">
        <v>0</v>
      </c>
      <c r="I198" s="63">
        <f>1.05*1</f>
        <v>1.05</v>
      </c>
      <c r="J198" s="63">
        <f t="shared" si="35"/>
        <v>0.8700000000000001</v>
      </c>
      <c r="K198" s="97">
        <f t="shared" si="51"/>
        <v>0.8700000000000001</v>
      </c>
      <c r="L198" s="58" t="str">
        <f t="shared" si="49"/>
        <v>available</v>
      </c>
      <c r="M198" s="15"/>
      <c r="N198" s="34">
        <v>141</v>
      </c>
      <c r="O198" s="98" t="s">
        <v>201</v>
      </c>
      <c r="P198" s="90" t="s">
        <v>10</v>
      </c>
      <c r="Q198" s="102">
        <v>0.004</v>
      </c>
      <c r="R198" s="83">
        <f>Q198+Kostromaenergo!D198</f>
        <v>0.184</v>
      </c>
      <c r="S198" s="83">
        <v>0</v>
      </c>
      <c r="T198" s="38">
        <v>0</v>
      </c>
      <c r="U198" s="31">
        <f t="shared" si="36"/>
        <v>0.184</v>
      </c>
      <c r="V198" s="85">
        <v>0</v>
      </c>
      <c r="W198" s="63">
        <f>1.05*1</f>
        <v>1.05</v>
      </c>
      <c r="X198" s="86">
        <f t="shared" si="37"/>
        <v>0.8660000000000001</v>
      </c>
      <c r="Y198" s="24">
        <f t="shared" si="52"/>
        <v>0.8660000000000001</v>
      </c>
      <c r="Z198" s="58" t="str">
        <f t="shared" si="50"/>
        <v>available</v>
      </c>
      <c r="AA198" s="16"/>
    </row>
    <row r="199" spans="1:27" s="1" customFormat="1" ht="22.5">
      <c r="A199" s="34">
        <v>142</v>
      </c>
      <c r="B199" s="94" t="s">
        <v>202</v>
      </c>
      <c r="C199" s="87" t="s">
        <v>24</v>
      </c>
      <c r="D199" s="88">
        <v>0.81</v>
      </c>
      <c r="E199" s="89">
        <v>0.1</v>
      </c>
      <c r="F199" s="38">
        <v>120</v>
      </c>
      <c r="G199" s="45">
        <f t="shared" si="48"/>
        <v>0.7100000000000001</v>
      </c>
      <c r="H199" s="24">
        <v>0</v>
      </c>
      <c r="I199" s="63">
        <f>1.05*1</f>
        <v>1.05</v>
      </c>
      <c r="J199" s="63">
        <f t="shared" si="35"/>
        <v>0.33999999999999997</v>
      </c>
      <c r="K199" s="97">
        <f t="shared" si="51"/>
        <v>0.33999999999999997</v>
      </c>
      <c r="L199" s="57" t="str">
        <f t="shared" si="49"/>
        <v>available</v>
      </c>
      <c r="M199" s="15"/>
      <c r="N199" s="34">
        <v>142</v>
      </c>
      <c r="O199" s="98" t="s">
        <v>202</v>
      </c>
      <c r="P199" s="90" t="s">
        <v>24</v>
      </c>
      <c r="Q199" s="102">
        <v>0</v>
      </c>
      <c r="R199" s="83">
        <f>Q199+Kostromaenergo!D199</f>
        <v>0.81</v>
      </c>
      <c r="S199" s="83">
        <v>0.1</v>
      </c>
      <c r="T199" s="38">
        <v>120</v>
      </c>
      <c r="U199" s="31">
        <f t="shared" si="36"/>
        <v>0.7100000000000001</v>
      </c>
      <c r="V199" s="85">
        <v>0</v>
      </c>
      <c r="W199" s="63">
        <f>1.05*1</f>
        <v>1.05</v>
      </c>
      <c r="X199" s="86">
        <f t="shared" si="37"/>
        <v>0.33999999999999997</v>
      </c>
      <c r="Y199" s="24">
        <f t="shared" si="52"/>
        <v>0.33999999999999997</v>
      </c>
      <c r="Z199" s="57" t="str">
        <f t="shared" si="50"/>
        <v>available</v>
      </c>
      <c r="AA199" s="16"/>
    </row>
    <row r="200" spans="1:27" s="1" customFormat="1" ht="22.5">
      <c r="A200" s="34">
        <v>143</v>
      </c>
      <c r="B200" s="94" t="s">
        <v>203</v>
      </c>
      <c r="C200" s="87" t="s">
        <v>22</v>
      </c>
      <c r="D200" s="88">
        <v>0.39</v>
      </c>
      <c r="E200" s="89">
        <v>0.32</v>
      </c>
      <c r="F200" s="38">
        <v>120</v>
      </c>
      <c r="G200" s="45">
        <f t="shared" si="48"/>
        <v>0.07</v>
      </c>
      <c r="H200" s="24">
        <v>0</v>
      </c>
      <c r="I200" s="63">
        <f>1.05*1.6</f>
        <v>1.6800000000000002</v>
      </c>
      <c r="J200" s="63">
        <f t="shared" si="35"/>
        <v>1.61</v>
      </c>
      <c r="K200" s="97">
        <f t="shared" si="51"/>
        <v>1.61</v>
      </c>
      <c r="L200" s="57" t="str">
        <f t="shared" si="49"/>
        <v>available</v>
      </c>
      <c r="M200" s="15"/>
      <c r="N200" s="34">
        <v>143</v>
      </c>
      <c r="O200" s="98" t="s">
        <v>203</v>
      </c>
      <c r="P200" s="90" t="s">
        <v>22</v>
      </c>
      <c r="Q200" s="102">
        <v>0</v>
      </c>
      <c r="R200" s="83">
        <f>Q200+Kostromaenergo!D200</f>
        <v>0.39</v>
      </c>
      <c r="S200" s="83">
        <v>0.32</v>
      </c>
      <c r="T200" s="38">
        <v>120</v>
      </c>
      <c r="U200" s="31">
        <f t="shared" si="36"/>
        <v>0.07</v>
      </c>
      <c r="V200" s="85">
        <v>0</v>
      </c>
      <c r="W200" s="63">
        <f>1.05*1.6</f>
        <v>1.6800000000000002</v>
      </c>
      <c r="X200" s="86">
        <f t="shared" si="37"/>
        <v>1.61</v>
      </c>
      <c r="Y200" s="24">
        <f t="shared" si="52"/>
        <v>1.61</v>
      </c>
      <c r="Z200" s="57" t="str">
        <f t="shared" si="50"/>
        <v>available</v>
      </c>
      <c r="AA200" s="16"/>
    </row>
    <row r="201" spans="1:27" s="1" customFormat="1" ht="22.5">
      <c r="A201" s="34">
        <v>144</v>
      </c>
      <c r="B201" s="94" t="s">
        <v>204</v>
      </c>
      <c r="C201" s="87" t="s">
        <v>0</v>
      </c>
      <c r="D201" s="88">
        <v>2.58</v>
      </c>
      <c r="E201" s="89">
        <v>0</v>
      </c>
      <c r="F201" s="38">
        <v>0</v>
      </c>
      <c r="G201" s="45">
        <f t="shared" si="48"/>
        <v>2.58</v>
      </c>
      <c r="H201" s="24">
        <v>0</v>
      </c>
      <c r="I201" s="63">
        <f>1.05*25</f>
        <v>26.25</v>
      </c>
      <c r="J201" s="63">
        <f t="shared" si="35"/>
        <v>23.67</v>
      </c>
      <c r="K201" s="97">
        <f t="shared" si="51"/>
        <v>23.67</v>
      </c>
      <c r="L201" s="57" t="str">
        <f t="shared" si="49"/>
        <v>available</v>
      </c>
      <c r="M201" s="15"/>
      <c r="N201" s="34">
        <v>144</v>
      </c>
      <c r="O201" s="94" t="s">
        <v>204</v>
      </c>
      <c r="P201" s="90" t="s">
        <v>0</v>
      </c>
      <c r="Q201" s="102">
        <v>0.171</v>
      </c>
      <c r="R201" s="83">
        <f>Q201+Kostromaenergo!D201</f>
        <v>2.751</v>
      </c>
      <c r="S201" s="83">
        <v>0</v>
      </c>
      <c r="T201" s="38">
        <v>0</v>
      </c>
      <c r="U201" s="31">
        <f t="shared" si="36"/>
        <v>2.751</v>
      </c>
      <c r="V201" s="85">
        <v>0</v>
      </c>
      <c r="W201" s="63">
        <f>1.05*25</f>
        <v>26.25</v>
      </c>
      <c r="X201" s="86">
        <f t="shared" si="37"/>
        <v>23.499</v>
      </c>
      <c r="Y201" s="24">
        <f t="shared" si="52"/>
        <v>23.499</v>
      </c>
      <c r="Z201" s="57" t="str">
        <f t="shared" si="50"/>
        <v>available</v>
      </c>
      <c r="AA201" s="16"/>
    </row>
    <row r="202" spans="1:27" s="1" customFormat="1" ht="22.5">
      <c r="A202" s="34">
        <v>145</v>
      </c>
      <c r="B202" s="94" t="s">
        <v>205</v>
      </c>
      <c r="C202" s="87" t="s">
        <v>25</v>
      </c>
      <c r="D202" s="88">
        <v>0.44</v>
      </c>
      <c r="E202" s="89">
        <v>0.15</v>
      </c>
      <c r="F202" s="38">
        <v>120</v>
      </c>
      <c r="G202" s="45">
        <f aca="true" t="shared" si="53" ref="G202:G233">D202-E202</f>
        <v>0.29000000000000004</v>
      </c>
      <c r="H202" s="24">
        <v>0</v>
      </c>
      <c r="I202" s="63">
        <f>1.05*1.6</f>
        <v>1.6800000000000002</v>
      </c>
      <c r="J202" s="63">
        <f aca="true" t="shared" si="54" ref="J202:J233">I202-G202-H202</f>
        <v>1.3900000000000001</v>
      </c>
      <c r="K202" s="97">
        <f t="shared" si="51"/>
        <v>1.3900000000000001</v>
      </c>
      <c r="L202" s="57" t="str">
        <f t="shared" si="49"/>
        <v>available</v>
      </c>
      <c r="M202" s="15"/>
      <c r="N202" s="34">
        <v>145</v>
      </c>
      <c r="O202" s="98" t="s">
        <v>205</v>
      </c>
      <c r="P202" s="90" t="s">
        <v>25</v>
      </c>
      <c r="Q202" s="102">
        <v>0.036</v>
      </c>
      <c r="R202" s="83">
        <f>Q202+Kostromaenergo!D202</f>
        <v>0.476</v>
      </c>
      <c r="S202" s="83">
        <v>0.15</v>
      </c>
      <c r="T202" s="38">
        <v>120</v>
      </c>
      <c r="U202" s="31">
        <f t="shared" si="36"/>
        <v>0.32599999999999996</v>
      </c>
      <c r="V202" s="85">
        <v>0</v>
      </c>
      <c r="W202" s="63">
        <f>1.05*1.6</f>
        <v>1.6800000000000002</v>
      </c>
      <c r="X202" s="86">
        <f t="shared" si="37"/>
        <v>1.354</v>
      </c>
      <c r="Y202" s="24">
        <f t="shared" si="52"/>
        <v>1.354</v>
      </c>
      <c r="Z202" s="57" t="str">
        <f t="shared" si="50"/>
        <v>available</v>
      </c>
      <c r="AA202" s="16"/>
    </row>
    <row r="203" spans="1:27" s="1" customFormat="1" ht="22.5">
      <c r="A203" s="34">
        <v>146</v>
      </c>
      <c r="B203" s="94" t="s">
        <v>206</v>
      </c>
      <c r="C203" s="87" t="s">
        <v>4</v>
      </c>
      <c r="D203" s="88">
        <v>2.15</v>
      </c>
      <c r="E203" s="89">
        <v>1.23</v>
      </c>
      <c r="F203" s="38">
        <v>120</v>
      </c>
      <c r="G203" s="24">
        <f t="shared" si="53"/>
        <v>0.9199999999999999</v>
      </c>
      <c r="H203" s="24">
        <v>0</v>
      </c>
      <c r="I203" s="63">
        <f>1.05*2.5</f>
        <v>2.625</v>
      </c>
      <c r="J203" s="63">
        <f t="shared" si="54"/>
        <v>1.705</v>
      </c>
      <c r="K203" s="97">
        <f t="shared" si="51"/>
        <v>1.705</v>
      </c>
      <c r="L203" s="58" t="str">
        <f t="shared" si="49"/>
        <v>available</v>
      </c>
      <c r="M203" s="15"/>
      <c r="N203" s="34">
        <v>146</v>
      </c>
      <c r="O203" s="98" t="s">
        <v>206</v>
      </c>
      <c r="P203" s="90" t="s">
        <v>4</v>
      </c>
      <c r="Q203" s="102">
        <v>0.047</v>
      </c>
      <c r="R203" s="83">
        <f>Q203+Kostromaenergo!D203</f>
        <v>2.197</v>
      </c>
      <c r="S203" s="83">
        <v>1.23</v>
      </c>
      <c r="T203" s="38">
        <v>120</v>
      </c>
      <c r="U203" s="31">
        <f t="shared" si="36"/>
        <v>0.9670000000000001</v>
      </c>
      <c r="V203" s="85">
        <v>0</v>
      </c>
      <c r="W203" s="63">
        <f>1.05*2.5</f>
        <v>2.625</v>
      </c>
      <c r="X203" s="86">
        <f t="shared" si="37"/>
        <v>1.658</v>
      </c>
      <c r="Y203" s="24">
        <f t="shared" si="52"/>
        <v>1.658</v>
      </c>
      <c r="Z203" s="58" t="str">
        <f t="shared" si="50"/>
        <v>available</v>
      </c>
      <c r="AA203" s="16"/>
    </row>
    <row r="204" spans="1:27" s="1" customFormat="1" ht="22.5">
      <c r="A204" s="181">
        <v>147</v>
      </c>
      <c r="B204" s="94" t="s">
        <v>207</v>
      </c>
      <c r="C204" s="87" t="s">
        <v>26</v>
      </c>
      <c r="D204" s="65">
        <f>D205+D206</f>
        <v>16.049999999999997</v>
      </c>
      <c r="E204" s="96">
        <f>E206+E205</f>
        <v>3.6</v>
      </c>
      <c r="F204" s="38">
        <v>120</v>
      </c>
      <c r="G204" s="39">
        <f t="shared" si="53"/>
        <v>12.449999999999998</v>
      </c>
      <c r="H204" s="24">
        <v>0</v>
      </c>
      <c r="I204" s="63">
        <f>1.05*(40+6.3)</f>
        <v>48.615</v>
      </c>
      <c r="J204" s="63">
        <f t="shared" si="54"/>
        <v>36.165000000000006</v>
      </c>
      <c r="K204" s="188">
        <f>MIN(J204:J206)</f>
        <v>36.165000000000006</v>
      </c>
      <c r="L204" s="185" t="str">
        <f t="shared" si="49"/>
        <v>available</v>
      </c>
      <c r="M204" s="15"/>
      <c r="N204" s="181">
        <v>147</v>
      </c>
      <c r="O204" s="98" t="s">
        <v>207</v>
      </c>
      <c r="P204" s="90" t="s">
        <v>26</v>
      </c>
      <c r="Q204" s="93">
        <v>0.136</v>
      </c>
      <c r="R204" s="83">
        <f>Q204+Kostromaenergo!D204</f>
        <v>16.185999999999996</v>
      </c>
      <c r="S204" s="100">
        <f>S206+S205</f>
        <v>3.6</v>
      </c>
      <c r="T204" s="38">
        <v>120</v>
      </c>
      <c r="U204" s="31">
        <f aca="true" t="shared" si="55" ref="U204:U233">R204-S204</f>
        <v>12.585999999999997</v>
      </c>
      <c r="V204" s="85">
        <v>0</v>
      </c>
      <c r="W204" s="63">
        <f>1.05*(40+6.3)</f>
        <v>48.615</v>
      </c>
      <c r="X204" s="86">
        <f aca="true" t="shared" si="56" ref="X204:X233">W204-V204-U204</f>
        <v>36.029</v>
      </c>
      <c r="Y204" s="184">
        <f>MIN(X204:X206)</f>
        <v>36.029</v>
      </c>
      <c r="Z204" s="185" t="str">
        <f t="shared" si="50"/>
        <v>available</v>
      </c>
      <c r="AA204" s="16"/>
    </row>
    <row r="205" spans="1:27" s="1" customFormat="1" ht="12.75">
      <c r="A205" s="182"/>
      <c r="B205" s="62" t="s">
        <v>89</v>
      </c>
      <c r="C205" s="87" t="s">
        <v>26</v>
      </c>
      <c r="D205" s="88">
        <v>8.53</v>
      </c>
      <c r="E205" s="89">
        <v>0</v>
      </c>
      <c r="F205" s="38">
        <v>120</v>
      </c>
      <c r="G205" s="45">
        <f t="shared" si="53"/>
        <v>8.53</v>
      </c>
      <c r="H205" s="24">
        <v>0</v>
      </c>
      <c r="I205" s="63">
        <f>1.05*(40+6.3)</f>
        <v>48.615</v>
      </c>
      <c r="J205" s="63">
        <f>I205-D205</f>
        <v>40.085</v>
      </c>
      <c r="K205" s="189"/>
      <c r="L205" s="186"/>
      <c r="M205" s="15"/>
      <c r="N205" s="182"/>
      <c r="O205" s="64" t="s">
        <v>89</v>
      </c>
      <c r="P205" s="90" t="s">
        <v>26</v>
      </c>
      <c r="Q205" s="91">
        <v>0</v>
      </c>
      <c r="R205" s="83">
        <f>Q205+Kostromaenergo!D205</f>
        <v>8.53</v>
      </c>
      <c r="S205" s="83">
        <v>0</v>
      </c>
      <c r="T205" s="38">
        <v>120</v>
      </c>
      <c r="U205" s="31">
        <f t="shared" si="55"/>
        <v>8.53</v>
      </c>
      <c r="V205" s="85">
        <v>0</v>
      </c>
      <c r="W205" s="63">
        <f>1.05*(40+6.3)</f>
        <v>48.615</v>
      </c>
      <c r="X205" s="86">
        <f t="shared" si="56"/>
        <v>40.085</v>
      </c>
      <c r="Y205" s="184"/>
      <c r="Z205" s="186"/>
      <c r="AA205" s="16"/>
    </row>
    <row r="206" spans="1:27" s="1" customFormat="1" ht="12.75">
      <c r="A206" s="183"/>
      <c r="B206" s="62" t="s">
        <v>90</v>
      </c>
      <c r="C206" s="87" t="s">
        <v>26</v>
      </c>
      <c r="D206" s="88">
        <v>7.52</v>
      </c>
      <c r="E206" s="89">
        <v>3.6</v>
      </c>
      <c r="F206" s="38">
        <v>120</v>
      </c>
      <c r="G206" s="45">
        <f t="shared" si="53"/>
        <v>3.9199999999999995</v>
      </c>
      <c r="H206" s="24">
        <v>0</v>
      </c>
      <c r="I206" s="63">
        <f>1.05*(40+6.3)</f>
        <v>48.615</v>
      </c>
      <c r="J206" s="63">
        <f t="shared" si="54"/>
        <v>44.695</v>
      </c>
      <c r="K206" s="190"/>
      <c r="L206" s="187"/>
      <c r="M206" s="15"/>
      <c r="N206" s="183"/>
      <c r="O206" s="64" t="s">
        <v>90</v>
      </c>
      <c r="P206" s="90" t="s">
        <v>26</v>
      </c>
      <c r="Q206" s="93">
        <v>0.136</v>
      </c>
      <c r="R206" s="83">
        <f>Q206+Kostromaenergo!D206</f>
        <v>7.656</v>
      </c>
      <c r="S206" s="83">
        <v>3.6</v>
      </c>
      <c r="T206" s="38">
        <v>120</v>
      </c>
      <c r="U206" s="31">
        <f t="shared" si="55"/>
        <v>4.055999999999999</v>
      </c>
      <c r="V206" s="85">
        <v>0</v>
      </c>
      <c r="W206" s="63">
        <f>1.05*(40+6.3)</f>
        <v>48.615</v>
      </c>
      <c r="X206" s="86">
        <f t="shared" si="56"/>
        <v>44.559000000000005</v>
      </c>
      <c r="Y206" s="184"/>
      <c r="Z206" s="187"/>
      <c r="AA206" s="16"/>
    </row>
    <row r="207" spans="1:27" s="1" customFormat="1" ht="22.5">
      <c r="A207" s="34">
        <v>148</v>
      </c>
      <c r="B207" s="94" t="s">
        <v>208</v>
      </c>
      <c r="C207" s="87" t="s">
        <v>6</v>
      </c>
      <c r="D207" s="88">
        <v>0.15</v>
      </c>
      <c r="E207" s="89">
        <v>0.12</v>
      </c>
      <c r="F207" s="38">
        <v>120</v>
      </c>
      <c r="G207" s="24">
        <f t="shared" si="53"/>
        <v>0.03</v>
      </c>
      <c r="H207" s="24">
        <v>0</v>
      </c>
      <c r="I207" s="63">
        <f>1.05*1.6</f>
        <v>1.6800000000000002</v>
      </c>
      <c r="J207" s="63">
        <f t="shared" si="54"/>
        <v>1.6500000000000001</v>
      </c>
      <c r="K207" s="97">
        <f>J207</f>
        <v>1.6500000000000001</v>
      </c>
      <c r="L207" s="57" t="str">
        <f>IF(K207&lt;0,"unavailable","available")</f>
        <v>available</v>
      </c>
      <c r="M207" s="15"/>
      <c r="N207" s="34">
        <v>148</v>
      </c>
      <c r="O207" s="98" t="s">
        <v>208</v>
      </c>
      <c r="P207" s="90" t="s">
        <v>6</v>
      </c>
      <c r="Q207" s="102">
        <v>0.017</v>
      </c>
      <c r="R207" s="83">
        <f>Q207+Kostromaenergo!D207</f>
        <v>0.16699999999999998</v>
      </c>
      <c r="S207" s="83">
        <v>0.12</v>
      </c>
      <c r="T207" s="38">
        <v>120</v>
      </c>
      <c r="U207" s="31">
        <f t="shared" si="55"/>
        <v>0.046999999999999986</v>
      </c>
      <c r="V207" s="85">
        <v>0</v>
      </c>
      <c r="W207" s="63">
        <f>1.05*1.6</f>
        <v>1.6800000000000002</v>
      </c>
      <c r="X207" s="86">
        <f t="shared" si="56"/>
        <v>1.6330000000000002</v>
      </c>
      <c r="Y207" s="24">
        <f>X207</f>
        <v>1.6330000000000002</v>
      </c>
      <c r="Z207" s="57" t="str">
        <f>IF(Y207&lt;0,"unavailable","available")</f>
        <v>available</v>
      </c>
      <c r="AA207" s="16"/>
    </row>
    <row r="208" spans="1:27" s="1" customFormat="1" ht="22.5">
      <c r="A208" s="34">
        <v>149</v>
      </c>
      <c r="B208" s="94" t="s">
        <v>209</v>
      </c>
      <c r="C208" s="87" t="s">
        <v>27</v>
      </c>
      <c r="D208" s="88">
        <v>0.51</v>
      </c>
      <c r="E208" s="89">
        <v>0.42</v>
      </c>
      <c r="F208" s="38">
        <v>120</v>
      </c>
      <c r="G208" s="24">
        <f t="shared" si="53"/>
        <v>0.09000000000000002</v>
      </c>
      <c r="H208" s="24">
        <v>0</v>
      </c>
      <c r="I208" s="63">
        <f>1.05*1.8</f>
        <v>1.8900000000000001</v>
      </c>
      <c r="J208" s="63">
        <f t="shared" si="54"/>
        <v>1.8</v>
      </c>
      <c r="K208" s="97">
        <f>J208</f>
        <v>1.8</v>
      </c>
      <c r="L208" s="58" t="str">
        <f>IF(K208&lt;0,"unavailable","available")</f>
        <v>available</v>
      </c>
      <c r="M208" s="15"/>
      <c r="N208" s="34">
        <v>149</v>
      </c>
      <c r="O208" s="98" t="s">
        <v>209</v>
      </c>
      <c r="P208" s="90" t="s">
        <v>27</v>
      </c>
      <c r="Q208" s="102">
        <v>0.035</v>
      </c>
      <c r="R208" s="83">
        <f>Q208+Kostromaenergo!D208</f>
        <v>0.545</v>
      </c>
      <c r="S208" s="83">
        <v>0.42</v>
      </c>
      <c r="T208" s="38">
        <v>120</v>
      </c>
      <c r="U208" s="31">
        <f t="shared" si="55"/>
        <v>0.12500000000000006</v>
      </c>
      <c r="V208" s="85">
        <v>0</v>
      </c>
      <c r="W208" s="63">
        <f>1.05*1.8</f>
        <v>1.8900000000000001</v>
      </c>
      <c r="X208" s="86">
        <f t="shared" si="56"/>
        <v>1.7650000000000001</v>
      </c>
      <c r="Y208" s="24">
        <f>X208</f>
        <v>1.7650000000000001</v>
      </c>
      <c r="Z208" s="58" t="str">
        <f>IF(Y208&lt;0,"unavailable","available")</f>
        <v>available</v>
      </c>
      <c r="AA208" s="16"/>
    </row>
    <row r="209" spans="1:27" s="1" customFormat="1" ht="22.5">
      <c r="A209" s="34">
        <v>150</v>
      </c>
      <c r="B209" s="94" t="s">
        <v>210</v>
      </c>
      <c r="C209" s="87" t="s">
        <v>5</v>
      </c>
      <c r="D209" s="88">
        <v>3.05</v>
      </c>
      <c r="E209" s="89">
        <v>1.89</v>
      </c>
      <c r="F209" s="38">
        <v>120</v>
      </c>
      <c r="G209" s="39">
        <f t="shared" si="53"/>
        <v>1.16</v>
      </c>
      <c r="H209" s="24">
        <v>0</v>
      </c>
      <c r="I209" s="63">
        <f>1.05*4</f>
        <v>4.2</v>
      </c>
      <c r="J209" s="63">
        <f t="shared" si="54"/>
        <v>3.04</v>
      </c>
      <c r="K209" s="97">
        <f>J209</f>
        <v>3.04</v>
      </c>
      <c r="L209" s="57" t="str">
        <f>IF(K209&lt;0,"unavailable","available")</f>
        <v>available</v>
      </c>
      <c r="M209" s="15"/>
      <c r="N209" s="34">
        <v>150</v>
      </c>
      <c r="O209" s="98" t="s">
        <v>210</v>
      </c>
      <c r="P209" s="90" t="s">
        <v>5</v>
      </c>
      <c r="Q209" s="102">
        <v>0.101</v>
      </c>
      <c r="R209" s="83">
        <f>Q209+Kostromaenergo!D209</f>
        <v>3.151</v>
      </c>
      <c r="S209" s="83">
        <v>1.89</v>
      </c>
      <c r="T209" s="38">
        <v>120</v>
      </c>
      <c r="U209" s="31">
        <f t="shared" si="55"/>
        <v>1.261</v>
      </c>
      <c r="V209" s="85">
        <v>0</v>
      </c>
      <c r="W209" s="63">
        <f>1.05*4</f>
        <v>4.2</v>
      </c>
      <c r="X209" s="86">
        <f t="shared" si="56"/>
        <v>2.939</v>
      </c>
      <c r="Y209" s="24">
        <f>X209</f>
        <v>2.939</v>
      </c>
      <c r="Z209" s="57" t="str">
        <f>IF(Y209&lt;0,"unavailable","available")</f>
        <v>available</v>
      </c>
      <c r="AA209" s="16"/>
    </row>
    <row r="210" spans="1:27" s="1" customFormat="1" ht="22.5">
      <c r="A210" s="181">
        <v>151</v>
      </c>
      <c r="B210" s="94" t="s">
        <v>211</v>
      </c>
      <c r="C210" s="87" t="s">
        <v>23</v>
      </c>
      <c r="D210" s="65">
        <f>D211+D212</f>
        <v>5.630000000000001</v>
      </c>
      <c r="E210" s="96">
        <f>E212+E211</f>
        <v>0</v>
      </c>
      <c r="F210" s="38">
        <v>0</v>
      </c>
      <c r="G210" s="45">
        <f t="shared" si="53"/>
        <v>5.630000000000001</v>
      </c>
      <c r="H210" s="24">
        <v>0</v>
      </c>
      <c r="I210" s="63">
        <f>1.05*6.3</f>
        <v>6.615</v>
      </c>
      <c r="J210" s="63">
        <f t="shared" si="54"/>
        <v>0.9849999999999994</v>
      </c>
      <c r="K210" s="188">
        <f>MIN(J210:J212)</f>
        <v>0.9849999999999994</v>
      </c>
      <c r="L210" s="185" t="str">
        <f>IF(K210&lt;0,"unavailable","available")</f>
        <v>available</v>
      </c>
      <c r="M210" s="15"/>
      <c r="N210" s="181">
        <v>151</v>
      </c>
      <c r="O210" s="98" t="s">
        <v>211</v>
      </c>
      <c r="P210" s="90" t="s">
        <v>23</v>
      </c>
      <c r="Q210" s="93">
        <v>0.234</v>
      </c>
      <c r="R210" s="83">
        <f>Q210+Kostromaenergo!D210</f>
        <v>5.864000000000001</v>
      </c>
      <c r="S210" s="100">
        <f>S212+S211</f>
        <v>0</v>
      </c>
      <c r="T210" s="38">
        <v>0</v>
      </c>
      <c r="U210" s="31">
        <f t="shared" si="55"/>
        <v>5.864000000000001</v>
      </c>
      <c r="V210" s="85">
        <v>0</v>
      </c>
      <c r="W210" s="63">
        <f>1.05*6.3</f>
        <v>6.615</v>
      </c>
      <c r="X210" s="86">
        <f t="shared" si="56"/>
        <v>0.7509999999999994</v>
      </c>
      <c r="Y210" s="184">
        <f>MIN(X210:X212)</f>
        <v>0.7509999999999994</v>
      </c>
      <c r="Z210" s="185" t="str">
        <f>IF(Y210&lt;0,"unavailable","available")</f>
        <v>available</v>
      </c>
      <c r="AA210" s="16"/>
    </row>
    <row r="211" spans="1:27" s="1" customFormat="1" ht="12.75">
      <c r="A211" s="182"/>
      <c r="B211" s="62" t="s">
        <v>89</v>
      </c>
      <c r="C211" s="87" t="s">
        <v>23</v>
      </c>
      <c r="D211" s="88">
        <v>2.64</v>
      </c>
      <c r="E211" s="89">
        <v>0</v>
      </c>
      <c r="F211" s="38">
        <v>0</v>
      </c>
      <c r="G211" s="45">
        <f t="shared" si="53"/>
        <v>2.64</v>
      </c>
      <c r="H211" s="24">
        <v>0</v>
      </c>
      <c r="I211" s="63">
        <f>1.05*6.3</f>
        <v>6.615</v>
      </c>
      <c r="J211" s="63">
        <f>I211-D211</f>
        <v>3.975</v>
      </c>
      <c r="K211" s="189"/>
      <c r="L211" s="186"/>
      <c r="M211" s="15"/>
      <c r="N211" s="182"/>
      <c r="O211" s="64" t="s">
        <v>89</v>
      </c>
      <c r="P211" s="90" t="s">
        <v>23</v>
      </c>
      <c r="Q211" s="91">
        <v>0</v>
      </c>
      <c r="R211" s="83">
        <f>Q211+Kostromaenergo!D211</f>
        <v>2.64</v>
      </c>
      <c r="S211" s="83">
        <v>0</v>
      </c>
      <c r="T211" s="38">
        <v>0</v>
      </c>
      <c r="U211" s="31">
        <f t="shared" si="55"/>
        <v>2.64</v>
      </c>
      <c r="V211" s="85">
        <v>0</v>
      </c>
      <c r="W211" s="63">
        <f>1.05*6.3</f>
        <v>6.615</v>
      </c>
      <c r="X211" s="86">
        <f t="shared" si="56"/>
        <v>3.975</v>
      </c>
      <c r="Y211" s="184"/>
      <c r="Z211" s="186"/>
      <c r="AA211" s="16"/>
    </row>
    <row r="212" spans="1:27" s="1" customFormat="1" ht="12.75">
      <c r="A212" s="183"/>
      <c r="B212" s="62" t="s">
        <v>90</v>
      </c>
      <c r="C212" s="87" t="s">
        <v>23</v>
      </c>
      <c r="D212" s="88">
        <v>2.99</v>
      </c>
      <c r="E212" s="89">
        <v>0</v>
      </c>
      <c r="F212" s="38">
        <v>0</v>
      </c>
      <c r="G212" s="24">
        <f t="shared" si="53"/>
        <v>2.99</v>
      </c>
      <c r="H212" s="24">
        <v>0</v>
      </c>
      <c r="I212" s="63">
        <f>1.05*6.3</f>
        <v>6.615</v>
      </c>
      <c r="J212" s="63">
        <f t="shared" si="54"/>
        <v>3.625</v>
      </c>
      <c r="K212" s="190"/>
      <c r="L212" s="187"/>
      <c r="M212" s="15"/>
      <c r="N212" s="183"/>
      <c r="O212" s="64" t="s">
        <v>90</v>
      </c>
      <c r="P212" s="90" t="s">
        <v>23</v>
      </c>
      <c r="Q212" s="93">
        <v>0.234</v>
      </c>
      <c r="R212" s="83">
        <f>Q212+Kostromaenergo!D212</f>
        <v>3.224</v>
      </c>
      <c r="S212" s="83">
        <v>0</v>
      </c>
      <c r="T212" s="38">
        <v>0</v>
      </c>
      <c r="U212" s="31">
        <f t="shared" si="55"/>
        <v>3.224</v>
      </c>
      <c r="V212" s="85">
        <v>0</v>
      </c>
      <c r="W212" s="63">
        <f>1.05*6.3</f>
        <v>6.615</v>
      </c>
      <c r="X212" s="86">
        <f t="shared" si="56"/>
        <v>3.391</v>
      </c>
      <c r="Y212" s="184"/>
      <c r="Z212" s="187"/>
      <c r="AA212" s="16"/>
    </row>
    <row r="213" spans="1:27" s="1" customFormat="1" ht="22.5">
      <c r="A213" s="34">
        <v>152</v>
      </c>
      <c r="B213" s="94" t="s">
        <v>212</v>
      </c>
      <c r="C213" s="87" t="s">
        <v>4</v>
      </c>
      <c r="D213" s="88">
        <v>0.36</v>
      </c>
      <c r="E213" s="89">
        <v>0.05</v>
      </c>
      <c r="F213" s="38">
        <v>120</v>
      </c>
      <c r="G213" s="39">
        <f t="shared" si="53"/>
        <v>0.31</v>
      </c>
      <c r="H213" s="24">
        <v>0</v>
      </c>
      <c r="I213" s="63">
        <f>1.05*2.5</f>
        <v>2.625</v>
      </c>
      <c r="J213" s="63">
        <f t="shared" si="54"/>
        <v>2.315</v>
      </c>
      <c r="K213" s="97">
        <f>J213</f>
        <v>2.315</v>
      </c>
      <c r="L213" s="58" t="str">
        <f>IF(K213&lt;0,"unavailable","available")</f>
        <v>available</v>
      </c>
      <c r="M213" s="15"/>
      <c r="N213" s="34">
        <v>152</v>
      </c>
      <c r="O213" s="98" t="s">
        <v>212</v>
      </c>
      <c r="P213" s="90" t="s">
        <v>4</v>
      </c>
      <c r="Q213" s="102">
        <v>0</v>
      </c>
      <c r="R213" s="83">
        <f>Q213+Kostromaenergo!D213</f>
        <v>0.36</v>
      </c>
      <c r="S213" s="83">
        <v>0.05</v>
      </c>
      <c r="T213" s="38">
        <v>120</v>
      </c>
      <c r="U213" s="31">
        <f t="shared" si="55"/>
        <v>0.31</v>
      </c>
      <c r="V213" s="85">
        <v>0</v>
      </c>
      <c r="W213" s="63">
        <f>1.05*2.5</f>
        <v>2.625</v>
      </c>
      <c r="X213" s="86">
        <f t="shared" si="56"/>
        <v>2.315</v>
      </c>
      <c r="Y213" s="24">
        <f>X213</f>
        <v>2.315</v>
      </c>
      <c r="Z213" s="58" t="str">
        <f>IF(Y213&lt;0,"unavailable","available")</f>
        <v>available</v>
      </c>
      <c r="AA213" s="16"/>
    </row>
    <row r="214" spans="1:27" s="1" customFormat="1" ht="22.5">
      <c r="A214" s="34">
        <v>153</v>
      </c>
      <c r="B214" s="94" t="s">
        <v>213</v>
      </c>
      <c r="C214" s="87" t="s">
        <v>22</v>
      </c>
      <c r="D214" s="88">
        <v>0.35</v>
      </c>
      <c r="E214" s="89">
        <v>0.35</v>
      </c>
      <c r="F214" s="38">
        <v>120</v>
      </c>
      <c r="G214" s="24">
        <f t="shared" si="53"/>
        <v>0</v>
      </c>
      <c r="H214" s="24">
        <v>0</v>
      </c>
      <c r="I214" s="63">
        <f>1.05*1.6</f>
        <v>1.6800000000000002</v>
      </c>
      <c r="J214" s="63">
        <f t="shared" si="54"/>
        <v>1.6800000000000002</v>
      </c>
      <c r="K214" s="97">
        <f>J214</f>
        <v>1.6800000000000002</v>
      </c>
      <c r="L214" s="41" t="str">
        <f>IF(K214&lt;0,"unavailable","available")</f>
        <v>available</v>
      </c>
      <c r="M214" s="15"/>
      <c r="N214" s="34">
        <v>153</v>
      </c>
      <c r="O214" s="98" t="s">
        <v>213</v>
      </c>
      <c r="P214" s="90" t="s">
        <v>22</v>
      </c>
      <c r="Q214" s="102">
        <v>0.035</v>
      </c>
      <c r="R214" s="83">
        <f>Q214+Kostromaenergo!D214</f>
        <v>0.385</v>
      </c>
      <c r="S214" s="83">
        <v>0.35</v>
      </c>
      <c r="T214" s="38">
        <v>120</v>
      </c>
      <c r="U214" s="31">
        <f t="shared" si="55"/>
        <v>0.03500000000000003</v>
      </c>
      <c r="V214" s="85">
        <v>0</v>
      </c>
      <c r="W214" s="63">
        <f>1.05*1.6</f>
        <v>1.6800000000000002</v>
      </c>
      <c r="X214" s="86">
        <f t="shared" si="56"/>
        <v>1.645</v>
      </c>
      <c r="Y214" s="24">
        <f>X214</f>
        <v>1.645</v>
      </c>
      <c r="Z214" s="41" t="str">
        <f>IF(Y214&lt;0,"unavailable","available")</f>
        <v>available</v>
      </c>
      <c r="AA214" s="16"/>
    </row>
    <row r="215" spans="1:27" s="1" customFormat="1" ht="22.5">
      <c r="A215" s="34">
        <v>154</v>
      </c>
      <c r="B215" s="94" t="s">
        <v>214</v>
      </c>
      <c r="C215" s="87" t="s">
        <v>18</v>
      </c>
      <c r="D215" s="88">
        <v>1.59</v>
      </c>
      <c r="E215" s="89">
        <v>1</v>
      </c>
      <c r="F215" s="38">
        <v>120</v>
      </c>
      <c r="G215" s="39">
        <f t="shared" si="53"/>
        <v>0.5900000000000001</v>
      </c>
      <c r="H215" s="24">
        <v>0</v>
      </c>
      <c r="I215" s="63">
        <f>1.05*2.5</f>
        <v>2.625</v>
      </c>
      <c r="J215" s="63">
        <f t="shared" si="54"/>
        <v>2.035</v>
      </c>
      <c r="K215" s="97">
        <f>J215</f>
        <v>2.035</v>
      </c>
      <c r="L215" s="57" t="str">
        <f>IF(K215&lt;0,"unavailable","available")</f>
        <v>available</v>
      </c>
      <c r="M215" s="15"/>
      <c r="N215" s="34">
        <v>154</v>
      </c>
      <c r="O215" s="98" t="s">
        <v>214</v>
      </c>
      <c r="P215" s="90" t="s">
        <v>18</v>
      </c>
      <c r="Q215" s="102">
        <v>0.028</v>
      </c>
      <c r="R215" s="83">
        <f>Q215+Kostromaenergo!D215</f>
        <v>1.618</v>
      </c>
      <c r="S215" s="83">
        <v>1</v>
      </c>
      <c r="T215" s="38">
        <v>120</v>
      </c>
      <c r="U215" s="31">
        <f t="shared" si="55"/>
        <v>0.6180000000000001</v>
      </c>
      <c r="V215" s="85">
        <v>0</v>
      </c>
      <c r="W215" s="63">
        <f>1.05*2.5</f>
        <v>2.625</v>
      </c>
      <c r="X215" s="86">
        <f t="shared" si="56"/>
        <v>2.0069999999999997</v>
      </c>
      <c r="Y215" s="24">
        <f>X215</f>
        <v>2.0069999999999997</v>
      </c>
      <c r="Z215" s="57" t="str">
        <f>IF(Y215&lt;0,"unavailable","available")</f>
        <v>available</v>
      </c>
      <c r="AA215" s="16"/>
    </row>
    <row r="216" spans="1:27" s="1" customFormat="1" ht="22.5" customHeight="1">
      <c r="A216" s="181">
        <v>155</v>
      </c>
      <c r="B216" s="94" t="s">
        <v>215</v>
      </c>
      <c r="C216" s="87" t="s">
        <v>28</v>
      </c>
      <c r="D216" s="65">
        <f>D217+D218</f>
        <v>2.56</v>
      </c>
      <c r="E216" s="96">
        <f>E218+E217</f>
        <v>0</v>
      </c>
      <c r="F216" s="38">
        <v>0</v>
      </c>
      <c r="G216" s="24">
        <f t="shared" si="53"/>
        <v>2.56</v>
      </c>
      <c r="H216" s="24">
        <v>0</v>
      </c>
      <c r="I216" s="63">
        <f>1.05*6.3</f>
        <v>6.615</v>
      </c>
      <c r="J216" s="63">
        <f t="shared" si="54"/>
        <v>4.055</v>
      </c>
      <c r="K216" s="188">
        <f>MIN(J216:J218)</f>
        <v>4.055</v>
      </c>
      <c r="L216" s="186" t="str">
        <f>IF(K216&lt;0,"unavailable","available")</f>
        <v>available</v>
      </c>
      <c r="M216" s="15"/>
      <c r="N216" s="181">
        <v>155</v>
      </c>
      <c r="O216" s="98" t="s">
        <v>215</v>
      </c>
      <c r="P216" s="90" t="s">
        <v>28</v>
      </c>
      <c r="Q216" s="93">
        <v>0.1</v>
      </c>
      <c r="R216" s="83">
        <f>Q216+Kostromaenergo!D216</f>
        <v>2.66</v>
      </c>
      <c r="S216" s="100">
        <f>S218+S217</f>
        <v>0</v>
      </c>
      <c r="T216" s="38">
        <v>0</v>
      </c>
      <c r="U216" s="31">
        <f t="shared" si="55"/>
        <v>2.66</v>
      </c>
      <c r="V216" s="85">
        <v>0</v>
      </c>
      <c r="W216" s="63">
        <f>1.05*6.3</f>
        <v>6.615</v>
      </c>
      <c r="X216" s="86">
        <f t="shared" si="56"/>
        <v>3.955</v>
      </c>
      <c r="Y216" s="184">
        <f>MIN(X216:X218)</f>
        <v>3.955</v>
      </c>
      <c r="Z216" s="186" t="str">
        <f>IF(Y216&lt;0,"unavailable","available")</f>
        <v>available</v>
      </c>
      <c r="AA216" s="16"/>
    </row>
    <row r="217" spans="1:27" s="1" customFormat="1" ht="12.75">
      <c r="A217" s="182"/>
      <c r="B217" s="62" t="s">
        <v>89</v>
      </c>
      <c r="C217" s="87" t="s">
        <v>28</v>
      </c>
      <c r="D217" s="88">
        <v>0.44</v>
      </c>
      <c r="E217" s="89">
        <v>0</v>
      </c>
      <c r="F217" s="38">
        <v>0</v>
      </c>
      <c r="G217" s="24">
        <f t="shared" si="53"/>
        <v>0.44</v>
      </c>
      <c r="H217" s="24">
        <v>0</v>
      </c>
      <c r="I217" s="63">
        <f>1.05*6.3</f>
        <v>6.615</v>
      </c>
      <c r="J217" s="63">
        <f>I217-D217</f>
        <v>6.175</v>
      </c>
      <c r="K217" s="189"/>
      <c r="L217" s="186"/>
      <c r="M217" s="15"/>
      <c r="N217" s="182"/>
      <c r="O217" s="64" t="s">
        <v>89</v>
      </c>
      <c r="P217" s="90" t="s">
        <v>28</v>
      </c>
      <c r="Q217" s="91">
        <v>0</v>
      </c>
      <c r="R217" s="83">
        <f>Q217+Kostromaenergo!D217</f>
        <v>0.44</v>
      </c>
      <c r="S217" s="83">
        <v>0</v>
      </c>
      <c r="T217" s="38">
        <v>0</v>
      </c>
      <c r="U217" s="31">
        <f t="shared" si="55"/>
        <v>0.44</v>
      </c>
      <c r="V217" s="85">
        <v>0</v>
      </c>
      <c r="W217" s="63">
        <f>1.05*6.3</f>
        <v>6.615</v>
      </c>
      <c r="X217" s="86">
        <f t="shared" si="56"/>
        <v>6.175</v>
      </c>
      <c r="Y217" s="184"/>
      <c r="Z217" s="186"/>
      <c r="AA217" s="16"/>
    </row>
    <row r="218" spans="1:27" s="1" customFormat="1" ht="12.75">
      <c r="A218" s="183"/>
      <c r="B218" s="62" t="s">
        <v>90</v>
      </c>
      <c r="C218" s="87" t="s">
        <v>28</v>
      </c>
      <c r="D218" s="88">
        <v>2.12</v>
      </c>
      <c r="E218" s="89">
        <v>0</v>
      </c>
      <c r="F218" s="38">
        <v>0</v>
      </c>
      <c r="G218" s="24">
        <f t="shared" si="53"/>
        <v>2.12</v>
      </c>
      <c r="H218" s="24">
        <v>0</v>
      </c>
      <c r="I218" s="63">
        <f>1.05*6.3</f>
        <v>6.615</v>
      </c>
      <c r="J218" s="63">
        <f t="shared" si="54"/>
        <v>4.495</v>
      </c>
      <c r="K218" s="190"/>
      <c r="L218" s="186"/>
      <c r="M218" s="15"/>
      <c r="N218" s="183"/>
      <c r="O218" s="64" t="s">
        <v>90</v>
      </c>
      <c r="P218" s="90" t="s">
        <v>28</v>
      </c>
      <c r="Q218" s="93">
        <v>0.1</v>
      </c>
      <c r="R218" s="83">
        <f>Q218+Kostromaenergo!D218</f>
        <v>2.22</v>
      </c>
      <c r="S218" s="83">
        <v>0</v>
      </c>
      <c r="T218" s="38">
        <v>0</v>
      </c>
      <c r="U218" s="31">
        <f t="shared" si="55"/>
        <v>2.22</v>
      </c>
      <c r="V218" s="85">
        <v>0</v>
      </c>
      <c r="W218" s="63">
        <f>1.05*6.3</f>
        <v>6.615</v>
      </c>
      <c r="X218" s="86">
        <f t="shared" si="56"/>
        <v>4.395</v>
      </c>
      <c r="Y218" s="184"/>
      <c r="Z218" s="186"/>
      <c r="AA218" s="16"/>
    </row>
    <row r="219" spans="1:27" s="1" customFormat="1" ht="22.5">
      <c r="A219" s="34">
        <v>156</v>
      </c>
      <c r="B219" s="94" t="s">
        <v>216</v>
      </c>
      <c r="C219" s="87" t="s">
        <v>8</v>
      </c>
      <c r="D219" s="88">
        <v>0.16</v>
      </c>
      <c r="E219" s="89">
        <v>0.07</v>
      </c>
      <c r="F219" s="38">
        <v>120</v>
      </c>
      <c r="G219" s="24">
        <f t="shared" si="53"/>
        <v>0.09</v>
      </c>
      <c r="H219" s="24">
        <v>0</v>
      </c>
      <c r="I219" s="63">
        <f>1.05*1.6</f>
        <v>1.6800000000000002</v>
      </c>
      <c r="J219" s="63">
        <f t="shared" si="54"/>
        <v>1.59</v>
      </c>
      <c r="K219" s="97">
        <f>J219</f>
        <v>1.59</v>
      </c>
      <c r="L219" s="57" t="str">
        <f>IF(K219&lt;0,"unavailable","available")</f>
        <v>available</v>
      </c>
      <c r="M219" s="15"/>
      <c r="N219" s="34">
        <v>156</v>
      </c>
      <c r="O219" s="98" t="s">
        <v>216</v>
      </c>
      <c r="P219" s="90" t="s">
        <v>8</v>
      </c>
      <c r="Q219" s="88">
        <v>0</v>
      </c>
      <c r="R219" s="83">
        <f>Q219+Kostromaenergo!D219</f>
        <v>0.16</v>
      </c>
      <c r="S219" s="83">
        <v>0.07</v>
      </c>
      <c r="T219" s="38">
        <v>120</v>
      </c>
      <c r="U219" s="31">
        <f t="shared" si="55"/>
        <v>0.09</v>
      </c>
      <c r="V219" s="85">
        <v>0</v>
      </c>
      <c r="W219" s="63">
        <f>1.05*1.6</f>
        <v>1.6800000000000002</v>
      </c>
      <c r="X219" s="86">
        <f t="shared" si="56"/>
        <v>1.59</v>
      </c>
      <c r="Y219" s="24">
        <f>X219</f>
        <v>1.59</v>
      </c>
      <c r="Z219" s="57" t="str">
        <f>IF(Y219&lt;0,"unavailable","available")</f>
        <v>available</v>
      </c>
      <c r="AA219" s="16"/>
    </row>
    <row r="220" spans="1:27" s="1" customFormat="1" ht="23.25" customHeight="1">
      <c r="A220" s="181">
        <v>157</v>
      </c>
      <c r="B220" s="94" t="s">
        <v>217</v>
      </c>
      <c r="C220" s="87" t="s">
        <v>14</v>
      </c>
      <c r="D220" s="65">
        <f>D221+D222</f>
        <v>2.42</v>
      </c>
      <c r="E220" s="96">
        <f>E222+E221</f>
        <v>0</v>
      </c>
      <c r="F220" s="38">
        <v>0</v>
      </c>
      <c r="G220" s="24">
        <f t="shared" si="53"/>
        <v>2.42</v>
      </c>
      <c r="H220" s="24">
        <v>0</v>
      </c>
      <c r="I220" s="63">
        <f>1.05*6.3</f>
        <v>6.615</v>
      </c>
      <c r="J220" s="63">
        <f t="shared" si="54"/>
        <v>4.195</v>
      </c>
      <c r="K220" s="188">
        <f>MIN(J220:J222)</f>
        <v>4.195</v>
      </c>
      <c r="L220" s="185" t="str">
        <f>IF(K220&lt;0,"unavailable","available")</f>
        <v>available</v>
      </c>
      <c r="M220" s="15"/>
      <c r="N220" s="181">
        <v>157</v>
      </c>
      <c r="O220" s="98" t="s">
        <v>217</v>
      </c>
      <c r="P220" s="90" t="s">
        <v>14</v>
      </c>
      <c r="Q220" s="93">
        <v>1.478</v>
      </c>
      <c r="R220" s="83">
        <f>Q220+Kostromaenergo!D220</f>
        <v>3.8979999999999997</v>
      </c>
      <c r="S220" s="100">
        <f>S222+S221</f>
        <v>0</v>
      </c>
      <c r="T220" s="38">
        <v>0</v>
      </c>
      <c r="U220" s="31">
        <f t="shared" si="55"/>
        <v>3.8979999999999997</v>
      </c>
      <c r="V220" s="85">
        <v>0</v>
      </c>
      <c r="W220" s="63">
        <f>1.05*6.3</f>
        <v>6.615</v>
      </c>
      <c r="X220" s="86">
        <f t="shared" si="56"/>
        <v>2.7170000000000005</v>
      </c>
      <c r="Y220" s="184">
        <f>MIN(X220:X222)</f>
        <v>2.7170000000000005</v>
      </c>
      <c r="Z220" s="185" t="str">
        <f>IF(Y220&lt;0,"unavailable","available")</f>
        <v>available</v>
      </c>
      <c r="AA220" s="16"/>
    </row>
    <row r="221" spans="1:27" s="1" customFormat="1" ht="12.75">
      <c r="A221" s="182"/>
      <c r="B221" s="62" t="s">
        <v>89</v>
      </c>
      <c r="C221" s="87" t="s">
        <v>14</v>
      </c>
      <c r="D221" s="88">
        <v>0.12</v>
      </c>
      <c r="E221" s="89">
        <v>0</v>
      </c>
      <c r="F221" s="38">
        <v>0</v>
      </c>
      <c r="G221" s="24">
        <f t="shared" si="53"/>
        <v>0.12</v>
      </c>
      <c r="H221" s="24">
        <v>0</v>
      </c>
      <c r="I221" s="63">
        <f>1.05*6.3</f>
        <v>6.615</v>
      </c>
      <c r="J221" s="63">
        <f>I221-D221</f>
        <v>6.495</v>
      </c>
      <c r="K221" s="189"/>
      <c r="L221" s="186"/>
      <c r="M221" s="15"/>
      <c r="N221" s="182"/>
      <c r="O221" s="64" t="s">
        <v>89</v>
      </c>
      <c r="P221" s="90" t="s">
        <v>14</v>
      </c>
      <c r="Q221" s="91">
        <v>0</v>
      </c>
      <c r="R221" s="83">
        <f>Q221+Kostromaenergo!D221</f>
        <v>0.12</v>
      </c>
      <c r="S221" s="83">
        <v>0</v>
      </c>
      <c r="T221" s="38">
        <v>0</v>
      </c>
      <c r="U221" s="31">
        <f t="shared" si="55"/>
        <v>0.12</v>
      </c>
      <c r="V221" s="85">
        <v>0</v>
      </c>
      <c r="W221" s="63">
        <f>1.05*6.3</f>
        <v>6.615</v>
      </c>
      <c r="X221" s="86">
        <f t="shared" si="56"/>
        <v>6.495</v>
      </c>
      <c r="Y221" s="184"/>
      <c r="Z221" s="186"/>
      <c r="AA221" s="16"/>
    </row>
    <row r="222" spans="1:27" s="1" customFormat="1" ht="12.75">
      <c r="A222" s="183"/>
      <c r="B222" s="62" t="s">
        <v>90</v>
      </c>
      <c r="C222" s="87" t="s">
        <v>14</v>
      </c>
      <c r="D222" s="88">
        <v>2.3</v>
      </c>
      <c r="E222" s="89">
        <v>0</v>
      </c>
      <c r="F222" s="38">
        <v>0</v>
      </c>
      <c r="G222" s="39">
        <f t="shared" si="53"/>
        <v>2.3</v>
      </c>
      <c r="H222" s="24">
        <v>0</v>
      </c>
      <c r="I222" s="63">
        <f>1.05*6.3</f>
        <v>6.615</v>
      </c>
      <c r="J222" s="63">
        <f t="shared" si="54"/>
        <v>4.315</v>
      </c>
      <c r="K222" s="190"/>
      <c r="L222" s="187"/>
      <c r="M222" s="15"/>
      <c r="N222" s="183"/>
      <c r="O222" s="64" t="s">
        <v>90</v>
      </c>
      <c r="P222" s="90" t="s">
        <v>14</v>
      </c>
      <c r="Q222" s="93">
        <v>1.478</v>
      </c>
      <c r="R222" s="83">
        <f>Q222+Kostromaenergo!D222</f>
        <v>3.7779999999999996</v>
      </c>
      <c r="S222" s="83">
        <v>0</v>
      </c>
      <c r="T222" s="38">
        <v>0</v>
      </c>
      <c r="U222" s="31">
        <f t="shared" si="55"/>
        <v>3.7779999999999996</v>
      </c>
      <c r="V222" s="85">
        <v>0</v>
      </c>
      <c r="W222" s="63">
        <f>1.05*6.3</f>
        <v>6.615</v>
      </c>
      <c r="X222" s="86">
        <f t="shared" si="56"/>
        <v>2.8370000000000006</v>
      </c>
      <c r="Y222" s="184"/>
      <c r="Z222" s="187"/>
      <c r="AA222" s="16"/>
    </row>
    <row r="223" spans="1:27" s="1" customFormat="1" ht="22.5">
      <c r="A223" s="181">
        <v>158</v>
      </c>
      <c r="B223" s="94" t="s">
        <v>218</v>
      </c>
      <c r="C223" s="87" t="s">
        <v>29</v>
      </c>
      <c r="D223" s="95">
        <f>D224+D225</f>
        <v>1.77</v>
      </c>
      <c r="E223" s="96">
        <f>E225+E224</f>
        <v>0.75</v>
      </c>
      <c r="F223" s="38">
        <v>120</v>
      </c>
      <c r="G223" s="24">
        <f t="shared" si="53"/>
        <v>1.02</v>
      </c>
      <c r="H223" s="24">
        <v>0</v>
      </c>
      <c r="I223" s="63">
        <f>1.05*4</f>
        <v>4.2</v>
      </c>
      <c r="J223" s="63">
        <f t="shared" si="54"/>
        <v>3.18</v>
      </c>
      <c r="K223" s="188">
        <f>MIN(J223:J225)</f>
        <v>3.18</v>
      </c>
      <c r="L223" s="185" t="str">
        <f>IF(K223&lt;0,"unavailable","available")</f>
        <v>available</v>
      </c>
      <c r="M223" s="15"/>
      <c r="N223" s="181">
        <v>158</v>
      </c>
      <c r="O223" s="98" t="s">
        <v>218</v>
      </c>
      <c r="P223" s="90" t="s">
        <v>29</v>
      </c>
      <c r="Q223" s="93">
        <v>0.088</v>
      </c>
      <c r="R223" s="83">
        <f>Q223+Kostromaenergo!D223</f>
        <v>1.858</v>
      </c>
      <c r="S223" s="100">
        <f>S225+S224</f>
        <v>0.75</v>
      </c>
      <c r="T223" s="38">
        <v>120</v>
      </c>
      <c r="U223" s="31">
        <f t="shared" si="55"/>
        <v>1.108</v>
      </c>
      <c r="V223" s="85">
        <v>0</v>
      </c>
      <c r="W223" s="63">
        <f>1.05*4</f>
        <v>4.2</v>
      </c>
      <c r="X223" s="86">
        <f t="shared" si="56"/>
        <v>3.092</v>
      </c>
      <c r="Y223" s="184">
        <f>MIN(X223:X225)</f>
        <v>3.092</v>
      </c>
      <c r="Z223" s="185" t="str">
        <f>IF(Y223&lt;0,"unavailable","available")</f>
        <v>available</v>
      </c>
      <c r="AA223" s="16"/>
    </row>
    <row r="224" spans="1:27" s="1" customFormat="1" ht="12.75">
      <c r="A224" s="182"/>
      <c r="B224" s="62" t="s">
        <v>89</v>
      </c>
      <c r="C224" s="87" t="s">
        <v>29</v>
      </c>
      <c r="D224" s="88">
        <v>0.69</v>
      </c>
      <c r="E224" s="89">
        <v>0</v>
      </c>
      <c r="F224" s="38">
        <v>120</v>
      </c>
      <c r="G224" s="24">
        <f t="shared" si="53"/>
        <v>0.69</v>
      </c>
      <c r="H224" s="24">
        <v>0</v>
      </c>
      <c r="I224" s="63">
        <f>1.05*4</f>
        <v>4.2</v>
      </c>
      <c r="J224" s="147">
        <f>I224-D224</f>
        <v>3.5100000000000002</v>
      </c>
      <c r="K224" s="189"/>
      <c r="L224" s="186"/>
      <c r="M224" s="15"/>
      <c r="N224" s="182"/>
      <c r="O224" s="64" t="s">
        <v>89</v>
      </c>
      <c r="P224" s="90" t="s">
        <v>29</v>
      </c>
      <c r="Q224" s="91">
        <v>0</v>
      </c>
      <c r="R224" s="83">
        <f>Q224+Kostromaenergo!D224</f>
        <v>0.69</v>
      </c>
      <c r="S224" s="83">
        <v>0</v>
      </c>
      <c r="T224" s="38">
        <v>120</v>
      </c>
      <c r="U224" s="31">
        <f t="shared" si="55"/>
        <v>0.69</v>
      </c>
      <c r="V224" s="85">
        <v>0</v>
      </c>
      <c r="W224" s="63">
        <f>1.05*4</f>
        <v>4.2</v>
      </c>
      <c r="X224" s="86">
        <f t="shared" si="56"/>
        <v>3.5100000000000002</v>
      </c>
      <c r="Y224" s="184"/>
      <c r="Z224" s="186"/>
      <c r="AA224" s="16"/>
    </row>
    <row r="225" spans="1:27" s="1" customFormat="1" ht="12.75">
      <c r="A225" s="183"/>
      <c r="B225" s="62" t="s">
        <v>90</v>
      </c>
      <c r="C225" s="87" t="s">
        <v>29</v>
      </c>
      <c r="D225" s="88">
        <v>1.08</v>
      </c>
      <c r="E225" s="89">
        <v>0.75</v>
      </c>
      <c r="F225" s="38">
        <v>120</v>
      </c>
      <c r="G225" s="39">
        <f t="shared" si="53"/>
        <v>0.33000000000000007</v>
      </c>
      <c r="H225" s="24">
        <v>0</v>
      </c>
      <c r="I225" s="63">
        <f>1.05*4</f>
        <v>4.2</v>
      </c>
      <c r="J225" s="63">
        <f t="shared" si="54"/>
        <v>3.87</v>
      </c>
      <c r="K225" s="190"/>
      <c r="L225" s="187"/>
      <c r="M225" s="15"/>
      <c r="N225" s="183"/>
      <c r="O225" s="64" t="s">
        <v>90</v>
      </c>
      <c r="P225" s="90" t="s">
        <v>29</v>
      </c>
      <c r="Q225" s="93">
        <v>0.088</v>
      </c>
      <c r="R225" s="83">
        <f>Q225+Kostromaenergo!D225</f>
        <v>1.1680000000000001</v>
      </c>
      <c r="S225" s="83">
        <v>0.75</v>
      </c>
      <c r="T225" s="38">
        <v>120</v>
      </c>
      <c r="U225" s="31">
        <f t="shared" si="55"/>
        <v>0.41800000000000015</v>
      </c>
      <c r="V225" s="85">
        <v>0</v>
      </c>
      <c r="W225" s="63">
        <f>1.05*4</f>
        <v>4.2</v>
      </c>
      <c r="X225" s="86">
        <f t="shared" si="56"/>
        <v>3.782</v>
      </c>
      <c r="Y225" s="184"/>
      <c r="Z225" s="187"/>
      <c r="AA225" s="16"/>
    </row>
    <row r="226" spans="1:27" s="1" customFormat="1" ht="22.5">
      <c r="A226" s="34">
        <v>159</v>
      </c>
      <c r="B226" s="94" t="s">
        <v>219</v>
      </c>
      <c r="C226" s="87" t="s">
        <v>6</v>
      </c>
      <c r="D226" s="88">
        <v>0.37</v>
      </c>
      <c r="E226" s="89">
        <v>0.27</v>
      </c>
      <c r="F226" s="38">
        <v>120</v>
      </c>
      <c r="G226" s="45">
        <f t="shared" si="53"/>
        <v>0.09999999999999998</v>
      </c>
      <c r="H226" s="24">
        <v>0</v>
      </c>
      <c r="I226" s="63">
        <f>1.05*1.6</f>
        <v>1.6800000000000002</v>
      </c>
      <c r="J226" s="63">
        <f t="shared" si="54"/>
        <v>1.58</v>
      </c>
      <c r="K226" s="97">
        <f>J226</f>
        <v>1.58</v>
      </c>
      <c r="L226" s="57" t="str">
        <f>IF(K226&lt;0,"unavailable","available")</f>
        <v>available</v>
      </c>
      <c r="M226" s="15"/>
      <c r="N226" s="34">
        <v>159</v>
      </c>
      <c r="O226" s="98" t="s">
        <v>219</v>
      </c>
      <c r="P226" s="90" t="s">
        <v>6</v>
      </c>
      <c r="Q226" s="88">
        <v>0.16</v>
      </c>
      <c r="R226" s="83">
        <f>Q226+Kostromaenergo!D226</f>
        <v>0.53</v>
      </c>
      <c r="S226" s="83">
        <v>0.27</v>
      </c>
      <c r="T226" s="38">
        <v>120</v>
      </c>
      <c r="U226" s="31">
        <f t="shared" si="55"/>
        <v>0.26</v>
      </c>
      <c r="V226" s="85">
        <v>0</v>
      </c>
      <c r="W226" s="63">
        <f>1.05*1.6</f>
        <v>1.6800000000000002</v>
      </c>
      <c r="X226" s="86">
        <f t="shared" si="56"/>
        <v>1.4200000000000002</v>
      </c>
      <c r="Y226" s="24">
        <f>X226</f>
        <v>1.4200000000000002</v>
      </c>
      <c r="Z226" s="57" t="str">
        <f>IF(Y226&lt;0,"unavailable","available")</f>
        <v>available</v>
      </c>
      <c r="AA226" s="16"/>
    </row>
    <row r="227" spans="1:27" s="1" customFormat="1" ht="22.5">
      <c r="A227" s="181">
        <v>160</v>
      </c>
      <c r="B227" s="94" t="s">
        <v>220</v>
      </c>
      <c r="C227" s="87" t="s">
        <v>16</v>
      </c>
      <c r="D227" s="65">
        <f>D228+D229</f>
        <v>19.02</v>
      </c>
      <c r="E227" s="96">
        <f>E229+E228</f>
        <v>2</v>
      </c>
      <c r="F227" s="38">
        <v>120</v>
      </c>
      <c r="G227" s="45">
        <f t="shared" si="53"/>
        <v>17.02</v>
      </c>
      <c r="H227" s="24">
        <v>0</v>
      </c>
      <c r="I227" s="63">
        <f>1.05*20</f>
        <v>21</v>
      </c>
      <c r="J227" s="63">
        <f t="shared" si="54"/>
        <v>3.9800000000000004</v>
      </c>
      <c r="K227" s="188">
        <f>MIN(J227:J229)</f>
        <v>3.9800000000000004</v>
      </c>
      <c r="L227" s="186" t="str">
        <f>IF(K227&lt;0,"unavailable","available")</f>
        <v>available</v>
      </c>
      <c r="M227" s="15"/>
      <c r="N227" s="181">
        <v>160</v>
      </c>
      <c r="O227" s="98" t="s">
        <v>220</v>
      </c>
      <c r="P227" s="90" t="s">
        <v>16</v>
      </c>
      <c r="Q227" s="93">
        <v>1.338</v>
      </c>
      <c r="R227" s="83">
        <f>Q227+Kostromaenergo!D227</f>
        <v>20.358</v>
      </c>
      <c r="S227" s="100">
        <f>S229+S228</f>
        <v>2</v>
      </c>
      <c r="T227" s="38">
        <v>120</v>
      </c>
      <c r="U227" s="31">
        <f t="shared" si="55"/>
        <v>18.358</v>
      </c>
      <c r="V227" s="85">
        <v>0</v>
      </c>
      <c r="W227" s="63">
        <f>1.05*20</f>
        <v>21</v>
      </c>
      <c r="X227" s="86">
        <f t="shared" si="56"/>
        <v>2.6419999999999995</v>
      </c>
      <c r="Y227" s="184">
        <f>MIN(X227:X229)</f>
        <v>2.6419999999999995</v>
      </c>
      <c r="Z227" s="186" t="str">
        <f>IF(Y227&lt;0,"unavailable","available")</f>
        <v>available</v>
      </c>
      <c r="AA227" s="16"/>
    </row>
    <row r="228" spans="1:27" s="1" customFormat="1" ht="12.75">
      <c r="A228" s="182"/>
      <c r="B228" s="62" t="s">
        <v>89</v>
      </c>
      <c r="C228" s="87" t="s">
        <v>16</v>
      </c>
      <c r="D228" s="88">
        <v>12.2</v>
      </c>
      <c r="E228" s="89">
        <v>0</v>
      </c>
      <c r="F228" s="38">
        <v>120</v>
      </c>
      <c r="G228" s="24">
        <f t="shared" si="53"/>
        <v>12.2</v>
      </c>
      <c r="H228" s="24">
        <v>0</v>
      </c>
      <c r="I228" s="63">
        <f>1.05*20</f>
        <v>21</v>
      </c>
      <c r="J228" s="63">
        <f>I228-D228</f>
        <v>8.8</v>
      </c>
      <c r="K228" s="189"/>
      <c r="L228" s="186"/>
      <c r="M228" s="15"/>
      <c r="N228" s="182"/>
      <c r="O228" s="64" t="s">
        <v>89</v>
      </c>
      <c r="P228" s="90" t="s">
        <v>16</v>
      </c>
      <c r="Q228" s="91">
        <v>0</v>
      </c>
      <c r="R228" s="83">
        <f>Q228+Kostromaenergo!D228</f>
        <v>12.2</v>
      </c>
      <c r="S228" s="83">
        <v>0</v>
      </c>
      <c r="T228" s="38">
        <v>120</v>
      </c>
      <c r="U228" s="31">
        <f t="shared" si="55"/>
        <v>12.2</v>
      </c>
      <c r="V228" s="85">
        <v>0</v>
      </c>
      <c r="W228" s="63">
        <f>1.05*20</f>
        <v>21</v>
      </c>
      <c r="X228" s="86">
        <f t="shared" si="56"/>
        <v>8.8</v>
      </c>
      <c r="Y228" s="184"/>
      <c r="Z228" s="186"/>
      <c r="AA228" s="16"/>
    </row>
    <row r="229" spans="1:27" s="1" customFormat="1" ht="12.75">
      <c r="A229" s="183"/>
      <c r="B229" s="62" t="s">
        <v>90</v>
      </c>
      <c r="C229" s="87" t="s">
        <v>16</v>
      </c>
      <c r="D229" s="88">
        <v>6.82</v>
      </c>
      <c r="E229" s="89">
        <v>2</v>
      </c>
      <c r="F229" s="38">
        <v>120</v>
      </c>
      <c r="G229" s="24">
        <f t="shared" si="53"/>
        <v>4.82</v>
      </c>
      <c r="H229" s="24">
        <v>0</v>
      </c>
      <c r="I229" s="63">
        <f>1.05*20</f>
        <v>21</v>
      </c>
      <c r="J229" s="63">
        <f t="shared" si="54"/>
        <v>16.18</v>
      </c>
      <c r="K229" s="190"/>
      <c r="L229" s="186"/>
      <c r="M229" s="15"/>
      <c r="N229" s="183"/>
      <c r="O229" s="64" t="s">
        <v>90</v>
      </c>
      <c r="P229" s="90" t="s">
        <v>16</v>
      </c>
      <c r="Q229" s="93">
        <v>1.338</v>
      </c>
      <c r="R229" s="83">
        <f>Q229+Kostromaenergo!D229</f>
        <v>8.158000000000001</v>
      </c>
      <c r="S229" s="83">
        <v>2</v>
      </c>
      <c r="T229" s="38">
        <v>120</v>
      </c>
      <c r="U229" s="31">
        <f t="shared" si="55"/>
        <v>6.158000000000001</v>
      </c>
      <c r="V229" s="85">
        <v>0</v>
      </c>
      <c r="W229" s="63">
        <f>1.05*20</f>
        <v>21</v>
      </c>
      <c r="X229" s="86">
        <f t="shared" si="56"/>
        <v>14.841999999999999</v>
      </c>
      <c r="Y229" s="184"/>
      <c r="Z229" s="186"/>
      <c r="AA229" s="16"/>
    </row>
    <row r="230" spans="1:27" s="1" customFormat="1" ht="22.5">
      <c r="A230" s="60">
        <v>161</v>
      </c>
      <c r="B230" s="94" t="s">
        <v>221</v>
      </c>
      <c r="C230" s="87" t="s">
        <v>0</v>
      </c>
      <c r="D230" s="88">
        <v>5.71</v>
      </c>
      <c r="E230" s="89">
        <v>2.5</v>
      </c>
      <c r="F230" s="38">
        <v>120</v>
      </c>
      <c r="G230" s="39">
        <f t="shared" si="53"/>
        <v>3.21</v>
      </c>
      <c r="H230" s="24">
        <v>0</v>
      </c>
      <c r="I230" s="63">
        <f>1.05*25</f>
        <v>26.25</v>
      </c>
      <c r="J230" s="63">
        <f t="shared" si="54"/>
        <v>23.04</v>
      </c>
      <c r="K230" s="114">
        <f>J230</f>
        <v>23.04</v>
      </c>
      <c r="L230" s="41" t="str">
        <f>IF(K230&lt;0,"unavailable","available")</f>
        <v>available</v>
      </c>
      <c r="M230" s="15"/>
      <c r="N230" s="60">
        <v>161</v>
      </c>
      <c r="O230" s="98" t="s">
        <v>221</v>
      </c>
      <c r="P230" s="90" t="s">
        <v>0</v>
      </c>
      <c r="Q230" s="102">
        <v>0.337</v>
      </c>
      <c r="R230" s="83">
        <f>Q230+Kostromaenergo!D230</f>
        <v>6.047</v>
      </c>
      <c r="S230" s="83">
        <v>2.5</v>
      </c>
      <c r="T230" s="38">
        <v>120</v>
      </c>
      <c r="U230" s="31">
        <f t="shared" si="55"/>
        <v>3.5469999999999997</v>
      </c>
      <c r="V230" s="85">
        <v>0</v>
      </c>
      <c r="W230" s="63">
        <f>1.05*25</f>
        <v>26.25</v>
      </c>
      <c r="X230" s="86">
        <f t="shared" si="56"/>
        <v>22.703</v>
      </c>
      <c r="Y230" s="24">
        <f>X230</f>
        <v>22.703</v>
      </c>
      <c r="Z230" s="41" t="str">
        <f>IF(Y230&lt;0,"unavailable","available")</f>
        <v>available</v>
      </c>
      <c r="AA230" s="16"/>
    </row>
    <row r="231" spans="1:27" s="1" customFormat="1" ht="22.5">
      <c r="A231" s="34">
        <v>162</v>
      </c>
      <c r="B231" s="94" t="s">
        <v>222</v>
      </c>
      <c r="C231" s="87" t="s">
        <v>30</v>
      </c>
      <c r="D231" s="88">
        <v>0.82</v>
      </c>
      <c r="E231" s="89">
        <v>0.57</v>
      </c>
      <c r="F231" s="38">
        <v>120</v>
      </c>
      <c r="G231" s="45">
        <f t="shared" si="53"/>
        <v>0.25</v>
      </c>
      <c r="H231" s="24">
        <v>0</v>
      </c>
      <c r="I231" s="63">
        <f>1.05*1</f>
        <v>1.05</v>
      </c>
      <c r="J231" s="63">
        <f t="shared" si="54"/>
        <v>0.8</v>
      </c>
      <c r="K231" s="114">
        <f>J231</f>
        <v>0.8</v>
      </c>
      <c r="L231" s="41" t="str">
        <f>IF(K231&lt;0,"unavailable","available")</f>
        <v>available</v>
      </c>
      <c r="M231" s="15"/>
      <c r="N231" s="34">
        <v>162</v>
      </c>
      <c r="O231" s="98" t="s">
        <v>222</v>
      </c>
      <c r="P231" s="90" t="s">
        <v>30</v>
      </c>
      <c r="Q231" s="102">
        <v>0.026</v>
      </c>
      <c r="R231" s="83">
        <f>Q231+Kostromaenergo!D231</f>
        <v>0.846</v>
      </c>
      <c r="S231" s="83">
        <v>0.57</v>
      </c>
      <c r="T231" s="38">
        <v>120</v>
      </c>
      <c r="U231" s="31">
        <f t="shared" si="55"/>
        <v>0.276</v>
      </c>
      <c r="V231" s="85">
        <v>0</v>
      </c>
      <c r="W231" s="63">
        <f>1.05*1</f>
        <v>1.05</v>
      </c>
      <c r="X231" s="86">
        <f t="shared" si="56"/>
        <v>0.774</v>
      </c>
      <c r="Y231" s="24">
        <f>X231</f>
        <v>0.774</v>
      </c>
      <c r="Z231" s="41" t="str">
        <f>IF(Y231&lt;0,"unavailable","available")</f>
        <v>available</v>
      </c>
      <c r="AA231" s="16"/>
    </row>
    <row r="232" spans="1:27" s="1" customFormat="1" ht="22.5">
      <c r="A232" s="34">
        <v>163</v>
      </c>
      <c r="B232" s="94" t="s">
        <v>223</v>
      </c>
      <c r="C232" s="87" t="s">
        <v>6</v>
      </c>
      <c r="D232" s="88">
        <v>0.89</v>
      </c>
      <c r="E232" s="89">
        <v>0</v>
      </c>
      <c r="F232" s="38">
        <v>0</v>
      </c>
      <c r="G232" s="45">
        <f t="shared" si="53"/>
        <v>0.89</v>
      </c>
      <c r="H232" s="24">
        <v>0</v>
      </c>
      <c r="I232" s="63">
        <f>1.05*1.6</f>
        <v>1.6800000000000002</v>
      </c>
      <c r="J232" s="63">
        <f t="shared" si="54"/>
        <v>0.7900000000000001</v>
      </c>
      <c r="K232" s="114">
        <f>J232</f>
        <v>0.7900000000000001</v>
      </c>
      <c r="L232" s="57" t="str">
        <f>IF(K232&lt;0,"unavailable","available")</f>
        <v>available</v>
      </c>
      <c r="M232" s="15"/>
      <c r="N232" s="34">
        <v>163</v>
      </c>
      <c r="O232" s="98" t="s">
        <v>223</v>
      </c>
      <c r="P232" s="90" t="s">
        <v>6</v>
      </c>
      <c r="Q232" s="102">
        <v>0.175</v>
      </c>
      <c r="R232" s="83">
        <f>Q232+Kostromaenergo!D232</f>
        <v>1.065</v>
      </c>
      <c r="S232" s="83">
        <v>0</v>
      </c>
      <c r="T232" s="38">
        <v>0</v>
      </c>
      <c r="U232" s="31">
        <f t="shared" si="55"/>
        <v>1.065</v>
      </c>
      <c r="V232" s="85">
        <v>0</v>
      </c>
      <c r="W232" s="63">
        <f>1.05*1.6</f>
        <v>1.6800000000000002</v>
      </c>
      <c r="X232" s="86">
        <f t="shared" si="56"/>
        <v>0.6150000000000002</v>
      </c>
      <c r="Y232" s="24">
        <f>X232</f>
        <v>0.6150000000000002</v>
      </c>
      <c r="Z232" s="57" t="str">
        <f>IF(Y232&lt;0,"unavailable","available")</f>
        <v>available</v>
      </c>
      <c r="AA232" s="16"/>
    </row>
    <row r="233" spans="1:27" s="1" customFormat="1" ht="22.5">
      <c r="A233" s="34">
        <v>164</v>
      </c>
      <c r="B233" s="94" t="s">
        <v>224</v>
      </c>
      <c r="C233" s="87" t="s">
        <v>2</v>
      </c>
      <c r="D233" s="88">
        <v>8.96</v>
      </c>
      <c r="E233" s="89">
        <v>3</v>
      </c>
      <c r="F233" s="38">
        <v>120</v>
      </c>
      <c r="G233" s="24">
        <f t="shared" si="53"/>
        <v>5.960000000000001</v>
      </c>
      <c r="H233" s="24">
        <v>0</v>
      </c>
      <c r="I233" s="63">
        <f>1.05*10</f>
        <v>10.5</v>
      </c>
      <c r="J233" s="63">
        <f t="shared" si="54"/>
        <v>4.539999999999999</v>
      </c>
      <c r="K233" s="114">
        <f>J233</f>
        <v>4.539999999999999</v>
      </c>
      <c r="L233" s="58" t="str">
        <f>IF(K233&lt;0,"unavailable","available")</f>
        <v>available</v>
      </c>
      <c r="M233" s="15"/>
      <c r="N233" s="34">
        <v>164</v>
      </c>
      <c r="O233" s="98" t="s">
        <v>224</v>
      </c>
      <c r="P233" s="90" t="s">
        <v>2</v>
      </c>
      <c r="Q233" s="102">
        <v>2.001</v>
      </c>
      <c r="R233" s="83">
        <f>Q233+Kostromaenergo!D233</f>
        <v>10.961</v>
      </c>
      <c r="S233" s="83">
        <v>3</v>
      </c>
      <c r="T233" s="38">
        <v>120</v>
      </c>
      <c r="U233" s="31">
        <f t="shared" si="55"/>
        <v>7.961</v>
      </c>
      <c r="V233" s="85">
        <v>0</v>
      </c>
      <c r="W233" s="63">
        <f>1.05*10</f>
        <v>10.5</v>
      </c>
      <c r="X233" s="86">
        <f t="shared" si="56"/>
        <v>2.5389999999999997</v>
      </c>
      <c r="Y233" s="24">
        <f>X233</f>
        <v>2.5389999999999997</v>
      </c>
      <c r="Z233" s="58" t="str">
        <f>IF(Y233&lt;0,"unavailable","available")</f>
        <v>available</v>
      </c>
      <c r="AA233" s="16"/>
    </row>
    <row r="234" spans="1:27" s="1" customFormat="1" ht="21">
      <c r="A234" s="181"/>
      <c r="B234" s="148" t="s">
        <v>225</v>
      </c>
      <c r="C234" s="148">
        <v>1705</v>
      </c>
      <c r="D234" s="149">
        <f>SUM(D8:D72,D74:D233)-D42-D43-D56-D57-D75-D76-D78-D79-D94-D95-D100-D101-D107-D108-D110-D111-D118-D119-D122-D123-D125-D126-D128-D129-D131-D132-D144-D145-D147-D148-D151-D152-D160-D161-D163-D164-D172-D173-D176-D177-D180-D181-D185-D186-D189-D190-D194-D195-D205-D206-D211-D212-D217-D218-D221-D222-D224-D225-D228-D229</f>
        <v>425.9700000000002</v>
      </c>
      <c r="E234" s="149" t="s">
        <v>31</v>
      </c>
      <c r="F234" s="148"/>
      <c r="G234" s="149" t="s">
        <v>31</v>
      </c>
      <c r="H234" s="148"/>
      <c r="I234" s="149" t="s">
        <v>31</v>
      </c>
      <c r="J234" s="149" t="s">
        <v>31</v>
      </c>
      <c r="K234" s="149"/>
      <c r="L234" s="150"/>
      <c r="M234" s="15"/>
      <c r="N234" s="179"/>
      <c r="O234" s="149" t="s">
        <v>225</v>
      </c>
      <c r="P234" s="148">
        <v>1705</v>
      </c>
      <c r="Q234" s="149"/>
      <c r="R234" s="149">
        <f>SUM(R8:R72,R74:R233)-R42-R43-R56-R57-R75-R76-R78-R79-R94-R95-R100-R101-R107-R108-R110-R111-R118-R119-R122-R123-R125-R126-R128-R129-R131-R132-R144-R145-R147-R148-R151-R152-R160-R161-R163-R164-R172-R173-R176-R177-R180-R181-R185-R186-R189-R190-R194-R195-R205-R206-R211-R212-R217-R218-R221-R222-R224-R225-R228-R229</f>
        <v>516.757</v>
      </c>
      <c r="S234" s="149" t="s">
        <v>31</v>
      </c>
      <c r="T234" s="149"/>
      <c r="U234" s="149" t="s">
        <v>31</v>
      </c>
      <c r="V234" s="149"/>
      <c r="W234" s="149" t="s">
        <v>31</v>
      </c>
      <c r="X234" s="149" t="s">
        <v>31</v>
      </c>
      <c r="Y234" s="151" t="s">
        <v>31</v>
      </c>
      <c r="Z234" s="152"/>
      <c r="AA234" s="16"/>
    </row>
    <row r="235" spans="1:27" s="1" customFormat="1" ht="12.75">
      <c r="A235" s="182"/>
      <c r="B235" s="153" t="s">
        <v>226</v>
      </c>
      <c r="C235" s="154"/>
      <c r="D235" s="154"/>
      <c r="E235" s="154"/>
      <c r="F235" s="154"/>
      <c r="G235" s="154"/>
      <c r="H235" s="154"/>
      <c r="I235" s="154"/>
      <c r="J235" s="154"/>
      <c r="K235" s="155">
        <f>SUMIF(K8:K72,"&lt;0")+SUMIF(K74:K233,"&lt;0")</f>
        <v>-6.234999999999998</v>
      </c>
      <c r="L235" s="156"/>
      <c r="M235" s="15"/>
      <c r="N235" s="179"/>
      <c r="O235" s="157" t="s">
        <v>226</v>
      </c>
      <c r="P235" s="158"/>
      <c r="Q235" s="158"/>
      <c r="R235" s="159"/>
      <c r="S235" s="158"/>
      <c r="T235" s="158"/>
      <c r="U235" s="158"/>
      <c r="V235" s="158"/>
      <c r="W235" s="63"/>
      <c r="X235" s="158"/>
      <c r="Y235" s="160">
        <f>SUMIF(Y7:Y72,"&lt;0")+SUMIF(Y74:Y233,"&lt;0")</f>
        <v>-10.481999999999996</v>
      </c>
      <c r="Z235" s="152"/>
      <c r="AA235" s="16"/>
    </row>
    <row r="236" spans="1:27" s="1" customFormat="1" ht="13.5" thickBot="1">
      <c r="A236" s="227"/>
      <c r="B236" s="161" t="s">
        <v>227</v>
      </c>
      <c r="C236" s="162"/>
      <c r="D236" s="162"/>
      <c r="E236" s="162"/>
      <c r="F236" s="162"/>
      <c r="G236" s="162"/>
      <c r="H236" s="162"/>
      <c r="I236" s="162"/>
      <c r="J236" s="162"/>
      <c r="K236" s="163">
        <f>SUMIF(K8:K72,"&gt;0")+SUMIF(K74:K233,"&gt;0")</f>
        <v>499.6750000000001</v>
      </c>
      <c r="L236" s="164"/>
      <c r="M236" s="15"/>
      <c r="N236" s="180"/>
      <c r="O236" s="165" t="s">
        <v>227</v>
      </c>
      <c r="P236" s="166"/>
      <c r="Q236" s="166"/>
      <c r="R236" s="167"/>
      <c r="S236" s="166"/>
      <c r="T236" s="166"/>
      <c r="U236" s="166"/>
      <c r="V236" s="166"/>
      <c r="W236" s="166"/>
      <c r="X236" s="166"/>
      <c r="Y236" s="168">
        <f>SUMIF(Y8:Y72,"&gt;0")+SUMIF(Y74:Y233,"&gt;0")</f>
        <v>418.167</v>
      </c>
      <c r="Z236" s="169"/>
      <c r="AA236" s="16"/>
    </row>
    <row r="237" spans="3:5" ht="6.75" customHeight="1">
      <c r="C237" s="170"/>
      <c r="D237" s="170"/>
      <c r="E237" s="170"/>
    </row>
    <row r="238" spans="2:24" ht="15">
      <c r="B238" s="171"/>
      <c r="C238" s="178"/>
      <c r="D238" s="178"/>
      <c r="E238" s="178"/>
      <c r="F238" s="178"/>
      <c r="G238" s="178"/>
      <c r="J238" s="177"/>
      <c r="K238" s="177"/>
      <c r="P238" s="171"/>
      <c r="Q238" s="171"/>
      <c r="R238" s="171"/>
      <c r="S238" s="171"/>
      <c r="T238" s="171"/>
      <c r="W238" s="171"/>
      <c r="X238" s="171"/>
    </row>
    <row r="239" spans="2:25" ht="15">
      <c r="B239" s="172"/>
      <c r="C239" s="171"/>
      <c r="D239" s="171"/>
      <c r="E239" s="171"/>
      <c r="F239" s="171"/>
      <c r="G239" s="171"/>
      <c r="P239" s="171"/>
      <c r="Q239" s="171"/>
      <c r="R239" s="171"/>
      <c r="S239" s="171"/>
      <c r="T239" s="171"/>
      <c r="Y239" s="173"/>
    </row>
    <row r="240" spans="2:24" ht="15">
      <c r="B240" s="174"/>
      <c r="C240" s="174"/>
      <c r="D240" s="174"/>
      <c r="E240" s="174"/>
      <c r="F240" s="174"/>
      <c r="G240" s="174"/>
      <c r="J240" s="171"/>
      <c r="K240" s="171"/>
      <c r="P240" s="174"/>
      <c r="Q240" s="174"/>
      <c r="R240" s="174"/>
      <c r="S240" s="174"/>
      <c r="T240" s="174"/>
      <c r="W240" s="171"/>
      <c r="X240" s="171"/>
    </row>
    <row r="241" spans="2:20" ht="15">
      <c r="B241" s="174"/>
      <c r="C241" s="174"/>
      <c r="D241" s="174"/>
      <c r="E241" s="174"/>
      <c r="F241" s="174"/>
      <c r="G241" s="174"/>
      <c r="P241" s="174"/>
      <c r="Q241" s="174"/>
      <c r="R241" s="174"/>
      <c r="S241" s="174"/>
      <c r="T241" s="174"/>
    </row>
  </sheetData>
  <sheetProtection/>
  <mergeCells count="217">
    <mergeCell ref="W2:X2"/>
    <mergeCell ref="N3:N5"/>
    <mergeCell ref="O3:O5"/>
    <mergeCell ref="P3:Y3"/>
    <mergeCell ref="Y4:Y5"/>
    <mergeCell ref="X4:X5"/>
    <mergeCell ref="V4:V5"/>
    <mergeCell ref="W4:W5"/>
    <mergeCell ref="B1:K1"/>
    <mergeCell ref="J2:K2"/>
    <mergeCell ref="D4:D5"/>
    <mergeCell ref="I4:I5"/>
    <mergeCell ref="J4:J5"/>
    <mergeCell ref="K4:K5"/>
    <mergeCell ref="G4:G5"/>
    <mergeCell ref="H4:H5"/>
    <mergeCell ref="P2:S2"/>
    <mergeCell ref="A3:A5"/>
    <mergeCell ref="B3:B5"/>
    <mergeCell ref="C3:K3"/>
    <mergeCell ref="L3:L5"/>
    <mergeCell ref="C4:C5"/>
    <mergeCell ref="E4:F4"/>
    <mergeCell ref="A41:A43"/>
    <mergeCell ref="K41:K43"/>
    <mergeCell ref="L41:L43"/>
    <mergeCell ref="A7:L7"/>
    <mergeCell ref="A93:A95"/>
    <mergeCell ref="K93:K95"/>
    <mergeCell ref="L93:L95"/>
    <mergeCell ref="A99:A102"/>
    <mergeCell ref="K99:K102"/>
    <mergeCell ref="L99:L102"/>
    <mergeCell ref="A77:A79"/>
    <mergeCell ref="K77:K79"/>
    <mergeCell ref="L77:L79"/>
    <mergeCell ref="A117:A119"/>
    <mergeCell ref="K117:K119"/>
    <mergeCell ref="L117:L119"/>
    <mergeCell ref="A121:A123"/>
    <mergeCell ref="K121:K123"/>
    <mergeCell ref="L121:L123"/>
    <mergeCell ref="A106:A108"/>
    <mergeCell ref="K106:K108"/>
    <mergeCell ref="L106:L108"/>
    <mergeCell ref="A109:A111"/>
    <mergeCell ref="K109:K111"/>
    <mergeCell ref="L109:L111"/>
    <mergeCell ref="A124:A126"/>
    <mergeCell ref="K124:K126"/>
    <mergeCell ref="L124:L126"/>
    <mergeCell ref="A143:A145"/>
    <mergeCell ref="K143:K145"/>
    <mergeCell ref="L143:L145"/>
    <mergeCell ref="A127:A129"/>
    <mergeCell ref="K127:K129"/>
    <mergeCell ref="L127:L129"/>
    <mergeCell ref="A130:A132"/>
    <mergeCell ref="A150:A152"/>
    <mergeCell ref="K150:K152"/>
    <mergeCell ref="L150:L152"/>
    <mergeCell ref="A159:A161"/>
    <mergeCell ref="K159:K161"/>
    <mergeCell ref="L159:L161"/>
    <mergeCell ref="K130:K132"/>
    <mergeCell ref="L130:L132"/>
    <mergeCell ref="A146:A148"/>
    <mergeCell ref="K146:K148"/>
    <mergeCell ref="L146:L148"/>
    <mergeCell ref="A179:A181"/>
    <mergeCell ref="K179:K181"/>
    <mergeCell ref="L179:L181"/>
    <mergeCell ref="A175:A177"/>
    <mergeCell ref="K175:K177"/>
    <mergeCell ref="A162:A164"/>
    <mergeCell ref="K162:K164"/>
    <mergeCell ref="L162:L164"/>
    <mergeCell ref="A171:A173"/>
    <mergeCell ref="K171:K173"/>
    <mergeCell ref="L171:L173"/>
    <mergeCell ref="A216:A218"/>
    <mergeCell ref="K216:K218"/>
    <mergeCell ref="L216:L218"/>
    <mergeCell ref="A210:A212"/>
    <mergeCell ref="L193:L195"/>
    <mergeCell ref="A204:A206"/>
    <mergeCell ref="A234:A236"/>
    <mergeCell ref="A223:A225"/>
    <mergeCell ref="K223:K225"/>
    <mergeCell ref="L223:L225"/>
    <mergeCell ref="A227:A229"/>
    <mergeCell ref="A220:A222"/>
    <mergeCell ref="K220:K222"/>
    <mergeCell ref="L220:L222"/>
    <mergeCell ref="A184:A186"/>
    <mergeCell ref="K184:K186"/>
    <mergeCell ref="L184:L186"/>
    <mergeCell ref="A188:A190"/>
    <mergeCell ref="K188:K190"/>
    <mergeCell ref="L188:L190"/>
    <mergeCell ref="A193:A195"/>
    <mergeCell ref="K193:K195"/>
    <mergeCell ref="K210:K212"/>
    <mergeCell ref="L210:L212"/>
    <mergeCell ref="K204:K206"/>
    <mergeCell ref="L204:L206"/>
    <mergeCell ref="N73:Z73"/>
    <mergeCell ref="N7:Z7"/>
    <mergeCell ref="N41:N43"/>
    <mergeCell ref="Y41:Y43"/>
    <mergeCell ref="Z41:Z43"/>
    <mergeCell ref="N74:N76"/>
    <mergeCell ref="Y74:Y76"/>
    <mergeCell ref="Z74:Z76"/>
    <mergeCell ref="L175:L177"/>
    <mergeCell ref="A73:L73"/>
    <mergeCell ref="A74:A76"/>
    <mergeCell ref="K74:K76"/>
    <mergeCell ref="L74:L76"/>
    <mergeCell ref="A55:A57"/>
    <mergeCell ref="K55:K57"/>
    <mergeCell ref="L55:L57"/>
    <mergeCell ref="N77:N79"/>
    <mergeCell ref="Y77:Y79"/>
    <mergeCell ref="Z77:Z79"/>
    <mergeCell ref="N93:N95"/>
    <mergeCell ref="Y93:Y95"/>
    <mergeCell ref="Z93:Z95"/>
    <mergeCell ref="N55:N57"/>
    <mergeCell ref="Y55:Y57"/>
    <mergeCell ref="Z3:Z5"/>
    <mergeCell ref="P4:P5"/>
    <mergeCell ref="Q4:Q5"/>
    <mergeCell ref="R4:R5"/>
    <mergeCell ref="S4:T4"/>
    <mergeCell ref="U4:U5"/>
    <mergeCell ref="Z55:Z57"/>
    <mergeCell ref="N109:N111"/>
    <mergeCell ref="Y109:Y111"/>
    <mergeCell ref="Z109:Z111"/>
    <mergeCell ref="N117:N119"/>
    <mergeCell ref="Y117:Y119"/>
    <mergeCell ref="Z117:Z119"/>
    <mergeCell ref="N99:N102"/>
    <mergeCell ref="Y99:Y102"/>
    <mergeCell ref="N106:N108"/>
    <mergeCell ref="Y106:Y108"/>
    <mergeCell ref="Z106:Z108"/>
    <mergeCell ref="Z99:Z102"/>
    <mergeCell ref="N127:N129"/>
    <mergeCell ref="Y127:Y129"/>
    <mergeCell ref="Z127:Z129"/>
    <mergeCell ref="N130:N132"/>
    <mergeCell ref="Y130:Y132"/>
    <mergeCell ref="Z130:Z132"/>
    <mergeCell ref="N121:N123"/>
    <mergeCell ref="Y121:Y123"/>
    <mergeCell ref="Z121:Z123"/>
    <mergeCell ref="N124:N126"/>
    <mergeCell ref="Y124:Y126"/>
    <mergeCell ref="Z124:Z126"/>
    <mergeCell ref="N150:N152"/>
    <mergeCell ref="Y150:Y152"/>
    <mergeCell ref="Z150:Z152"/>
    <mergeCell ref="N159:N161"/>
    <mergeCell ref="Y159:Y161"/>
    <mergeCell ref="Z159:Z161"/>
    <mergeCell ref="N143:N145"/>
    <mergeCell ref="Y143:Y145"/>
    <mergeCell ref="Z143:Z145"/>
    <mergeCell ref="N146:N148"/>
    <mergeCell ref="Y146:Y148"/>
    <mergeCell ref="Z146:Z148"/>
    <mergeCell ref="N175:N177"/>
    <mergeCell ref="Y175:Y177"/>
    <mergeCell ref="Z175:Z177"/>
    <mergeCell ref="N179:N181"/>
    <mergeCell ref="Y179:Y181"/>
    <mergeCell ref="Z179:Z181"/>
    <mergeCell ref="N162:N164"/>
    <mergeCell ref="Y162:Y164"/>
    <mergeCell ref="Z162:Z164"/>
    <mergeCell ref="N171:N173"/>
    <mergeCell ref="Y171:Y173"/>
    <mergeCell ref="Z171:Z173"/>
    <mergeCell ref="Y184:Y186"/>
    <mergeCell ref="Z184:Z186"/>
    <mergeCell ref="N188:N190"/>
    <mergeCell ref="Y188:Y190"/>
    <mergeCell ref="Z188:Z190"/>
    <mergeCell ref="N193:N195"/>
    <mergeCell ref="Y193:Y195"/>
    <mergeCell ref="Z193:Z195"/>
    <mergeCell ref="N184:N186"/>
    <mergeCell ref="N220:N222"/>
    <mergeCell ref="Y220:Y222"/>
    <mergeCell ref="Y227:Y229"/>
    <mergeCell ref="Z227:Z229"/>
    <mergeCell ref="Z220:Z222"/>
    <mergeCell ref="N204:N206"/>
    <mergeCell ref="Y204:Y206"/>
    <mergeCell ref="Z204:Z206"/>
    <mergeCell ref="N216:N218"/>
    <mergeCell ref="Y216:Y218"/>
    <mergeCell ref="Z216:Z218"/>
    <mergeCell ref="Y210:Y212"/>
    <mergeCell ref="Z210:Z212"/>
    <mergeCell ref="N210:N212"/>
    <mergeCell ref="J238:K238"/>
    <mergeCell ref="C238:G238"/>
    <mergeCell ref="N234:N236"/>
    <mergeCell ref="N223:N225"/>
    <mergeCell ref="Y223:Y225"/>
    <mergeCell ref="Z223:Z225"/>
    <mergeCell ref="N227:N229"/>
    <mergeCell ref="K227:K229"/>
    <mergeCell ref="L227:L229"/>
  </mergeCells>
  <printOptions/>
  <pageMargins left="0.18" right="0.17" top="0.17" bottom="0.18" header="0.17" footer="0.17"/>
  <pageSetup horizontalDpi="600" verticalDpi="600" orientation="landscape" paperSize="9" scale="83" r:id="rId1"/>
  <rowBreaks count="3" manualBreakCount="3">
    <brk id="80" max="26" man="1"/>
    <brk id="111" max="255" man="1"/>
    <brk id="1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Алабян Мария Андреевна</cp:lastModifiedBy>
  <cp:lastPrinted>2011-02-01T13:29:03Z</cp:lastPrinted>
  <dcterms:created xsi:type="dcterms:W3CDTF">2008-10-03T08:18:33Z</dcterms:created>
  <dcterms:modified xsi:type="dcterms:W3CDTF">2011-11-03T11:50:45Z</dcterms:modified>
  <cp:category/>
  <cp:version/>
  <cp:contentType/>
  <cp:contentStatus/>
</cp:coreProperties>
</file>