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шаблон!$A$2:$BW$102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шаблон!$A$1:$BO$55</definedName>
  </definedNames>
  <calcPr calcId="145621"/>
</workbook>
</file>

<file path=xl/calcChain.xml><?xml version="1.0" encoding="utf-8"?>
<calcChain xmlns="http://schemas.openxmlformats.org/spreadsheetml/2006/main">
  <c r="BN50" i="4" l="1"/>
  <c r="BI50" i="4"/>
  <c r="BE50" i="4"/>
  <c r="BD50" i="4"/>
  <c r="BC50" i="4"/>
  <c r="AW50" i="4"/>
  <c r="A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P50" i="4"/>
  <c r="Q50" i="4"/>
  <c r="R50" i="4"/>
  <c r="S50" i="4"/>
  <c r="T50" i="4"/>
  <c r="U50" i="4"/>
  <c r="O50" i="4"/>
  <c r="P30" i="4" l="1"/>
  <c r="S30" i="4"/>
  <c r="O32" i="4"/>
  <c r="Q32" i="4" s="1"/>
  <c r="R32" i="4" l="1"/>
  <c r="U32" i="4"/>
  <c r="BI30" i="4" s="1"/>
  <c r="N32" i="4"/>
  <c r="AX50" i="4" l="1"/>
  <c r="AY50" i="4"/>
  <c r="AZ50" i="4"/>
  <c r="BA50" i="4"/>
  <c r="BJ50" i="4"/>
  <c r="BK50" i="4"/>
  <c r="BL50" i="4"/>
  <c r="BM50" i="4"/>
  <c r="N49" i="4"/>
  <c r="O49" i="4" s="1"/>
  <c r="U48" i="4"/>
  <c r="O48" i="4" s="1"/>
  <c r="O47" i="4" s="1"/>
  <c r="N48" i="4"/>
  <c r="BS47" i="4"/>
  <c r="BT47" i="4" s="1"/>
  <c r="S47" i="4"/>
  <c r="P47" i="4"/>
  <c r="N46" i="4"/>
  <c r="O46" i="4" s="1"/>
  <c r="BS45" i="4"/>
  <c r="BT45" i="4" s="1"/>
  <c r="S45" i="4"/>
  <c r="P45" i="4"/>
  <c r="N44" i="4"/>
  <c r="O44" i="4" s="1"/>
  <c r="T44" i="4" s="1"/>
  <c r="T42" i="4" s="1"/>
  <c r="U43" i="4"/>
  <c r="O43" i="4" s="1"/>
  <c r="N43" i="4"/>
  <c r="BS42" i="4"/>
  <c r="BT42" i="4" s="1"/>
  <c r="S42" i="4"/>
  <c r="P42" i="4"/>
  <c r="O42" i="4" l="1"/>
  <c r="BC47" i="4"/>
  <c r="R46" i="4"/>
  <c r="R45" i="4" s="1"/>
  <c r="O45" i="4"/>
  <c r="Q46" i="4"/>
  <c r="T46" i="4"/>
  <c r="T45" i="4" s="1"/>
  <c r="R49" i="4"/>
  <c r="R47" i="4" s="1"/>
  <c r="T49" i="4"/>
  <c r="T47" i="4" s="1"/>
  <c r="Q49" i="4"/>
  <c r="R44" i="4"/>
  <c r="R42" i="4" s="1"/>
  <c r="BC42" i="4"/>
  <c r="Q44" i="4"/>
  <c r="U44" i="4" l="1"/>
  <c r="Q42" i="4"/>
  <c r="U46" i="4"/>
  <c r="Q45" i="4"/>
  <c r="U49" i="4"/>
  <c r="Q47" i="4"/>
  <c r="U45" i="4" l="1"/>
  <c r="BE45" i="4"/>
  <c r="BN45" i="4" s="1"/>
  <c r="BE42" i="4"/>
  <c r="BN42" i="4" s="1"/>
  <c r="U42" i="4"/>
  <c r="BE47" i="4"/>
  <c r="BN47" i="4" s="1"/>
  <c r="U47" i="4"/>
  <c r="N40" i="4" l="1"/>
  <c r="U40" i="4"/>
  <c r="O40" i="4" s="1"/>
  <c r="N41" i="4" l="1"/>
  <c r="O41" i="4" s="1"/>
  <c r="BC39" i="4"/>
  <c r="P39" i="4"/>
  <c r="S39" i="4"/>
  <c r="T41" i="4" l="1"/>
  <c r="T39" i="4" s="1"/>
  <c r="Q41" i="4"/>
  <c r="R41" i="4"/>
  <c r="R39" i="4" s="1"/>
  <c r="O39" i="4"/>
  <c r="N38" i="4"/>
  <c r="O38" i="4" s="1"/>
  <c r="S37" i="4"/>
  <c r="P37" i="4"/>
  <c r="N36" i="4"/>
  <c r="O36" i="4" s="1"/>
  <c r="S35" i="4"/>
  <c r="P35" i="4"/>
  <c r="N34" i="4"/>
  <c r="O34" i="4" s="1"/>
  <c r="S33" i="4"/>
  <c r="P33" i="4"/>
  <c r="N31" i="4"/>
  <c r="O31" i="4" s="1"/>
  <c r="O30" i="4" s="1"/>
  <c r="N29" i="4"/>
  <c r="O29" i="4" s="1"/>
  <c r="S28" i="4"/>
  <c r="P28" i="4"/>
  <c r="N27" i="4"/>
  <c r="O27" i="4" s="1"/>
  <c r="S26" i="4"/>
  <c r="P26" i="4"/>
  <c r="N25" i="4"/>
  <c r="O25" i="4" s="1"/>
  <c r="S24" i="4"/>
  <c r="P24" i="4"/>
  <c r="N23" i="4"/>
  <c r="O23" i="4" s="1"/>
  <c r="S22" i="4"/>
  <c r="P22" i="4"/>
  <c r="N21" i="4"/>
  <c r="O21" i="4" s="1"/>
  <c r="S20" i="4"/>
  <c r="P20" i="4"/>
  <c r="N19" i="4"/>
  <c r="O19" i="4" s="1"/>
  <c r="S18" i="4"/>
  <c r="P18" i="4"/>
  <c r="N16" i="4"/>
  <c r="O16" i="4" s="1"/>
  <c r="S15" i="4"/>
  <c r="P15" i="4"/>
  <c r="P13" i="4"/>
  <c r="S13" i="4"/>
  <c r="N14" i="4"/>
  <c r="O14" i="4" s="1"/>
  <c r="O13" i="4" s="1"/>
  <c r="P7" i="4"/>
  <c r="S7" i="4"/>
  <c r="N12" i="4"/>
  <c r="O12" i="4" s="1"/>
  <c r="U10" i="4"/>
  <c r="AU7" i="4" s="1"/>
  <c r="O10" i="4" l="1"/>
  <c r="Q39" i="4"/>
  <c r="U41" i="4"/>
  <c r="T38" i="4"/>
  <c r="T37" i="4" s="1"/>
  <c r="Q38" i="4"/>
  <c r="R38" i="4"/>
  <c r="R37" i="4" s="1"/>
  <c r="O37" i="4"/>
  <c r="T36" i="4"/>
  <c r="T35" i="4" s="1"/>
  <c r="Q36" i="4"/>
  <c r="R36" i="4"/>
  <c r="R35" i="4" s="1"/>
  <c r="O35" i="4"/>
  <c r="T34" i="4"/>
  <c r="T33" i="4" s="1"/>
  <c r="Q34" i="4"/>
  <c r="R34" i="4"/>
  <c r="R33" i="4" s="1"/>
  <c r="O33" i="4"/>
  <c r="T31" i="4"/>
  <c r="T30" i="4" s="1"/>
  <c r="Q31" i="4"/>
  <c r="Q30" i="4" s="1"/>
  <c r="R31" i="4"/>
  <c r="R30" i="4" s="1"/>
  <c r="T29" i="4"/>
  <c r="T28" i="4" s="1"/>
  <c r="Q29" i="4"/>
  <c r="R29" i="4"/>
  <c r="R28" i="4" s="1"/>
  <c r="O28" i="4"/>
  <c r="R27" i="4"/>
  <c r="R26" i="4" s="1"/>
  <c r="O26" i="4"/>
  <c r="T27" i="4"/>
  <c r="T26" i="4" s="1"/>
  <c r="Q27" i="4"/>
  <c r="T25" i="4"/>
  <c r="T24" i="4" s="1"/>
  <c r="Q25" i="4"/>
  <c r="R25" i="4"/>
  <c r="R24" i="4" s="1"/>
  <c r="O24" i="4"/>
  <c r="T23" i="4"/>
  <c r="T22" i="4" s="1"/>
  <c r="Q23" i="4"/>
  <c r="R23" i="4"/>
  <c r="R22" i="4" s="1"/>
  <c r="O22" i="4"/>
  <c r="T21" i="4"/>
  <c r="T20" i="4" s="1"/>
  <c r="Q21" i="4"/>
  <c r="R21" i="4"/>
  <c r="R20" i="4" s="1"/>
  <c r="O20" i="4"/>
  <c r="R19" i="4"/>
  <c r="R18" i="4" s="1"/>
  <c r="O18" i="4"/>
  <c r="T19" i="4"/>
  <c r="T18" i="4" s="1"/>
  <c r="Q19" i="4"/>
  <c r="T16" i="4"/>
  <c r="T15" i="4" s="1"/>
  <c r="Q16" i="4"/>
  <c r="R16" i="4"/>
  <c r="R15" i="4" s="1"/>
  <c r="O15" i="4"/>
  <c r="T14" i="4"/>
  <c r="T13" i="4" s="1"/>
  <c r="Q14" i="4"/>
  <c r="Q13" i="4" s="1"/>
  <c r="R14" i="4"/>
  <c r="R13" i="4" s="1"/>
  <c r="T12" i="4"/>
  <c r="Q12" i="4"/>
  <c r="R12" i="4"/>
  <c r="N11" i="4"/>
  <c r="U11" i="4"/>
  <c r="N10" i="4"/>
  <c r="U39" i="4" l="1"/>
  <c r="BE39" i="4"/>
  <c r="BN39" i="4" s="1"/>
  <c r="O11" i="4"/>
  <c r="AW7" i="4"/>
  <c r="U38" i="4"/>
  <c r="Q37" i="4"/>
  <c r="U36" i="4"/>
  <c r="Q35" i="4"/>
  <c r="U34" i="4"/>
  <c r="Q33" i="4"/>
  <c r="U31" i="4"/>
  <c r="U30" i="4" s="1"/>
  <c r="U29" i="4"/>
  <c r="Q28" i="4"/>
  <c r="U27" i="4"/>
  <c r="Q26" i="4"/>
  <c r="U25" i="4"/>
  <c r="Q24" i="4"/>
  <c r="U23" i="4"/>
  <c r="Q22" i="4"/>
  <c r="U21" i="4"/>
  <c r="Q20" i="4"/>
  <c r="U19" i="4"/>
  <c r="Q18" i="4"/>
  <c r="U16" i="4"/>
  <c r="Q15" i="4"/>
  <c r="U14" i="4"/>
  <c r="U12" i="4"/>
  <c r="N9" i="4"/>
  <c r="U9" i="4"/>
  <c r="O9" i="4" s="1"/>
  <c r="N8" i="4"/>
  <c r="O8" i="4" s="1"/>
  <c r="N6" i="4"/>
  <c r="O6" i="4" s="1"/>
  <c r="S5" i="4"/>
  <c r="P5" i="4"/>
  <c r="P3" i="4"/>
  <c r="S3" i="4"/>
  <c r="N4" i="4"/>
  <c r="O4" i="4" s="1"/>
  <c r="O3" i="4" s="1"/>
  <c r="O7" i="4" l="1"/>
  <c r="AM7" i="4"/>
  <c r="BE7" i="4"/>
  <c r="BE13" i="4"/>
  <c r="U13" i="4"/>
  <c r="U15" i="4"/>
  <c r="BE15" i="4"/>
  <c r="U37" i="4"/>
  <c r="BE37" i="4"/>
  <c r="BE35" i="4"/>
  <c r="U35" i="4"/>
  <c r="BE33" i="4"/>
  <c r="U33" i="4"/>
  <c r="BE30" i="4"/>
  <c r="BE28" i="4"/>
  <c r="U28" i="4"/>
  <c r="U26" i="4"/>
  <c r="BE26" i="4"/>
  <c r="BE24" i="4"/>
  <c r="U24" i="4"/>
  <c r="BE22" i="4"/>
  <c r="U22" i="4"/>
  <c r="BE20" i="4"/>
  <c r="U20" i="4"/>
  <c r="U18" i="4"/>
  <c r="BE18" i="4"/>
  <c r="T8" i="4"/>
  <c r="T7" i="4" s="1"/>
  <c r="Q8" i="4"/>
  <c r="Q7" i="4" s="1"/>
  <c r="R8" i="4"/>
  <c r="R7" i="4" s="1"/>
  <c r="T6" i="4"/>
  <c r="T5" i="4" s="1"/>
  <c r="Q6" i="4"/>
  <c r="R6" i="4"/>
  <c r="R5" i="4" s="1"/>
  <c r="O5" i="4"/>
  <c r="T4" i="4"/>
  <c r="T3" i="4" s="1"/>
  <c r="Q4" i="4"/>
  <c r="Q3" i="4" s="1"/>
  <c r="R4" i="4"/>
  <c r="R3" i="4" s="1"/>
  <c r="U8" i="4" l="1"/>
  <c r="U6" i="4"/>
  <c r="Q5" i="4"/>
  <c r="U4" i="4"/>
  <c r="U3" i="4" l="1"/>
  <c r="BE3" i="4"/>
  <c r="U5" i="4"/>
  <c r="BE5" i="4"/>
  <c r="AI7" i="4"/>
  <c r="U7" i="4"/>
  <c r="BN20" i="4"/>
  <c r="BS20" i="4"/>
  <c r="BT20" i="4" s="1"/>
  <c r="BS37" i="4" l="1"/>
  <c r="BT37" i="4" s="1"/>
  <c r="BS35" i="4"/>
  <c r="BT35" i="4" s="1"/>
  <c r="BS33" i="4"/>
  <c r="BT33" i="4" s="1"/>
  <c r="BS28" i="4"/>
  <c r="BT28" i="4" s="1"/>
  <c r="BN28" i="4"/>
  <c r="BN26" i="4"/>
  <c r="BS26" i="4"/>
  <c r="BT26" i="4" s="1"/>
  <c r="BS24" i="4"/>
  <c r="BT24" i="4" s="1"/>
  <c r="BN24" i="4"/>
  <c r="BN18" i="4"/>
  <c r="BS18" i="4"/>
  <c r="BT18" i="4" s="1"/>
  <c r="BS17" i="4"/>
  <c r="BT17" i="4" s="1"/>
  <c r="BN17" i="4"/>
  <c r="BS13" i="4"/>
  <c r="BT13" i="4" s="1"/>
  <c r="BN13" i="4"/>
  <c r="BS5" i="4" l="1"/>
  <c r="BT5" i="4" s="1"/>
  <c r="BS7" i="4"/>
  <c r="BT7" i="4" s="1"/>
  <c r="BS15" i="4"/>
  <c r="BT15" i="4" s="1"/>
  <c r="BS22" i="4"/>
  <c r="BT22" i="4" s="1"/>
  <c r="BS30" i="4"/>
  <c r="BT30" i="4" s="1"/>
  <c r="BS3" i="4"/>
  <c r="BT3" i="4" s="1"/>
  <c r="BN7" i="4"/>
  <c r="BN15" i="4"/>
  <c r="BN22" i="4"/>
  <c r="BN30" i="4"/>
  <c r="BN33" i="4"/>
  <c r="BN35" i="4"/>
  <c r="BN37" i="4"/>
  <c r="BN38" i="4"/>
  <c r="BN56" i="4"/>
  <c r="BN57" i="4"/>
  <c r="BN58" i="4"/>
  <c r="BN59" i="4"/>
  <c r="BN60" i="4"/>
  <c r="BN61" i="4"/>
  <c r="BN62" i="4"/>
  <c r="BN63" i="4"/>
  <c r="BN64" i="4"/>
  <c r="BN65" i="4"/>
  <c r="BN66" i="4"/>
  <c r="BN3" i="4" l="1"/>
  <c r="BN5" i="4"/>
  <c r="BN76" i="4" l="1"/>
  <c r="BN77" i="4"/>
  <c r="BN78" i="4"/>
  <c r="BN79" i="4"/>
  <c r="BN80" i="4"/>
  <c r="BN81" i="4"/>
  <c r="BN82" i="4"/>
  <c r="BN83" i="4"/>
  <c r="BN84" i="4"/>
  <c r="BN85" i="4"/>
  <c r="BN86" i="4"/>
  <c r="BN87" i="4"/>
  <c r="BN88" i="4"/>
  <c r="BN89" i="4"/>
  <c r="BN90" i="4"/>
  <c r="BN91" i="4"/>
  <c r="BN92" i="4"/>
  <c r="BN93" i="4"/>
  <c r="BN94" i="4"/>
  <c r="BN95" i="4"/>
  <c r="BN96" i="4"/>
  <c r="BN97" i="4"/>
  <c r="BN98" i="4"/>
  <c r="BN99" i="4"/>
  <c r="BN100" i="4"/>
  <c r="BN101" i="4"/>
  <c r="BN102" i="4"/>
  <c r="BS89" i="4" l="1"/>
  <c r="BT89" i="4" s="1"/>
  <c r="BS88" i="4"/>
  <c r="BT88" i="4" s="1"/>
  <c r="BS87" i="4"/>
  <c r="BT87" i="4" s="1"/>
  <c r="BS102" i="4"/>
  <c r="BT102" i="4" s="1"/>
  <c r="BS76" i="4"/>
  <c r="BT76" i="4" s="1"/>
  <c r="BS77" i="4"/>
  <c r="BT77" i="4" s="1"/>
  <c r="BS78" i="4"/>
  <c r="BT78" i="4" s="1"/>
  <c r="BS79" i="4"/>
  <c r="BT79" i="4" s="1"/>
  <c r="BS80" i="4"/>
  <c r="BT80" i="4" s="1"/>
  <c r="BS81" i="4"/>
  <c r="BT81" i="4" s="1"/>
  <c r="BS82" i="4"/>
  <c r="BT82" i="4" s="1"/>
  <c r="BS83" i="4"/>
  <c r="BT83" i="4" s="1"/>
  <c r="BS84" i="4"/>
  <c r="BT84" i="4" s="1"/>
  <c r="BS85" i="4"/>
  <c r="BT85" i="4" s="1"/>
  <c r="BS86" i="4"/>
  <c r="BT86" i="4" s="1"/>
  <c r="BS90" i="4"/>
  <c r="BT90" i="4" s="1"/>
  <c r="BS91" i="4"/>
  <c r="BT91" i="4" s="1"/>
  <c r="BS92" i="4"/>
  <c r="BT92" i="4" s="1"/>
  <c r="BS93" i="4"/>
  <c r="BT93" i="4" s="1"/>
  <c r="BS94" i="4"/>
  <c r="BT94" i="4" s="1"/>
  <c r="BS95" i="4"/>
  <c r="BT95" i="4" s="1"/>
  <c r="BS96" i="4"/>
  <c r="BT96" i="4" s="1"/>
  <c r="BS97" i="4"/>
  <c r="BT97" i="4" s="1"/>
  <c r="BS98" i="4"/>
  <c r="BT98" i="4" s="1"/>
  <c r="BS99" i="4"/>
  <c r="BT99" i="4" s="1"/>
  <c r="BS100" i="4"/>
  <c r="BT100" i="4" s="1"/>
  <c r="BS101" i="4"/>
  <c r="BT101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 s="1"/>
  <c r="N40" i="2"/>
  <c r="Q40" i="2"/>
  <c r="Q38" i="2" s="1"/>
  <c r="M48" i="2"/>
  <c r="M47" i="2"/>
  <c r="N47" i="2"/>
  <c r="O41" i="2"/>
  <c r="R41" i="2"/>
  <c r="N42" i="2"/>
  <c r="N41" i="2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N62" i="2"/>
  <c r="P63" i="2"/>
  <c r="P62" i="2" s="1"/>
  <c r="Q63" i="2"/>
  <c r="Q62" i="2" s="1"/>
  <c r="P47" i="2"/>
  <c r="P46" i="2" s="1"/>
  <c r="Q47" i="2"/>
  <c r="P37" i="2"/>
  <c r="Q37" i="2"/>
  <c r="P41" i="2"/>
  <c r="S36" i="2"/>
  <c r="S35" i="2" s="1"/>
  <c r="N35" i="2"/>
  <c r="P36" i="2"/>
  <c r="P35" i="2"/>
  <c r="Q36" i="2"/>
  <c r="Q35" i="2"/>
  <c r="T72" i="2"/>
  <c r="P70" i="2"/>
  <c r="T40" i="2"/>
  <c r="P38" i="2"/>
  <c r="P55" i="2"/>
  <c r="T56" i="2"/>
  <c r="S55" i="2"/>
  <c r="Q55" i="2"/>
  <c r="T47" i="2"/>
  <c r="BB46" i="2" s="1"/>
  <c r="T36" i="2"/>
  <c r="BB35" i="2" s="1"/>
  <c r="BB70" i="2"/>
  <c r="BK70" i="2"/>
  <c r="T70" i="2"/>
  <c r="AF55" i="2"/>
  <c r="BB38" i="2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S8" i="2" s="1"/>
  <c r="Q22" i="2"/>
  <c r="Q21" i="2"/>
  <c r="AJ29" i="2"/>
  <c r="P22" i="2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Q44" i="2"/>
  <c r="Q43" i="2" s="1"/>
  <c r="N43" i="2"/>
  <c r="S44" i="2"/>
  <c r="S43" i="2" s="1"/>
  <c r="P44" i="2"/>
  <c r="BH21" i="2"/>
  <c r="BK21" i="2" s="1"/>
  <c r="T21" i="2"/>
  <c r="T44" i="2"/>
  <c r="BB43" i="2" s="1"/>
  <c r="BK43" i="2" s="1"/>
  <c r="P43" i="2"/>
  <c r="T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 s="1"/>
  <c r="M86" i="2"/>
  <c r="M85" i="2"/>
  <c r="N86" i="2"/>
  <c r="P86" i="2" s="1"/>
  <c r="N85" i="2"/>
  <c r="S85" i="2" s="1"/>
  <c r="R84" i="2"/>
  <c r="O84" i="2"/>
  <c r="Q85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P6" i="2" s="1"/>
  <c r="S6" i="2"/>
  <c r="R6" i="2"/>
  <c r="O6" i="2"/>
  <c r="N6" i="2"/>
  <c r="P84" i="2"/>
  <c r="P20" i="2"/>
  <c r="S20" i="2"/>
  <c r="S18" i="2" s="1"/>
  <c r="P14" i="2"/>
  <c r="Q7" i="2"/>
  <c r="P13" i="2"/>
  <c r="BK38" i="2" l="1"/>
  <c r="Q46" i="2"/>
  <c r="T48" i="2"/>
  <c r="Q61" i="2"/>
  <c r="S61" i="2"/>
  <c r="S60" i="2" s="1"/>
  <c r="P61" i="2"/>
  <c r="P60" i="2" s="1"/>
  <c r="N60" i="2"/>
  <c r="N53" i="2"/>
  <c r="Q54" i="2"/>
  <c r="S54" i="2"/>
  <c r="S53" i="2" s="1"/>
  <c r="P54" i="2"/>
  <c r="P53" i="2" s="1"/>
  <c r="T20" i="2"/>
  <c r="P18" i="2"/>
  <c r="N8" i="2"/>
  <c r="T37" i="2"/>
  <c r="Q6" i="2"/>
  <c r="T7" i="2"/>
  <c r="Q53" i="2"/>
  <c r="T54" i="2"/>
  <c r="Q14" i="2"/>
  <c r="Q13" i="2" s="1"/>
  <c r="N13" i="2"/>
  <c r="S14" i="2"/>
  <c r="S13" i="2" s="1"/>
  <c r="S84" i="2"/>
  <c r="T85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Q60" i="2"/>
  <c r="T61" i="2"/>
  <c r="S3" i="2"/>
  <c r="T5" i="2"/>
  <c r="Q52" i="2"/>
  <c r="Q51" i="2" s="1"/>
  <c r="N51" i="2"/>
  <c r="S52" i="2"/>
  <c r="S51" i="2" s="1"/>
  <c r="P52" i="2"/>
  <c r="Q83" i="2"/>
  <c r="P83" i="2"/>
  <c r="N19" i="2"/>
  <c r="N18" i="2" s="1"/>
  <c r="Q86" i="2"/>
  <c r="Q84" i="2" s="1"/>
  <c r="N84" i="2"/>
  <c r="T9" i="2"/>
  <c r="S17" i="2"/>
  <c r="S16" i="2" s="1"/>
  <c r="N16" i="2"/>
  <c r="P17" i="2"/>
  <c r="Q17" i="2"/>
  <c r="Q16" i="2" s="1"/>
  <c r="P26" i="2"/>
  <c r="Q26" i="2"/>
  <c r="Q25" i="2" s="1"/>
  <c r="S26" i="2"/>
  <c r="S25" i="2" s="1"/>
  <c r="N25" i="2"/>
  <c r="S30" i="2"/>
  <c r="Q30" i="2"/>
  <c r="N29" i="2"/>
  <c r="P30" i="2"/>
  <c r="P34" i="2"/>
  <c r="S34" i="2"/>
  <c r="Q34" i="2"/>
  <c r="BJ35" i="2"/>
  <c r="BK35" i="2" s="1"/>
  <c r="T35" i="2"/>
  <c r="S68" i="2"/>
  <c r="P68" i="2"/>
  <c r="Q68" i="2"/>
  <c r="S74" i="2"/>
  <c r="S73" i="2" s="1"/>
  <c r="Q74" i="2"/>
  <c r="Q73" i="2" s="1"/>
  <c r="P74" i="2"/>
  <c r="N73" i="2"/>
  <c r="N11" i="2"/>
  <c r="S12" i="2"/>
  <c r="S11" i="2" s="1"/>
  <c r="P12" i="2"/>
  <c r="Q12" i="2"/>
  <c r="Q11" i="2" s="1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T18" i="2" l="1"/>
  <c r="BB18" i="2"/>
  <c r="BK18" i="2" s="1"/>
  <c r="P23" i="2"/>
  <c r="T24" i="2"/>
  <c r="T34" i="2"/>
  <c r="BB29" i="2" s="1"/>
  <c r="S29" i="2"/>
  <c r="P25" i="2"/>
  <c r="T26" i="2"/>
  <c r="P16" i="2"/>
  <c r="T17" i="2"/>
  <c r="Q81" i="2"/>
  <c r="BB84" i="2"/>
  <c r="BH6" i="2"/>
  <c r="BK6" i="2" s="1"/>
  <c r="T6" i="2"/>
  <c r="T76" i="2"/>
  <c r="P75" i="2"/>
  <c r="T65" i="2"/>
  <c r="P64" i="2"/>
  <c r="BB62" i="2"/>
  <c r="BK62" i="2" s="1"/>
  <c r="T62" i="2"/>
  <c r="P27" i="2"/>
  <c r="T28" i="2"/>
  <c r="P11" i="2"/>
  <c r="T12" i="2"/>
  <c r="T74" i="2"/>
  <c r="P73" i="2"/>
  <c r="T68" i="2"/>
  <c r="BB64" i="2" s="1"/>
  <c r="P29" i="2"/>
  <c r="T30" i="2"/>
  <c r="Q29" i="2"/>
  <c r="BB8" i="2"/>
  <c r="BK8" i="2" s="1"/>
  <c r="T8" i="2"/>
  <c r="T83" i="2"/>
  <c r="BF81" i="2" s="1"/>
  <c r="T52" i="2"/>
  <c r="P51" i="2"/>
  <c r="BB3" i="2"/>
  <c r="BK3" i="2" s="1"/>
  <c r="T3" i="2"/>
  <c r="T86" i="2"/>
  <c r="BF84" i="2" s="1"/>
  <c r="BB60" i="2"/>
  <c r="BK60" i="2" s="1"/>
  <c r="T60" i="2"/>
  <c r="P77" i="2"/>
  <c r="T78" i="2"/>
  <c r="T82" i="2"/>
  <c r="P81" i="2"/>
  <c r="T50" i="2"/>
  <c r="P49" i="2"/>
  <c r="T53" i="2"/>
  <c r="BB53" i="2"/>
  <c r="BK53" i="2" s="1"/>
  <c r="T14" i="2"/>
  <c r="T13" i="2" l="1"/>
  <c r="BB13" i="2"/>
  <c r="BK13" i="2" s="1"/>
  <c r="T49" i="2"/>
  <c r="BB49" i="2"/>
  <c r="BK49" i="2" s="1"/>
  <c r="BB81" i="2"/>
  <c r="BK81" i="2" s="1"/>
  <c r="T81" i="2"/>
  <c r="AF29" i="2"/>
  <c r="T29" i="2"/>
  <c r="BB73" i="2"/>
  <c r="BK73" i="2" s="1"/>
  <c r="T73" i="2"/>
  <c r="AF64" i="2"/>
  <c r="BK64" i="2" s="1"/>
  <c r="T64" i="2"/>
  <c r="BB75" i="2"/>
  <c r="BK75" i="2" s="1"/>
  <c r="T75" i="2"/>
  <c r="BK84" i="2"/>
  <c r="BB16" i="2"/>
  <c r="BK16" i="2" s="1"/>
  <c r="T16" i="2"/>
  <c r="BB25" i="2"/>
  <c r="BK25" i="2" s="1"/>
  <c r="T25" i="2"/>
  <c r="BB23" i="2"/>
  <c r="BK23" i="2" s="1"/>
  <c r="T23" i="2"/>
  <c r="BB77" i="2"/>
  <c r="BK77" i="2" s="1"/>
  <c r="T77" i="2"/>
  <c r="BB51" i="2"/>
  <c r="BK51" i="2" s="1"/>
  <c r="T51" i="2"/>
  <c r="BB11" i="2"/>
  <c r="BK11" i="2" s="1"/>
  <c r="T11" i="2"/>
  <c r="BB27" i="2"/>
  <c r="BK27" i="2" s="1"/>
  <c r="T27" i="2"/>
  <c r="T84" i="2"/>
  <c r="BK29" i="2"/>
</calcChain>
</file>

<file path=xl/sharedStrings.xml><?xml version="1.0" encoding="utf-8"?>
<sst xmlns="http://schemas.openxmlformats.org/spreadsheetml/2006/main" count="651" uniqueCount="446">
  <si>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</si>
  <si>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</si>
  <si>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</si>
  <si>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</si>
  <si>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</si>
  <si>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</si>
  <si>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</si>
  <si>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</si>
  <si>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</si>
  <si>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</si>
  <si>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</si>
  <si>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</si>
  <si>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</si>
  <si>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</si>
  <si>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</si>
  <si>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</si>
  <si>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</si>
  <si>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</si>
  <si>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</si>
  <si>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</si>
  <si>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</si>
  <si>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</si>
  <si>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</si>
  <si>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</si>
  <si>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</si>
  <si>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</si>
  <si>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</si>
  <si>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</si>
  <si>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</si>
  <si>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</si>
  <si>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</si>
  <si>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</si>
  <si>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</si>
  <si>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</si>
  <si>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</si>
  <si>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</si>
  <si>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</si>
  <si>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</si>
  <si>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</si>
  <si>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</si>
  <si>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</si>
  <si>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</si>
  <si>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</si>
  <si>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</si>
  <si>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</si>
  <si>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</si>
  <si>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</si>
  <si>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</si>
  <si>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</si>
  <si>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</si>
  <si>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</si>
  <si>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</si>
  <si>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</si>
  <si>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</si>
  <si>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</si>
  <si>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</si>
  <si>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</si>
  <si>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</si>
  <si>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</si>
  <si>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</si>
  <si>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</si>
  <si>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</si>
  <si>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</si>
  <si>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</si>
  <si>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</si>
  <si>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</si>
  <si>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</si>
  <si>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</si>
  <si>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</si>
  <si>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</si>
  <si>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</si>
  <si>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</si>
  <si>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</si>
  <si>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</si>
  <si>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</si>
  <si>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</si>
  <si>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</si>
  <si>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</si>
  <si>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</si>
  <si>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</si>
  <si>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</si>
  <si>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</si>
  <si>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</si>
  <si>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</si>
  <si>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</si>
  <si>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</si>
  <si>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</si>
  <si>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</si>
  <si>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</si>
  <si>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</si>
  <si>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</si>
  <si>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</si>
  <si>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</si>
  <si>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</si>
  <si>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</si>
  <si>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</si>
  <si>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</si>
  <si>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</si>
  <si>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</si>
  <si>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</si>
  <si>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</si>
  <si>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</si>
  <si>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</si>
  <si>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</si>
  <si>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</si>
  <si>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</si>
  <si>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</si>
  <si>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</si>
  <si>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</si>
  <si>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</si>
  <si>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</si>
  <si>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</si>
  <si>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</si>
  <si>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</si>
  <si>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</si>
  <si>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</si>
  <si>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</si>
  <si>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</si>
  <si>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</si>
  <si>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</si>
  <si>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</si>
  <si>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</si>
  <si>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</si>
  <si>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</si>
  <si>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</si>
  <si>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</si>
  <si>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</si>
  <si>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</si>
  <si>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</si>
  <si>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</si>
  <si>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</si>
  <si>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</si>
  <si>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</si>
  <si>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</si>
  <si>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</si>
  <si>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</si>
  <si>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</si>
  <si>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</si>
  <si>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</si>
  <si>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</si>
  <si>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</si>
  <si>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</si>
  <si>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</si>
  <si>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</si>
  <si>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</si>
  <si>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</si>
  <si>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</si>
  <si>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</si>
  <si>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</si>
  <si>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</si>
  <si>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</si>
  <si>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</si>
  <si>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</si>
  <si>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</si>
  <si>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</si>
  <si>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</si>
  <si>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</si>
  <si>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</si>
  <si>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</si>
  <si>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</si>
  <si>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</si>
  <si>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</si>
  <si>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</si>
  <si>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</si>
  <si>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</si>
  <si>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</si>
  <si>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</si>
  <si>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</si>
  <si>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</si>
  <si>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</si>
  <si>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</si>
  <si>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</si>
  <si>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</si>
  <si>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</si>
  <si>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</si>
  <si>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</si>
  <si>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</si>
  <si>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</si>
  <si>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</si>
  <si>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</si>
  <si>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</si>
  <si>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</si>
  <si>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</si>
  <si>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</si>
  <si>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</si>
  <si>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</si>
  <si>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</si>
  <si>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</si>
  <si>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</si>
  <si>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</si>
  <si>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</si>
  <si>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</si>
  <si>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</si>
  <si>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</si>
  <si>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</si>
  <si>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</si>
  <si>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</si>
  <si>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</si>
  <si>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</si>
  <si>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</si>
  <si>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</si>
  <si>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</si>
  <si>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</si>
  <si>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</si>
  <si>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</si>
  <si>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</si>
  <si>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</si>
  <si>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</si>
  <si>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</si>
  <si>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</si>
  <si>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</si>
  <si>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</si>
  <si>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</si>
  <si>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</si>
  <si>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</si>
  <si>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</si>
  <si>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</si>
  <si>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</si>
  <si>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</si>
  <si>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</si>
  <si>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</si>
  <si>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</si>
  <si>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</si>
  <si>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</si>
  <si>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</si>
  <si>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</si>
  <si>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</si>
  <si>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</si>
  <si>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</si>
  <si>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</si>
  <si>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</si>
  <si>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</si>
  <si>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</si>
  <si>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</si>
  <si>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</si>
  <si>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</si>
  <si>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</si>
  <si>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</si>
  <si>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</si>
  <si>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</si>
  <si>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</si>
  <si>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</si>
  <si>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</si>
  <si>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</si>
  <si>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</si>
  <si>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</si>
  <si>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</si>
  <si>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</si>
  <si>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</si>
  <si>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</si>
  <si>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</si>
  <si>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</si>
  <si>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</si>
  <si>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</si>
  <si>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</si>
  <si>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</si>
  <si>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</si>
  <si>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</si>
  <si>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</si>
  <si>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</si>
  <si>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</si>
  <si>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</si>
  <si>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</si>
  <si>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</si>
  <si>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</si>
  <si>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</si>
  <si>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</si>
  <si>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</si>
  <si>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</si>
  <si>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</si>
  <si>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</si>
  <si>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</si>
  <si>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</si>
  <si>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</si>
  <si>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</si>
  <si>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</si>
  <si>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</si>
  <si>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</si>
  <si>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</si>
  <si>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</si>
  <si>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</si>
  <si>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</si>
  <si>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</si>
  <si>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</si>
  <si>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</si>
  <si>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</si>
  <si>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</si>
  <si>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</si>
  <si>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</si>
  <si>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</si>
  <si>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</si>
  <si>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</si>
  <si>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</si>
  <si>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</si>
  <si>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</si>
  <si>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</si>
  <si>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</si>
  <si>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</si>
  <si>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</si>
  <si>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</si>
  <si>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</si>
  <si>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</si>
  <si>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</si>
  <si>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</si>
  <si>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</si>
  <si>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</si>
  <si>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</si>
  <si>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</si>
  <si>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</si>
  <si>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</si>
  <si>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</si>
  <si>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</si>
  <si>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</si>
  <si>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</si>
  <si>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</si>
  <si>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</si>
  <si>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</si>
  <si>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</si>
  <si>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</si>
  <si>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</si>
  <si>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</si>
  <si>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</si>
  <si>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</si>
  <si>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</si>
  <si>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</si>
  <si>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</si>
  <si>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</si>
  <si>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</si>
  <si>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</si>
  <si>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</si>
  <si>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</si>
  <si>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</si>
  <si>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</si>
  <si>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</si>
  <si>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</si>
  <si>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</si>
  <si>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</si>
  <si>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41776011 (СЭС-4017/2019)</t>
  </si>
  <si>
    <t>41775573 (СЭС-4021/2019)</t>
  </si>
  <si>
    <t>41759422 (ЦЭС-17200/2019)</t>
  </si>
  <si>
    <t>41773159 (ЦЭС-17302/2019)</t>
  </si>
  <si>
    <t>41769753 (ЦЭС-17315/2019)</t>
  </si>
  <si>
    <t>41775922 (ЦЭС-17337/2019)</t>
  </si>
  <si>
    <t>Сальников Роман Владимирович</t>
  </si>
  <si>
    <t>Амелин Юрий Вячеславович</t>
  </si>
  <si>
    <t>Общество с ограниченной ответственностью «Илос»</t>
  </si>
  <si>
    <t>Юровчик Сусанна Александровна</t>
  </si>
  <si>
    <t>Кобелев Илья Юрьевич</t>
  </si>
  <si>
    <t>Колозина Ирина Михайловна</t>
  </si>
  <si>
    <t>Курская обл., Железногорский район, Разветьевский с/с, с.д.т. "Здоровье", уч. 249</t>
  </si>
  <si>
    <t>Курская обл., Железногорский район, п. Тепличный, уч.22</t>
  </si>
  <si>
    <t>Курская обл., Курский р-н, Маковский с/с, уч. 46:11:091210:20</t>
  </si>
  <si>
    <t>Курская обл., Курский р-н, снт "Приморское", уч.428</t>
  </si>
  <si>
    <t>Курская обл., Курский р-н, д. Татаренкова, уч. 46:11:111809:339</t>
  </si>
  <si>
    <t>Курская обл., Золотухинский р-н, д. Будановка, ул. Октябрьская, д. 13</t>
  </si>
  <si>
    <t>строительство воздушной линии электропередачи 0,4 кВ самонесущим изолированным проводом – ответвления протяженностью 0,45 км от опоры № 19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</si>
  <si>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0,04 км от опоры № 14 существующей ВЛ-0,4 кВ № 1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</si>
  <si>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строительство воздушной линии 10 кВ защищенным проводом - строительство ответвления протяженностью 0,055 км от опоры №3 существующей ВЛ-10 кВ № 415.8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415.8 (тип и технические характеристики уточнить при проектировании);
- строительство воздушной линии  0,4 кВ самонесущим изолированным проводом протяженностью  0,06 км от проектируемой ТП-10/0,4 кВ до границы земельного участка заявителя (марку и сечение провода, протяженность уточнить при проектировании). 
10.2. 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</si>
  <si>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0,07 км от опоры №1 существующей ВЛ-0,4 кВ №3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</si>
  <si>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 2-3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</si>
  <si>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 км от опоры № 9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</si>
  <si>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415.8 в части монтажа ответвительной арматуры к опоре ВЛ-10 кВ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</si>
  <si>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</si>
  <si>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одного дополнительного провода на участке протяженностью 0,2 км по трассе (в пролетах опор №№ 1, 2, 5, 6, 7, 8, 9) и замена опоры № 9 (объем реконструкции и необходимость замены опоры уточнить при проектировании).</t>
  </si>
  <si>
    <t>Хорошанская Валентина Петровна</t>
  </si>
  <si>
    <t>41765906 (ЦЭС-17290/2019)</t>
  </si>
  <si>
    <t>Курская обл., Курский р-н, снт "Приморское", уч. 519</t>
  </si>
  <si>
    <t>строительство воздушной линии электропередачи 0,4 кВ самонесущим изолированным проводом – ответвления протяженностью 0,035 км от опоры № 5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</si>
  <si>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Бородина Людмила Михайловна</t>
  </si>
  <si>
    <t>строительство воздушной линии электропередачи 10 кВ защищенным проводом – ответвления протяженностью 0,01 км от опоры № 5-28 ВЛ-10 кВ № 412.06 до проектируемой ТП-10/0,4 кВ (точку врезки, марку и сечение провода, протяженность уточнить при проектировании), в том числе 0,01 км по ТУ Ц-16904;
- монтаж линейного разъединителя 10 кВ на концевой опоре проектируемого ответвления от ВЛ-10 кВ № 412.06 (тип и технические характеристики уточнить при проектировании), в том числе по ТУ Ц-16904;
- строительство воздушной линии электропередачи 0,4 кВ самонесущим изолированным проводом (ВЛИ-0,4 кВ) протяженностью 0,26 км от проектируемой ТП-10/0,4 кВ до границы земельного участка заявителя (марку и сечение провода, протяженность уточнить при проектировании), в том числе 0,26 км по ТУ Ц-17019.
10.2.   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 ТП, мощность трансформатора, схемы соединений РУ-10 кВ и РУ-0,4 кВ, количество и параметры оборудования уточнить при проектировании), в том числе по ТУ Ц-16904.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</si>
  <si>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проектировании), в том числе по ТУ Ц-16904.</t>
  </si>
  <si>
    <t>41768886 (ЦЭС-17308/2019)</t>
  </si>
  <si>
    <t>Курская обл., г. Курск, снт "Цветово", уч. 56</t>
  </si>
  <si>
    <t>строительство воздушной линии электропередачи 0,4 кВ самонесущим изолированным проводом – ответвления протяженностью 0,06 км от опоры №3 существующей ВЛ-0,4 кВ №2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</si>
  <si>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</si>
  <si>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41770818 (ЦЭС-17309/2019)</t>
  </si>
  <si>
    <t>Строкова Эльвира Викторовна</t>
  </si>
  <si>
    <t>Курская обл., Курский р-н, снт "Приморское", уч.460</t>
  </si>
  <si>
    <t>строительство воздушной линии электропередачи 0,4 кВ самонесущим изолированным проводом – ответвления протяженностью 0,08 км от опоры № 8-16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</si>
  <si>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41771944 (ЦЭС-17320/2019)</t>
  </si>
  <si>
    <t>Абросимова Алла Александровна</t>
  </si>
  <si>
    <t>Курская обл., Курский р-н, снт "Зеленая роща", уч. 173</t>
  </si>
  <si>
    <t>строительство воздушной линии электропередачи 0,4 кВ самонесущим изолированным проводом – ответвления протяженностью 0,03 км от опоры №7 существующей ВЛ-0,4 кВ №1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</si>
  <si>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41771927 (ЦЭС-17322/2019)</t>
  </si>
  <si>
    <t>Семенов Евгений Владимирович</t>
  </si>
  <si>
    <t>Курская обл., Курский р-н, снт "Приморское", уч. 437 А</t>
  </si>
  <si>
    <t>строительство воздушной линии электропередачи 0,4 кВ самонесущим изолированным проводом – ответвления протяженностью 0,3 км от опоры № 1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</si>
  <si>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41772620 (ЦЭС-17327/2019)</t>
  </si>
  <si>
    <t>Молчанов Денис Игоревич</t>
  </si>
  <si>
    <t>Курская обл., Октябрьский р-н, д. Ванина, кад.:46:176031204:138</t>
  </si>
  <si>
    <t>41776767 (ЦЭС-17338/2019)</t>
  </si>
  <si>
    <t>Толоконин Александр Васильевич</t>
  </si>
  <si>
    <t>Курская обл., г. Курск, ул. Звездная, д.3, кв. 42</t>
  </si>
  <si>
    <t>строительство воздушной линии электропередачи 0,4 кВ самонесущим изолированным проводом – ответвления протяженностью 0,04 км от опоры № 1-4 существующей ВЛ-0,4 кВ № 1 до границы земельного участка заявителя, с увеличением протяженности существующей            ВЛ-0,4 кВ (точку врезки, марку и сечение провода, протяженность уточнить при проектировании).</t>
  </si>
  <si>
    <t>реконструкция существующей ВЛ-0,4 кВ № 3 в части монтажа ответвительной арматуры в точке врезки (тип и технические характеристики уточнить при проектировании).</t>
  </si>
  <si>
    <t>41776030 (ЦЭС-17341/2019)</t>
  </si>
  <si>
    <t>Бережнева Нина Николаевна</t>
  </si>
  <si>
    <t>Курская обл., Курский р-н, снт "Фестивальное", уч.№8</t>
  </si>
  <si>
    <t>строительство воздушной линии электропередачи 0,4 кВ самонесущим изолированным проводом – ответвления протяженностью 0,035 км от опоры № 12 существующей ВЛ-0,4 кВ № 3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</si>
  <si>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41776796 (ЦЭС-17354/2019)</t>
  </si>
  <si>
    <t>строительство воздушной линии электропередачи 0,4 кВ самонесущим изолированным проводом – ответвления протяженностью 0,13 км от опоры № 3-19 существующей ВЛ-0,4 кВ № 1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</si>
  <si>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проектировании).</t>
  </si>
  <si>
    <t>Холодова Светлана Николаевна</t>
  </si>
  <si>
    <t>Курская обл., Курский р-н, д. Духовец, кад.:46:11:091207:586</t>
  </si>
  <si>
    <t>41771882 (ЦЭС-17310/2019)</t>
  </si>
  <si>
    <t>Полянский Сергей Николаевич</t>
  </si>
  <si>
    <t>Курская обл., г. Курск, тсн "Курск", уч. 452</t>
  </si>
  <si>
    <t>строительство воздушной линии электропередачи 0,4 кВ самонесущим изолированным проводом – ответвления протяженностью 0,06 км от опоры № 8-7 существующей ВЛ-0,4 кВ № 1 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</si>
  <si>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СТП 25 кВА</t>
  </si>
  <si>
    <t>КВАНТ ST 2000-12-W-230*5(10)-0.5S/1</t>
  </si>
  <si>
    <t>Объем строительства в Ц-16904 (Очередь № 120 Юго-запад) и в Ц-17019 (Новая Очередь № 122 льготники)</t>
  </si>
  <si>
    <t>Монтаж технического учета, шт.</t>
  </si>
  <si>
    <t>ИТОГО:</t>
  </si>
  <si>
    <t>реконструкция существующей ТП-10/04 кВ № 081 в части монтажа дополнительного линейного коммутационного аппарата (объем реконструкции уточнить при проектировании.</t>
  </si>
  <si>
    <t>строительство воздушной линии электропередачи 0,4 кВ самонесущим изолированным проводом – ответвления протяженностью 0,35 км от ТП-10/04 кВ № 081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</si>
  <si>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41772647 (ЦЭС-17323/2019)</t>
  </si>
  <si>
    <t>Львутина Оксана Владимировна</t>
  </si>
  <si>
    <t>Курская обл., г. Курск, Центральный округ, кад.:46:29:102061:250</t>
  </si>
  <si>
    <t>41772816 (СЭС-4012/2019)</t>
  </si>
  <si>
    <t>Бунина Валентина Викторовна</t>
  </si>
  <si>
    <t>Курская обл., Железногорский район,СНТ "Горняк", зона "Рясник-2", уч. 91</t>
  </si>
  <si>
    <t>строительство воздушной линии электропередачи 0,4 кВ самонесущим изолированным проводом ВЛИ-0,4 кВ протяженностью 0,05 км от ТП-6/0,4 кВ № 081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</si>
  <si>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ТП-6/0,4 кВ № 081 в части монтажа дополнительного линейного коммутационного аппарата (объем реконструкции уточнить при проектировании).</t>
  </si>
  <si>
    <t>41772592 (СЭС-4016/2019)</t>
  </si>
  <si>
    <t>Грыу Виталий Анатольевич</t>
  </si>
  <si>
    <t>Курская обл., Железногорский район, с. Разветье, квартал Заозерье</t>
  </si>
  <si>
    <t>строительство воздушной линии электропередачи 0,4 кВ самонесущим изолированным проводом – ответвления протяженностью 0,045 км от опоры № 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</si>
  <si>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41766378 (ЮЭС-3847/2019)</t>
  </si>
  <si>
    <t>Администрация Беловского района Курской области</t>
  </si>
  <si>
    <t>Курская обл., Беловский р-н, с. Долгий Колодезь</t>
  </si>
  <si>
    <t>строительство воздушной линии электропередачи 0,4 кВ самонесущим изолированным проводом ВЛИ-0,4 кВ протяженностью 0,51 км от ТП-10/0,4 кВ № 3/160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</si>
  <si>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3/160 в части монтажа дополнительного линейного коммутационного аппарата (объем реконструкции уточнить при проектировании)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</si>
  <si>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130,131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</si>
  <si>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</si>
  <si>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</si>
  <si>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</si>
  <si>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</si>
  <si>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</si>
  <si>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</si>
  <si>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</si>
  <si>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</si>
  <si>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</si>
  <si>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25 кВА - 1 шт.</t>
  </si>
  <si>
    <t>Монтаж АВ-0,4 кВ - 3 шт.</t>
  </si>
  <si>
    <t>0,2 с заменой одной опоры</t>
  </si>
  <si>
    <t>Реконструкция ВЛ-0,4 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</si>
</sst>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theme="1"/>
      <name val="Arial"/>
      <family val="2"/>
      <charset val="204"/>
    </font>
    <font>
      <b/>
      <sz val="40"/>
      <color rgb="FF000000"/>
      <name val="Arial"/>
      <family val="2"/>
      <charset val="204"/>
    </font>
    <font>
      <b/>
      <sz val="3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67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4" fontId="21" fillId="0" borderId="4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89"/>
  <sheetViews>
    <sheetView tabSelected="1" view="pageBreakPreview" zoomScale="30" zoomScaleNormal="30" zoomScaleSheetLayoutView="30" workbookViewId="0">
      <pane ySplit="2" topLeftCell="A45" activePane="bottomLeft" state="frozen"/>
      <selection pane="bottomLeft" activeCell="C4" sqref="C4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2.5703125" style="176" customWidth="1"/>
    <col min="8" max="8" width="23" style="176" customWidth="1"/>
    <col min="9" max="9" width="39.140625" style="176" customWidth="1"/>
    <col min="10" max="10" width="90.85546875" style="176" customWidth="1"/>
    <col min="11" max="11" width="67.7109375" style="176" customWidth="1"/>
    <col min="12" max="12" width="31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4.85546875" style="176" customWidth="1"/>
    <col min="48" max="48" width="32.85546875" style="176" customWidth="1"/>
    <col min="49" max="49" width="30.140625" style="176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7.140625" style="176" customWidth="1"/>
    <col min="56" max="56" width="42.5703125" style="176" customWidth="1"/>
    <col min="57" max="57" width="40.5703125" style="176" customWidth="1"/>
    <col min="58" max="58" width="82.85546875" style="176" hidden="1" customWidth="1"/>
    <col min="59" max="59" width="33.7109375" style="176" hidden="1" customWidth="1"/>
    <col min="60" max="60" width="41.5703125" style="176" customWidth="1"/>
    <col min="61" max="61" width="30.28515625" style="176" customWidth="1"/>
    <col min="62" max="62" width="37.855468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95" customHeight="1" x14ac:dyDescent="0.95">
      <c r="A1" s="228" t="s">
        <v>432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</row>
    <row r="2" spans="1:73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445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76.75" customHeight="1" x14ac:dyDescent="0.25">
      <c r="A3" s="20" t="s">
        <v>337</v>
      </c>
      <c r="B3" s="196">
        <v>41776011</v>
      </c>
      <c r="C3" s="24">
        <v>43503</v>
      </c>
      <c r="D3" s="29">
        <v>466.1</v>
      </c>
      <c r="E3" s="29"/>
      <c r="F3" s="20">
        <v>10</v>
      </c>
      <c r="G3" s="20" t="s">
        <v>343</v>
      </c>
      <c r="H3" s="20" t="s">
        <v>135</v>
      </c>
      <c r="I3" s="20" t="s">
        <v>349</v>
      </c>
      <c r="J3" s="224" t="s">
        <v>355</v>
      </c>
      <c r="K3" s="20" t="s">
        <v>336</v>
      </c>
      <c r="L3" s="20"/>
      <c r="M3" s="20"/>
      <c r="N3" s="20"/>
      <c r="O3" s="21">
        <f>SUM(O4)</f>
        <v>529.65</v>
      </c>
      <c r="P3" s="21">
        <f t="shared" ref="P3:U3" si="0">SUM(P4)</f>
        <v>0</v>
      </c>
      <c r="Q3" s="21">
        <f t="shared" si="0"/>
        <v>58.261499999999998</v>
      </c>
      <c r="R3" s="21">
        <f t="shared" si="0"/>
        <v>439.60949999999997</v>
      </c>
      <c r="S3" s="21">
        <f t="shared" si="0"/>
        <v>0</v>
      </c>
      <c r="T3" s="21">
        <f t="shared" si="0"/>
        <v>31.778999999999996</v>
      </c>
      <c r="U3" s="21">
        <f t="shared" si="0"/>
        <v>529.65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16"/>
      <c r="AM3" s="20"/>
      <c r="AN3" s="20"/>
      <c r="AO3" s="20"/>
      <c r="AP3" s="20"/>
      <c r="AQ3" s="20"/>
      <c r="AR3" s="20"/>
      <c r="AS3" s="20"/>
      <c r="AT3" s="216"/>
      <c r="AU3" s="20"/>
      <c r="AV3" s="20"/>
      <c r="AW3" s="20"/>
      <c r="AX3" s="20"/>
      <c r="AY3" s="20"/>
      <c r="AZ3" s="20"/>
      <c r="BA3" s="20"/>
      <c r="BB3" s="20"/>
      <c r="BC3" s="20"/>
      <c r="BD3" s="216">
        <v>0.45</v>
      </c>
      <c r="BE3" s="21">
        <f>U4</f>
        <v>529.65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66" si="1">W3+Y3+AA3+AC3+AE3+AG3+AI3+AM3+AO3+AQ3+AS3+AU3+AW3+AY3+BA3+BC3+BE3+BG3+BI3+BK3+BM3</f>
        <v>529.65</v>
      </c>
      <c r="BO3" s="24">
        <v>43683</v>
      </c>
      <c r="BP3" s="179"/>
      <c r="BQ3" s="24">
        <v>43503</v>
      </c>
      <c r="BR3" s="198">
        <v>6</v>
      </c>
      <c r="BS3" s="22">
        <f>BR3*30</f>
        <v>180</v>
      </c>
      <c r="BT3" s="192">
        <f>BQ3+BS3</f>
        <v>43683</v>
      </c>
    </row>
    <row r="4" spans="1:73" s="22" customFormat="1" ht="176.4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25"/>
      <c r="K4" s="20"/>
      <c r="L4" s="20"/>
      <c r="M4" s="20" t="s">
        <v>310</v>
      </c>
      <c r="N4" s="20">
        <f>BD3</f>
        <v>0.45</v>
      </c>
      <c r="O4" s="21">
        <f>N4*1177</f>
        <v>529.65</v>
      </c>
      <c r="P4" s="21"/>
      <c r="Q4" s="21">
        <f>O4*0.11</f>
        <v>58.261499999999998</v>
      </c>
      <c r="R4" s="21">
        <f>O4*0.83</f>
        <v>439.60949999999997</v>
      </c>
      <c r="S4" s="21">
        <v>0</v>
      </c>
      <c r="T4" s="21">
        <f>O4*0.06</f>
        <v>31.778999999999996</v>
      </c>
      <c r="U4" s="21">
        <f t="shared" ref="U4" si="2">SUM(Q4:T4)</f>
        <v>529.65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16"/>
      <c r="AM4" s="20"/>
      <c r="AN4" s="20"/>
      <c r="AO4" s="20"/>
      <c r="AP4" s="20"/>
      <c r="AQ4" s="20"/>
      <c r="AR4" s="20"/>
      <c r="AS4" s="20"/>
      <c r="AT4" s="216"/>
      <c r="AU4" s="20"/>
      <c r="AV4" s="20"/>
      <c r="AW4" s="20"/>
      <c r="AX4" s="20"/>
      <c r="AY4" s="20"/>
      <c r="AZ4" s="20"/>
      <c r="BA4" s="20"/>
      <c r="BB4" s="20"/>
      <c r="BC4" s="20"/>
      <c r="BD4" s="216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8"/>
      <c r="BT4" s="192"/>
    </row>
    <row r="5" spans="1:73" s="22" customFormat="1" ht="283.5" customHeight="1" x14ac:dyDescent="0.25">
      <c r="A5" s="20" t="s">
        <v>338</v>
      </c>
      <c r="B5" s="196">
        <v>41775573</v>
      </c>
      <c r="C5" s="24">
        <v>43504</v>
      </c>
      <c r="D5" s="29">
        <v>466.1</v>
      </c>
      <c r="E5" s="29"/>
      <c r="F5" s="20">
        <v>10</v>
      </c>
      <c r="G5" s="20" t="s">
        <v>344</v>
      </c>
      <c r="H5" s="20" t="s">
        <v>135</v>
      </c>
      <c r="I5" s="20" t="s">
        <v>350</v>
      </c>
      <c r="J5" s="224" t="s">
        <v>356</v>
      </c>
      <c r="K5" s="20" t="s">
        <v>336</v>
      </c>
      <c r="L5" s="20"/>
      <c r="M5" s="20"/>
      <c r="N5" s="20"/>
      <c r="O5" s="21">
        <f>SUM(O6)</f>
        <v>47.08</v>
      </c>
      <c r="P5" s="21">
        <f t="shared" ref="P5" si="3">SUM(P6)</f>
        <v>0</v>
      </c>
      <c r="Q5" s="21">
        <f t="shared" ref="Q5" si="4">SUM(Q6)</f>
        <v>5.1787999999999998</v>
      </c>
      <c r="R5" s="21">
        <f t="shared" ref="R5" si="5">SUM(R6)</f>
        <v>39.0764</v>
      </c>
      <c r="S5" s="21">
        <f t="shared" ref="S5" si="6">SUM(S6)</f>
        <v>0</v>
      </c>
      <c r="T5" s="21">
        <f t="shared" ref="T5" si="7">SUM(T6)</f>
        <v>2.8247999999999998</v>
      </c>
      <c r="U5" s="21">
        <f t="shared" ref="U5" si="8">SUM(U6)</f>
        <v>47.08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16"/>
      <c r="AM5" s="20"/>
      <c r="AN5" s="20"/>
      <c r="AO5" s="20"/>
      <c r="AP5" s="20"/>
      <c r="AQ5" s="20"/>
      <c r="AR5" s="20"/>
      <c r="AS5" s="20"/>
      <c r="AT5" s="216"/>
      <c r="AU5" s="20"/>
      <c r="AV5" s="20"/>
      <c r="AW5" s="20"/>
      <c r="AX5" s="20"/>
      <c r="AY5" s="20"/>
      <c r="AZ5" s="20"/>
      <c r="BA5" s="20"/>
      <c r="BB5" s="20"/>
      <c r="BC5" s="20"/>
      <c r="BD5" s="216">
        <v>0.04</v>
      </c>
      <c r="BE5" s="21">
        <f>U6</f>
        <v>47.08</v>
      </c>
      <c r="BF5" s="20"/>
      <c r="BG5" s="20"/>
      <c r="BH5" s="20"/>
      <c r="BI5" s="20"/>
      <c r="BJ5" s="20"/>
      <c r="BK5" s="20"/>
      <c r="BL5" s="20"/>
      <c r="BM5" s="20"/>
      <c r="BN5" s="181">
        <f t="shared" si="1"/>
        <v>47.08</v>
      </c>
      <c r="BO5" s="24">
        <v>43684</v>
      </c>
      <c r="BP5" s="179"/>
      <c r="BQ5" s="24">
        <v>43504</v>
      </c>
      <c r="BR5" s="198">
        <v>6</v>
      </c>
      <c r="BS5" s="22">
        <f t="shared" ref="BS5:BS37" si="9">BR5*30</f>
        <v>180</v>
      </c>
      <c r="BT5" s="192">
        <f t="shared" ref="BT5:BT37" si="10">BQ5+BS5</f>
        <v>43684</v>
      </c>
    </row>
    <row r="6" spans="1:73" s="22" customFormat="1" ht="169.15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25"/>
      <c r="K6" s="20"/>
      <c r="L6" s="20"/>
      <c r="M6" s="20" t="s">
        <v>310</v>
      </c>
      <c r="N6" s="20">
        <f>BD5</f>
        <v>0.04</v>
      </c>
      <c r="O6" s="21">
        <f>N6*1177</f>
        <v>47.08</v>
      </c>
      <c r="P6" s="21"/>
      <c r="Q6" s="21">
        <f>O6*0.11</f>
        <v>5.1787999999999998</v>
      </c>
      <c r="R6" s="21">
        <f>O6*0.83</f>
        <v>39.0764</v>
      </c>
      <c r="S6" s="21">
        <v>0</v>
      </c>
      <c r="T6" s="21">
        <f>O6*0.06</f>
        <v>2.8247999999999998</v>
      </c>
      <c r="U6" s="21">
        <f t="shared" ref="U6" si="11">SUM(Q6:T6)</f>
        <v>47.08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16"/>
      <c r="AM6" s="20"/>
      <c r="AN6" s="20"/>
      <c r="AO6" s="20"/>
      <c r="AP6" s="20"/>
      <c r="AQ6" s="20"/>
      <c r="AR6" s="20"/>
      <c r="AS6" s="20"/>
      <c r="AT6" s="216"/>
      <c r="AU6" s="20"/>
      <c r="AV6" s="20"/>
      <c r="AW6" s="20"/>
      <c r="AX6" s="20"/>
      <c r="AY6" s="20"/>
      <c r="AZ6" s="20"/>
      <c r="BA6" s="20"/>
      <c r="BB6" s="20"/>
      <c r="BC6" s="20"/>
      <c r="BD6" s="216"/>
      <c r="BE6" s="20"/>
      <c r="BF6" s="20"/>
      <c r="BG6" s="20"/>
      <c r="BH6" s="20"/>
      <c r="BI6" s="20"/>
      <c r="BJ6" s="20"/>
      <c r="BK6" s="20"/>
      <c r="BL6" s="20"/>
      <c r="BM6" s="20"/>
      <c r="BN6" s="181"/>
      <c r="BO6" s="24"/>
      <c r="BP6" s="179"/>
      <c r="BQ6" s="26"/>
      <c r="BR6" s="198"/>
      <c r="BT6" s="192"/>
    </row>
    <row r="7" spans="1:73" s="22" customFormat="1" ht="332.25" customHeight="1" x14ac:dyDescent="0.25">
      <c r="A7" s="20" t="s">
        <v>339</v>
      </c>
      <c r="B7" s="196">
        <v>41759422</v>
      </c>
      <c r="C7" s="24">
        <v>43503</v>
      </c>
      <c r="D7" s="20">
        <v>466.1</v>
      </c>
      <c r="E7" s="20"/>
      <c r="F7" s="20">
        <v>15</v>
      </c>
      <c r="G7" s="20" t="s">
        <v>345</v>
      </c>
      <c r="H7" s="20" t="s">
        <v>138</v>
      </c>
      <c r="I7" s="20" t="s">
        <v>351</v>
      </c>
      <c r="J7" s="224" t="s">
        <v>357</v>
      </c>
      <c r="K7" s="20" t="s">
        <v>361</v>
      </c>
      <c r="L7" s="20"/>
      <c r="M7" s="20"/>
      <c r="N7" s="20"/>
      <c r="O7" s="21">
        <f>SUM(O8:O12)</f>
        <v>466.03</v>
      </c>
      <c r="P7" s="21">
        <f t="shared" ref="P7:U7" si="12">SUM(P8:P12)</f>
        <v>0</v>
      </c>
      <c r="Q7" s="21">
        <f t="shared" si="12"/>
        <v>29.294300000000003</v>
      </c>
      <c r="R7" s="21">
        <f t="shared" si="12"/>
        <v>172.49299999999999</v>
      </c>
      <c r="S7" s="21">
        <f t="shared" si="12"/>
        <v>243.97</v>
      </c>
      <c r="T7" s="21">
        <f t="shared" si="12"/>
        <v>20.2727</v>
      </c>
      <c r="U7" s="21">
        <f t="shared" si="12"/>
        <v>466.03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>
        <v>5.5E-2</v>
      </c>
      <c r="AI7" s="21">
        <f>U8</f>
        <v>70.509999999999991</v>
      </c>
      <c r="AJ7" s="20"/>
      <c r="AK7" s="20"/>
      <c r="AL7" s="216">
        <v>1</v>
      </c>
      <c r="AM7" s="21">
        <f>U9</f>
        <v>58.690000000000005</v>
      </c>
      <c r="AN7" s="20"/>
      <c r="AO7" s="20"/>
      <c r="AP7" s="20"/>
      <c r="AQ7" s="20"/>
      <c r="AR7" s="20"/>
      <c r="AS7" s="20"/>
      <c r="AT7" s="216" t="s">
        <v>408</v>
      </c>
      <c r="AU7" s="29">
        <f>U10</f>
        <v>238.7</v>
      </c>
      <c r="AV7" s="20" t="s">
        <v>409</v>
      </c>
      <c r="AW7" s="21">
        <f>U11</f>
        <v>27.510000000000005</v>
      </c>
      <c r="AX7" s="20"/>
      <c r="AY7" s="20"/>
      <c r="AZ7" s="20"/>
      <c r="BA7" s="20"/>
      <c r="BB7" s="20"/>
      <c r="BC7" s="20"/>
      <c r="BD7" s="216">
        <v>0.06</v>
      </c>
      <c r="BE7" s="29">
        <f>U12</f>
        <v>70.61999999999999</v>
      </c>
      <c r="BF7" s="20"/>
      <c r="BG7" s="20"/>
      <c r="BH7" s="20"/>
      <c r="BI7" s="20"/>
      <c r="BJ7" s="20"/>
      <c r="BK7" s="20"/>
      <c r="BL7" s="20"/>
      <c r="BM7" s="20"/>
      <c r="BN7" s="181">
        <f t="shared" si="1"/>
        <v>466.03</v>
      </c>
      <c r="BO7" s="24">
        <v>43683</v>
      </c>
      <c r="BP7" s="179"/>
      <c r="BQ7" s="193">
        <v>43503</v>
      </c>
      <c r="BR7" s="198">
        <v>6</v>
      </c>
      <c r="BS7" s="22">
        <f t="shared" si="9"/>
        <v>180</v>
      </c>
      <c r="BT7" s="192">
        <f t="shared" si="10"/>
        <v>43683</v>
      </c>
    </row>
    <row r="8" spans="1:73" s="22" customFormat="1" ht="193.5" customHeight="1" x14ac:dyDescent="0.25">
      <c r="A8" s="20"/>
      <c r="B8" s="196"/>
      <c r="C8" s="24"/>
      <c r="D8" s="20"/>
      <c r="E8" s="20"/>
      <c r="F8" s="20"/>
      <c r="G8" s="20"/>
      <c r="H8" s="20"/>
      <c r="I8" s="20"/>
      <c r="J8" s="226"/>
      <c r="K8" s="20"/>
      <c r="L8" s="20"/>
      <c r="M8" s="20" t="s">
        <v>314</v>
      </c>
      <c r="N8" s="20">
        <f>AH7</f>
        <v>5.5E-2</v>
      </c>
      <c r="O8" s="21">
        <f>N8*1282</f>
        <v>70.510000000000005</v>
      </c>
      <c r="P8" s="21"/>
      <c r="Q8" s="21">
        <f>O8*0.11</f>
        <v>7.7561000000000009</v>
      </c>
      <c r="R8" s="21">
        <f>O8*0.84</f>
        <v>59.228400000000001</v>
      </c>
      <c r="S8" s="21">
        <v>0</v>
      </c>
      <c r="T8" s="21">
        <f>O8*0.05</f>
        <v>3.5255000000000005</v>
      </c>
      <c r="U8" s="21">
        <f>SUM(Q8:T8)</f>
        <v>70.509999999999991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16"/>
      <c r="AM8" s="20"/>
      <c r="AN8" s="20"/>
      <c r="AO8" s="20"/>
      <c r="AP8" s="20"/>
      <c r="AQ8" s="20"/>
      <c r="AR8" s="20"/>
      <c r="AS8" s="20"/>
      <c r="AT8" s="216"/>
      <c r="AU8" s="20"/>
      <c r="AV8" s="20"/>
      <c r="AW8" s="20"/>
      <c r="AX8" s="20"/>
      <c r="AY8" s="20"/>
      <c r="AZ8" s="20"/>
      <c r="BA8" s="20"/>
      <c r="BB8" s="20"/>
      <c r="BC8" s="20"/>
      <c r="BD8" s="216"/>
      <c r="BE8" s="29"/>
      <c r="BF8" s="20"/>
      <c r="BG8" s="20"/>
      <c r="BH8" s="20"/>
      <c r="BI8" s="20"/>
      <c r="BJ8" s="20"/>
      <c r="BK8" s="20"/>
      <c r="BL8" s="20"/>
      <c r="BM8" s="20"/>
      <c r="BN8" s="181"/>
      <c r="BO8" s="24"/>
      <c r="BP8" s="179"/>
      <c r="BQ8" s="199"/>
      <c r="BR8" s="198"/>
      <c r="BT8" s="192"/>
    </row>
    <row r="9" spans="1:73" s="22" customFormat="1" ht="193.5" customHeight="1" x14ac:dyDescent="0.25">
      <c r="A9" s="20"/>
      <c r="B9" s="196"/>
      <c r="C9" s="24"/>
      <c r="D9" s="20"/>
      <c r="E9" s="20"/>
      <c r="F9" s="20"/>
      <c r="G9" s="20"/>
      <c r="H9" s="20"/>
      <c r="I9" s="20"/>
      <c r="J9" s="226"/>
      <c r="K9" s="20"/>
      <c r="L9" s="20"/>
      <c r="M9" s="20" t="s">
        <v>316</v>
      </c>
      <c r="N9" s="20">
        <f>AL7</f>
        <v>1</v>
      </c>
      <c r="O9" s="21">
        <f>U9</f>
        <v>58.690000000000005</v>
      </c>
      <c r="P9" s="21"/>
      <c r="Q9" s="21">
        <v>4.3499999999999996</v>
      </c>
      <c r="R9" s="21">
        <v>7.07</v>
      </c>
      <c r="S9" s="21">
        <v>45.49</v>
      </c>
      <c r="T9" s="21">
        <v>1.78</v>
      </c>
      <c r="U9" s="21">
        <f t="shared" ref="U9" si="13">SUM(Q9:T9)</f>
        <v>58.690000000000005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16"/>
      <c r="AM9" s="20"/>
      <c r="AN9" s="20"/>
      <c r="AO9" s="20"/>
      <c r="AP9" s="20"/>
      <c r="AQ9" s="20"/>
      <c r="AR9" s="20"/>
      <c r="AS9" s="20"/>
      <c r="AT9" s="216"/>
      <c r="AU9" s="20"/>
      <c r="AV9" s="20"/>
      <c r="AW9" s="20"/>
      <c r="AX9" s="20"/>
      <c r="AY9" s="20"/>
      <c r="AZ9" s="20"/>
      <c r="BA9" s="20"/>
      <c r="BB9" s="20"/>
      <c r="BC9" s="20"/>
      <c r="BD9" s="216"/>
      <c r="BE9" s="29"/>
      <c r="BF9" s="20"/>
      <c r="BG9" s="20"/>
      <c r="BH9" s="20"/>
      <c r="BI9" s="20"/>
      <c r="BJ9" s="20"/>
      <c r="BK9" s="20"/>
      <c r="BL9" s="20"/>
      <c r="BM9" s="20"/>
      <c r="BN9" s="181"/>
      <c r="BO9" s="24"/>
      <c r="BP9" s="179"/>
      <c r="BQ9" s="199"/>
      <c r="BR9" s="198"/>
      <c r="BT9" s="192"/>
    </row>
    <row r="10" spans="1:73" s="22" customFormat="1" ht="193.5" customHeight="1" x14ac:dyDescent="0.25">
      <c r="A10" s="20"/>
      <c r="B10" s="196"/>
      <c r="C10" s="24"/>
      <c r="D10" s="20"/>
      <c r="E10" s="20"/>
      <c r="F10" s="20"/>
      <c r="G10" s="20"/>
      <c r="H10" s="20"/>
      <c r="I10" s="20"/>
      <c r="J10" s="226"/>
      <c r="K10" s="20"/>
      <c r="L10" s="20"/>
      <c r="M10" s="20" t="s">
        <v>318</v>
      </c>
      <c r="N10" s="20" t="str">
        <f>AT7</f>
        <v>СТП 25 кВА</v>
      </c>
      <c r="O10" s="29">
        <f>U10</f>
        <v>238.7</v>
      </c>
      <c r="P10" s="20"/>
      <c r="Q10" s="29">
        <v>8.41</v>
      </c>
      <c r="R10" s="29">
        <v>46.51</v>
      </c>
      <c r="S10" s="29">
        <v>178.72</v>
      </c>
      <c r="T10" s="29">
        <v>5.0599999999999996</v>
      </c>
      <c r="U10" s="29">
        <f>SUM(Q10:T10)</f>
        <v>238.7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16"/>
      <c r="AM10" s="20"/>
      <c r="AN10" s="20"/>
      <c r="AO10" s="20"/>
      <c r="AP10" s="20"/>
      <c r="AQ10" s="20"/>
      <c r="AR10" s="20"/>
      <c r="AS10" s="20"/>
      <c r="AT10" s="216"/>
      <c r="AU10" s="20"/>
      <c r="AV10" s="20"/>
      <c r="AW10" s="20"/>
      <c r="AX10" s="20"/>
      <c r="AY10" s="20"/>
      <c r="AZ10" s="20"/>
      <c r="BA10" s="20"/>
      <c r="BB10" s="20"/>
      <c r="BC10" s="20"/>
      <c r="BD10" s="216"/>
      <c r="BE10" s="29"/>
      <c r="BF10" s="20"/>
      <c r="BG10" s="20"/>
      <c r="BH10" s="20"/>
      <c r="BI10" s="20"/>
      <c r="BJ10" s="20"/>
      <c r="BK10" s="20"/>
      <c r="BL10" s="20"/>
      <c r="BM10" s="20"/>
      <c r="BN10" s="181"/>
      <c r="BO10" s="24"/>
      <c r="BP10" s="179"/>
      <c r="BQ10" s="199"/>
      <c r="BR10" s="198"/>
      <c r="BT10" s="192"/>
    </row>
    <row r="11" spans="1:73" s="22" customFormat="1" ht="193.5" customHeight="1" x14ac:dyDescent="0.25">
      <c r="A11" s="20"/>
      <c r="B11" s="196"/>
      <c r="C11" s="24"/>
      <c r="D11" s="20"/>
      <c r="E11" s="20"/>
      <c r="F11" s="20"/>
      <c r="G11" s="20"/>
      <c r="H11" s="20"/>
      <c r="I11" s="20"/>
      <c r="J11" s="226"/>
      <c r="K11" s="20"/>
      <c r="L11" s="20"/>
      <c r="M11" s="20" t="s">
        <v>411</v>
      </c>
      <c r="N11" s="21" t="str">
        <f>AV7</f>
        <v>КВАНТ ST 2000-12-W-230*5(10)-0.5S/1</v>
      </c>
      <c r="O11" s="21">
        <f>U11</f>
        <v>27.510000000000005</v>
      </c>
      <c r="P11" s="21"/>
      <c r="Q11" s="21">
        <v>1.01</v>
      </c>
      <c r="R11" s="21">
        <v>1.07</v>
      </c>
      <c r="S11" s="21">
        <v>19.760000000000002</v>
      </c>
      <c r="T11" s="21">
        <v>5.67</v>
      </c>
      <c r="U11" s="21">
        <f>SUM(Q11:T11)</f>
        <v>27.510000000000005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16"/>
      <c r="AM11" s="20"/>
      <c r="AN11" s="20"/>
      <c r="AO11" s="20"/>
      <c r="AP11" s="20"/>
      <c r="AQ11" s="20"/>
      <c r="AR11" s="20"/>
      <c r="AS11" s="20"/>
      <c r="AT11" s="216"/>
      <c r="AU11" s="20"/>
      <c r="AV11" s="20"/>
      <c r="AW11" s="20"/>
      <c r="AX11" s="20"/>
      <c r="AY11" s="20"/>
      <c r="AZ11" s="20"/>
      <c r="BA11" s="20"/>
      <c r="BB11" s="20"/>
      <c r="BC11" s="20"/>
      <c r="BD11" s="216"/>
      <c r="BE11" s="29"/>
      <c r="BF11" s="20"/>
      <c r="BG11" s="20"/>
      <c r="BH11" s="20"/>
      <c r="BI11" s="20"/>
      <c r="BJ11" s="20"/>
      <c r="BK11" s="20"/>
      <c r="BL11" s="20"/>
      <c r="BM11" s="20"/>
      <c r="BN11" s="181"/>
      <c r="BO11" s="24"/>
      <c r="BP11" s="179"/>
      <c r="BQ11" s="199"/>
      <c r="BR11" s="198"/>
      <c r="BT11" s="192"/>
    </row>
    <row r="12" spans="1:73" s="22" customFormat="1" ht="193.5" customHeight="1" x14ac:dyDescent="0.25">
      <c r="A12" s="20"/>
      <c r="B12" s="196"/>
      <c r="C12" s="24"/>
      <c r="D12" s="20"/>
      <c r="E12" s="20"/>
      <c r="F12" s="20"/>
      <c r="G12" s="20"/>
      <c r="H12" s="20"/>
      <c r="I12" s="20"/>
      <c r="J12" s="225"/>
      <c r="K12" s="20"/>
      <c r="L12" s="20"/>
      <c r="M12" s="20" t="s">
        <v>310</v>
      </c>
      <c r="N12" s="20">
        <f>BD7</f>
        <v>0.06</v>
      </c>
      <c r="O12" s="21">
        <f>N12*1177</f>
        <v>70.61999999999999</v>
      </c>
      <c r="P12" s="21"/>
      <c r="Q12" s="21">
        <f>O12*0.11</f>
        <v>7.7681999999999993</v>
      </c>
      <c r="R12" s="21">
        <f>O12*0.83</f>
        <v>58.614599999999989</v>
      </c>
      <c r="S12" s="21">
        <v>0</v>
      </c>
      <c r="T12" s="21">
        <f>O12*0.06</f>
        <v>4.2371999999999996</v>
      </c>
      <c r="U12" s="21">
        <f t="shared" ref="U12" si="14">SUM(Q12:T12)</f>
        <v>70.61999999999999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16"/>
      <c r="AM12" s="20"/>
      <c r="AN12" s="20"/>
      <c r="AO12" s="20"/>
      <c r="AP12" s="20"/>
      <c r="AQ12" s="20"/>
      <c r="AR12" s="20"/>
      <c r="AS12" s="20"/>
      <c r="AT12" s="216"/>
      <c r="AU12" s="20"/>
      <c r="AV12" s="20"/>
      <c r="AW12" s="20"/>
      <c r="AX12" s="20"/>
      <c r="AY12" s="20"/>
      <c r="AZ12" s="20"/>
      <c r="BA12" s="20"/>
      <c r="BB12" s="20"/>
      <c r="BC12" s="20"/>
      <c r="BD12" s="216"/>
      <c r="BE12" s="29"/>
      <c r="BF12" s="20"/>
      <c r="BG12" s="20"/>
      <c r="BH12" s="20"/>
      <c r="BI12" s="20"/>
      <c r="BJ12" s="20"/>
      <c r="BK12" s="20"/>
      <c r="BL12" s="20"/>
      <c r="BM12" s="20"/>
      <c r="BN12" s="181"/>
      <c r="BO12" s="24"/>
      <c r="BP12" s="179"/>
      <c r="BQ12" s="199"/>
      <c r="BR12" s="198"/>
      <c r="BT12" s="192"/>
    </row>
    <row r="13" spans="1:73" s="22" customFormat="1" ht="409.6" customHeight="1" x14ac:dyDescent="0.25">
      <c r="A13" s="20" t="s">
        <v>365</v>
      </c>
      <c r="B13" s="196">
        <v>41765906</v>
      </c>
      <c r="C13" s="24">
        <v>43503</v>
      </c>
      <c r="D13" s="20">
        <v>466.1</v>
      </c>
      <c r="E13" s="20"/>
      <c r="F13" s="20">
        <v>12</v>
      </c>
      <c r="G13" s="20" t="s">
        <v>364</v>
      </c>
      <c r="H13" s="20" t="s">
        <v>138</v>
      </c>
      <c r="I13" s="20" t="s">
        <v>366</v>
      </c>
      <c r="J13" s="224" t="s">
        <v>367</v>
      </c>
      <c r="K13" s="20" t="s">
        <v>336</v>
      </c>
      <c r="L13" s="20"/>
      <c r="M13" s="20"/>
      <c r="N13" s="20"/>
      <c r="O13" s="21">
        <f>SUM(O14)</f>
        <v>41.195000000000007</v>
      </c>
      <c r="P13" s="21">
        <f t="shared" ref="P13:U13" si="15">SUM(P14)</f>
        <v>0</v>
      </c>
      <c r="Q13" s="21">
        <f t="shared" si="15"/>
        <v>4.5314500000000004</v>
      </c>
      <c r="R13" s="21">
        <f t="shared" si="15"/>
        <v>34.191850000000002</v>
      </c>
      <c r="S13" s="21">
        <f t="shared" si="15"/>
        <v>0</v>
      </c>
      <c r="T13" s="21">
        <f t="shared" si="15"/>
        <v>2.4717000000000002</v>
      </c>
      <c r="U13" s="21">
        <f t="shared" si="15"/>
        <v>41.195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16"/>
      <c r="AM13" s="20"/>
      <c r="AN13" s="20"/>
      <c r="AO13" s="20"/>
      <c r="AP13" s="20"/>
      <c r="AQ13" s="20"/>
      <c r="AR13" s="20"/>
      <c r="AS13" s="20"/>
      <c r="AT13" s="216"/>
      <c r="AU13" s="20"/>
      <c r="AV13" s="20"/>
      <c r="AW13" s="20"/>
      <c r="AX13" s="20"/>
      <c r="AY13" s="20"/>
      <c r="AZ13" s="20"/>
      <c r="BA13" s="20"/>
      <c r="BB13" s="20"/>
      <c r="BC13" s="20"/>
      <c r="BD13" s="216">
        <v>3.5000000000000003E-2</v>
      </c>
      <c r="BE13" s="29">
        <f>U14</f>
        <v>41.195</v>
      </c>
      <c r="BF13" s="20"/>
      <c r="BG13" s="20"/>
      <c r="BH13" s="20"/>
      <c r="BI13" s="20"/>
      <c r="BJ13" s="20"/>
      <c r="BK13" s="20"/>
      <c r="BL13" s="20"/>
      <c r="BM13" s="20"/>
      <c r="BN13" s="181">
        <f t="shared" si="1"/>
        <v>41.195</v>
      </c>
      <c r="BO13" s="243">
        <v>43683</v>
      </c>
      <c r="BP13" s="179"/>
      <c r="BQ13" s="24">
        <v>43503</v>
      </c>
      <c r="BR13" s="198">
        <v>6</v>
      </c>
      <c r="BS13" s="22">
        <f t="shared" si="9"/>
        <v>180</v>
      </c>
      <c r="BT13" s="192">
        <f t="shared" si="10"/>
        <v>43683</v>
      </c>
    </row>
    <row r="14" spans="1:73" s="22" customFormat="1" ht="153" customHeight="1" x14ac:dyDescent="0.25">
      <c r="A14" s="20"/>
      <c r="B14" s="196"/>
      <c r="C14" s="24"/>
      <c r="D14" s="20"/>
      <c r="E14" s="20"/>
      <c r="F14" s="20"/>
      <c r="G14" s="20"/>
      <c r="H14" s="20"/>
      <c r="I14" s="20"/>
      <c r="J14" s="225"/>
      <c r="K14" s="20"/>
      <c r="L14" s="20"/>
      <c r="M14" s="20" t="s">
        <v>310</v>
      </c>
      <c r="N14" s="20">
        <f>BD13</f>
        <v>3.5000000000000003E-2</v>
      </c>
      <c r="O14" s="21">
        <f>N14*1177</f>
        <v>41.195000000000007</v>
      </c>
      <c r="P14" s="21"/>
      <c r="Q14" s="21">
        <f>O14*0.11</f>
        <v>4.5314500000000004</v>
      </c>
      <c r="R14" s="21">
        <f>O14*0.83</f>
        <v>34.191850000000002</v>
      </c>
      <c r="S14" s="21">
        <v>0</v>
      </c>
      <c r="T14" s="21">
        <f>O14*0.06</f>
        <v>2.4717000000000002</v>
      </c>
      <c r="U14" s="21">
        <f t="shared" ref="U14" si="16">SUM(Q14:T14)</f>
        <v>41.195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16"/>
      <c r="AM14" s="20"/>
      <c r="AN14" s="20"/>
      <c r="AO14" s="20"/>
      <c r="AP14" s="20"/>
      <c r="AQ14" s="20"/>
      <c r="AR14" s="20"/>
      <c r="AS14" s="20"/>
      <c r="AT14" s="216"/>
      <c r="AU14" s="20"/>
      <c r="AV14" s="20"/>
      <c r="AW14" s="20"/>
      <c r="AX14" s="20"/>
      <c r="AY14" s="20"/>
      <c r="AZ14" s="20"/>
      <c r="BA14" s="20"/>
      <c r="BB14" s="20"/>
      <c r="BC14" s="20"/>
      <c r="BD14" s="216"/>
      <c r="BE14" s="29"/>
      <c r="BF14" s="20"/>
      <c r="BG14" s="20"/>
      <c r="BH14" s="20"/>
      <c r="BI14" s="20"/>
      <c r="BJ14" s="20"/>
      <c r="BK14" s="20"/>
      <c r="BL14" s="20"/>
      <c r="BM14" s="20"/>
      <c r="BN14" s="181"/>
      <c r="BO14" s="243"/>
      <c r="BP14" s="179"/>
      <c r="BQ14" s="26"/>
      <c r="BR14" s="200"/>
      <c r="BT14" s="192"/>
    </row>
    <row r="15" spans="1:73" s="22" customFormat="1" ht="280.89999999999998" customHeight="1" x14ac:dyDescent="0.25">
      <c r="A15" s="17" t="s">
        <v>340</v>
      </c>
      <c r="B15" s="18">
        <v>41773159</v>
      </c>
      <c r="C15" s="24">
        <v>43503</v>
      </c>
      <c r="D15" s="19">
        <v>466.1</v>
      </c>
      <c r="E15" s="19"/>
      <c r="F15" s="20">
        <v>7</v>
      </c>
      <c r="G15" s="18" t="s">
        <v>346</v>
      </c>
      <c r="H15" s="18" t="s">
        <v>138</v>
      </c>
      <c r="I15" s="18" t="s">
        <v>352</v>
      </c>
      <c r="J15" s="222" t="s">
        <v>358</v>
      </c>
      <c r="K15" s="18" t="s">
        <v>362</v>
      </c>
      <c r="L15" s="20"/>
      <c r="M15" s="20"/>
      <c r="N15" s="20"/>
      <c r="O15" s="21">
        <f>SUM(O16)</f>
        <v>82.390000000000015</v>
      </c>
      <c r="P15" s="21">
        <f t="shared" ref="P15" si="17">SUM(P16)</f>
        <v>0</v>
      </c>
      <c r="Q15" s="21">
        <f t="shared" ref="Q15" si="18">SUM(Q16)</f>
        <v>9.0629000000000008</v>
      </c>
      <c r="R15" s="21">
        <f t="shared" ref="R15" si="19">SUM(R16)</f>
        <v>68.383700000000005</v>
      </c>
      <c r="S15" s="21">
        <f t="shared" ref="S15" si="20">SUM(S16)</f>
        <v>0</v>
      </c>
      <c r="T15" s="21">
        <f t="shared" ref="T15" si="21">SUM(T16)</f>
        <v>4.9434000000000005</v>
      </c>
      <c r="U15" s="21">
        <f t="shared" ref="U15" si="22">SUM(U16)</f>
        <v>82.39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1"/>
      <c r="BC15" s="21"/>
      <c r="BD15" s="216">
        <v>7.0000000000000007E-2</v>
      </c>
      <c r="BE15" s="21">
        <f>U16</f>
        <v>82.39</v>
      </c>
      <c r="BF15" s="20"/>
      <c r="BG15" s="21"/>
      <c r="BH15" s="20"/>
      <c r="BI15" s="23"/>
      <c r="BJ15" s="23"/>
      <c r="BK15" s="21"/>
      <c r="BL15" s="21"/>
      <c r="BM15" s="21"/>
      <c r="BN15" s="181">
        <f t="shared" si="1"/>
        <v>82.39</v>
      </c>
      <c r="BO15" s="24">
        <v>43683</v>
      </c>
      <c r="BP15" s="21"/>
      <c r="BQ15" s="193">
        <v>43503</v>
      </c>
      <c r="BR15" s="196">
        <v>6</v>
      </c>
      <c r="BS15" s="22">
        <f t="shared" si="9"/>
        <v>180</v>
      </c>
      <c r="BT15" s="192">
        <f t="shared" si="10"/>
        <v>43683</v>
      </c>
      <c r="BU15" s="25"/>
    </row>
    <row r="16" spans="1:73" s="22" customFormat="1" ht="171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23"/>
      <c r="K16" s="18"/>
      <c r="L16" s="20"/>
      <c r="M16" s="20" t="s">
        <v>310</v>
      </c>
      <c r="N16" s="20">
        <f>BD15</f>
        <v>7.0000000000000007E-2</v>
      </c>
      <c r="O16" s="21">
        <f>N16*1177</f>
        <v>82.390000000000015</v>
      </c>
      <c r="P16" s="21"/>
      <c r="Q16" s="21">
        <f>O16*0.11</f>
        <v>9.0629000000000008</v>
      </c>
      <c r="R16" s="21">
        <f>O16*0.83</f>
        <v>68.383700000000005</v>
      </c>
      <c r="S16" s="21">
        <v>0</v>
      </c>
      <c r="T16" s="21">
        <f>O16*0.06</f>
        <v>4.9434000000000005</v>
      </c>
      <c r="U16" s="21">
        <f t="shared" ref="U16" si="23">SUM(Q16:T16)</f>
        <v>82.39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1"/>
      <c r="BC16" s="21"/>
      <c r="BD16" s="216"/>
      <c r="BE16" s="181"/>
      <c r="BF16" s="20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193"/>
      <c r="BR16" s="196"/>
      <c r="BT16" s="192"/>
      <c r="BU16" s="25"/>
    </row>
    <row r="17" spans="1:73" s="22" customFormat="1" ht="409.6" customHeight="1" x14ac:dyDescent="0.25">
      <c r="A17" s="17" t="s">
        <v>371</v>
      </c>
      <c r="B17" s="18">
        <v>41768886</v>
      </c>
      <c r="C17" s="24">
        <v>43503</v>
      </c>
      <c r="D17" s="19">
        <v>466.1</v>
      </c>
      <c r="E17" s="19"/>
      <c r="F17" s="20">
        <v>5</v>
      </c>
      <c r="G17" s="18" t="s">
        <v>368</v>
      </c>
      <c r="H17" s="18" t="s">
        <v>138</v>
      </c>
      <c r="I17" s="18" t="s">
        <v>372</v>
      </c>
      <c r="J17" s="18" t="s">
        <v>369</v>
      </c>
      <c r="K17" s="18" t="s">
        <v>370</v>
      </c>
      <c r="L17" s="20"/>
      <c r="M17" s="20"/>
      <c r="N17" s="20"/>
      <c r="O17" s="20"/>
      <c r="P17" s="20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1"/>
      <c r="BC17" s="21"/>
      <c r="BD17" s="216"/>
      <c r="BE17" s="181"/>
      <c r="BF17" s="20"/>
      <c r="BG17" s="21"/>
      <c r="BH17" s="20"/>
      <c r="BI17" s="23"/>
      <c r="BJ17" s="23"/>
      <c r="BK17" s="21"/>
      <c r="BL17" s="21"/>
      <c r="BM17" s="21"/>
      <c r="BN17" s="181">
        <f t="shared" si="1"/>
        <v>0</v>
      </c>
      <c r="BO17" s="24">
        <v>43683</v>
      </c>
      <c r="BP17" s="21" t="s">
        <v>410</v>
      </c>
      <c r="BQ17" s="193">
        <v>43503</v>
      </c>
      <c r="BR17" s="196">
        <v>6</v>
      </c>
      <c r="BS17" s="22">
        <f t="shared" si="9"/>
        <v>180</v>
      </c>
      <c r="BT17" s="192">
        <f t="shared" si="10"/>
        <v>43683</v>
      </c>
      <c r="BU17" s="25"/>
    </row>
    <row r="18" spans="1:73" s="22" customFormat="1" ht="294.75" customHeight="1" x14ac:dyDescent="0.25">
      <c r="A18" s="17" t="s">
        <v>375</v>
      </c>
      <c r="B18" s="18">
        <v>41770818</v>
      </c>
      <c r="C18" s="24">
        <v>43503</v>
      </c>
      <c r="D18" s="19">
        <v>466.1</v>
      </c>
      <c r="E18" s="19"/>
      <c r="F18" s="20">
        <v>8</v>
      </c>
      <c r="G18" s="18" t="s">
        <v>376</v>
      </c>
      <c r="H18" s="18" t="s">
        <v>138</v>
      </c>
      <c r="I18" s="18" t="s">
        <v>377</v>
      </c>
      <c r="J18" s="222" t="s">
        <v>373</v>
      </c>
      <c r="K18" s="18" t="s">
        <v>374</v>
      </c>
      <c r="L18" s="20"/>
      <c r="M18" s="20"/>
      <c r="N18" s="20"/>
      <c r="O18" s="21">
        <f>SUM(O19)</f>
        <v>70.61999999999999</v>
      </c>
      <c r="P18" s="21">
        <f t="shared" ref="P18" si="24">SUM(P19)</f>
        <v>0</v>
      </c>
      <c r="Q18" s="21">
        <f t="shared" ref="Q18" si="25">SUM(Q19)</f>
        <v>7.7681999999999993</v>
      </c>
      <c r="R18" s="21">
        <f t="shared" ref="R18" si="26">SUM(R19)</f>
        <v>58.614599999999989</v>
      </c>
      <c r="S18" s="21">
        <f t="shared" ref="S18" si="27">SUM(S19)</f>
        <v>0</v>
      </c>
      <c r="T18" s="21">
        <f t="shared" ref="T18" si="28">SUM(T19)</f>
        <v>4.2371999999999996</v>
      </c>
      <c r="U18" s="21">
        <f t="shared" ref="U18" si="29">SUM(U19)</f>
        <v>70.61999999999999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1"/>
      <c r="BC18" s="21"/>
      <c r="BD18" s="216">
        <v>0.06</v>
      </c>
      <c r="BE18" s="181">
        <f>U19</f>
        <v>70.61999999999999</v>
      </c>
      <c r="BF18" s="20"/>
      <c r="BG18" s="21"/>
      <c r="BH18" s="20"/>
      <c r="BI18" s="23"/>
      <c r="BJ18" s="23"/>
      <c r="BK18" s="21"/>
      <c r="BL18" s="21"/>
      <c r="BM18" s="21"/>
      <c r="BN18" s="181">
        <f t="shared" si="1"/>
        <v>70.61999999999999</v>
      </c>
      <c r="BO18" s="24">
        <v>43683</v>
      </c>
      <c r="BP18" s="21"/>
      <c r="BQ18" s="24">
        <v>43503</v>
      </c>
      <c r="BR18" s="196">
        <v>6</v>
      </c>
      <c r="BS18" s="22">
        <f t="shared" si="9"/>
        <v>180</v>
      </c>
      <c r="BT18" s="192">
        <f t="shared" si="10"/>
        <v>43683</v>
      </c>
      <c r="BU18" s="25"/>
    </row>
    <row r="19" spans="1:73" s="22" customFormat="1" ht="150.6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23"/>
      <c r="K19" s="18"/>
      <c r="L19" s="20"/>
      <c r="M19" s="20" t="s">
        <v>310</v>
      </c>
      <c r="N19" s="20">
        <f>BD18</f>
        <v>0.06</v>
      </c>
      <c r="O19" s="21">
        <f>N19*1177</f>
        <v>70.61999999999999</v>
      </c>
      <c r="P19" s="21"/>
      <c r="Q19" s="21">
        <f>O19*0.11</f>
        <v>7.7681999999999993</v>
      </c>
      <c r="R19" s="21">
        <f>O19*0.83</f>
        <v>58.614599999999989</v>
      </c>
      <c r="S19" s="21">
        <v>0</v>
      </c>
      <c r="T19" s="21">
        <f>O19*0.06</f>
        <v>4.2371999999999996</v>
      </c>
      <c r="U19" s="21">
        <f t="shared" ref="U19" si="30">SUM(Q19:T19)</f>
        <v>70.61999999999999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216"/>
      <c r="BE19" s="181"/>
      <c r="BF19" s="20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24"/>
      <c r="BR19" s="196"/>
      <c r="BT19" s="192"/>
      <c r="BU19" s="25"/>
    </row>
    <row r="20" spans="1:73" s="22" customFormat="1" ht="294.75" customHeight="1" x14ac:dyDescent="0.25">
      <c r="A20" s="17" t="s">
        <v>404</v>
      </c>
      <c r="B20" s="18">
        <v>41771882</v>
      </c>
      <c r="C20" s="24">
        <v>43503</v>
      </c>
      <c r="D20" s="19">
        <v>466.1</v>
      </c>
      <c r="E20" s="19"/>
      <c r="F20" s="20">
        <v>13</v>
      </c>
      <c r="G20" s="18" t="s">
        <v>405</v>
      </c>
      <c r="H20" s="18" t="s">
        <v>138</v>
      </c>
      <c r="I20" s="18" t="s">
        <v>406</v>
      </c>
      <c r="J20" s="222" t="s">
        <v>407</v>
      </c>
      <c r="K20" s="18" t="s">
        <v>336</v>
      </c>
      <c r="L20" s="20"/>
      <c r="M20" s="20"/>
      <c r="N20" s="20"/>
      <c r="O20" s="21">
        <f>SUM(O21)</f>
        <v>70.61999999999999</v>
      </c>
      <c r="P20" s="21">
        <f t="shared" ref="P20" si="31">SUM(P21)</f>
        <v>0</v>
      </c>
      <c r="Q20" s="21">
        <f t="shared" ref="Q20" si="32">SUM(Q21)</f>
        <v>7.7681999999999993</v>
      </c>
      <c r="R20" s="21">
        <f t="shared" ref="R20" si="33">SUM(R21)</f>
        <v>58.614599999999989</v>
      </c>
      <c r="S20" s="21">
        <f t="shared" ref="S20" si="34">SUM(S21)</f>
        <v>0</v>
      </c>
      <c r="T20" s="21">
        <f t="shared" ref="T20" si="35">SUM(T21)</f>
        <v>4.2371999999999996</v>
      </c>
      <c r="U20" s="21">
        <f t="shared" ref="U20" si="36">SUM(U21)</f>
        <v>70.61999999999999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216">
        <v>0.06</v>
      </c>
      <c r="BE20" s="181">
        <f>U21</f>
        <v>70.61999999999999</v>
      </c>
      <c r="BF20" s="20"/>
      <c r="BG20" s="21"/>
      <c r="BH20" s="20"/>
      <c r="BI20" s="23"/>
      <c r="BJ20" s="23"/>
      <c r="BK20" s="21"/>
      <c r="BL20" s="21"/>
      <c r="BM20" s="21"/>
      <c r="BN20" s="181">
        <f t="shared" si="1"/>
        <v>70.61999999999999</v>
      </c>
      <c r="BO20" s="24">
        <v>43683</v>
      </c>
      <c r="BP20" s="21"/>
      <c r="BQ20" s="24">
        <v>43503</v>
      </c>
      <c r="BR20" s="196">
        <v>6</v>
      </c>
      <c r="BS20" s="22">
        <f t="shared" si="9"/>
        <v>180</v>
      </c>
      <c r="BT20" s="192">
        <f t="shared" si="10"/>
        <v>43683</v>
      </c>
      <c r="BU20" s="25"/>
    </row>
    <row r="21" spans="1:73" s="22" customFormat="1" ht="141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23"/>
      <c r="K21" s="18"/>
      <c r="L21" s="20"/>
      <c r="M21" s="20" t="s">
        <v>310</v>
      </c>
      <c r="N21" s="20">
        <f>BD20</f>
        <v>0.06</v>
      </c>
      <c r="O21" s="21">
        <f>N21*1177</f>
        <v>70.61999999999999</v>
      </c>
      <c r="P21" s="21"/>
      <c r="Q21" s="21">
        <f>O21*0.11</f>
        <v>7.7681999999999993</v>
      </c>
      <c r="R21" s="21">
        <f>O21*0.83</f>
        <v>58.614599999999989</v>
      </c>
      <c r="S21" s="21">
        <v>0</v>
      </c>
      <c r="T21" s="21">
        <f>O21*0.06</f>
        <v>4.2371999999999996</v>
      </c>
      <c r="U21" s="21">
        <f t="shared" ref="U21" si="37">SUM(Q21:T21)</f>
        <v>70.61999999999999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216"/>
      <c r="BE21" s="18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26"/>
      <c r="BR21" s="196"/>
      <c r="BT21" s="192"/>
      <c r="BU21" s="25"/>
    </row>
    <row r="22" spans="1:73" s="22" customFormat="1" ht="234" customHeight="1" x14ac:dyDescent="0.25">
      <c r="A22" s="17" t="s">
        <v>341</v>
      </c>
      <c r="B22" s="18">
        <v>41769753</v>
      </c>
      <c r="C22" s="24">
        <v>43503</v>
      </c>
      <c r="D22" s="19">
        <v>466.1</v>
      </c>
      <c r="E22" s="19"/>
      <c r="F22" s="20">
        <v>7</v>
      </c>
      <c r="G22" s="18" t="s">
        <v>347</v>
      </c>
      <c r="H22" s="18" t="s">
        <v>138</v>
      </c>
      <c r="I22" s="18" t="s">
        <v>353</v>
      </c>
      <c r="J22" s="222" t="s">
        <v>359</v>
      </c>
      <c r="K22" s="222" t="s">
        <v>336</v>
      </c>
      <c r="L22" s="20"/>
      <c r="M22" s="20"/>
      <c r="N22" s="20"/>
      <c r="O22" s="21">
        <f>SUM(O23)</f>
        <v>117.7</v>
      </c>
      <c r="P22" s="21">
        <f t="shared" ref="P22" si="38">SUM(P23)</f>
        <v>0</v>
      </c>
      <c r="Q22" s="21">
        <f t="shared" ref="Q22" si="39">SUM(Q23)</f>
        <v>12.947000000000001</v>
      </c>
      <c r="R22" s="21">
        <f t="shared" ref="R22" si="40">SUM(R23)</f>
        <v>97.691000000000003</v>
      </c>
      <c r="S22" s="21">
        <f t="shared" ref="S22" si="41">SUM(S23)</f>
        <v>0</v>
      </c>
      <c r="T22" s="21">
        <f t="shared" ref="T22" si="42">SUM(T23)</f>
        <v>7.0620000000000003</v>
      </c>
      <c r="U22" s="21">
        <f t="shared" ref="U22" si="43">SUM(U23)</f>
        <v>117.7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216"/>
      <c r="AM22" s="23"/>
      <c r="AN22" s="23"/>
      <c r="AO22" s="21"/>
      <c r="AP22" s="21"/>
      <c r="AQ22" s="21"/>
      <c r="AR22" s="21"/>
      <c r="AS22" s="21"/>
      <c r="AT22" s="216"/>
      <c r="AU22" s="23"/>
      <c r="AV22" s="21"/>
      <c r="AW22" s="21"/>
      <c r="AX22" s="21"/>
      <c r="AY22" s="21"/>
      <c r="AZ22" s="21"/>
      <c r="BA22" s="21"/>
      <c r="BB22" s="21"/>
      <c r="BC22" s="21"/>
      <c r="BD22" s="216">
        <v>0.1</v>
      </c>
      <c r="BE22" s="182">
        <f>U23</f>
        <v>117.7</v>
      </c>
      <c r="BF22" s="23"/>
      <c r="BG22" s="21"/>
      <c r="BH22" s="20"/>
      <c r="BI22" s="23"/>
      <c r="BJ22" s="23"/>
      <c r="BK22" s="21"/>
      <c r="BL22" s="21"/>
      <c r="BM22" s="21"/>
      <c r="BN22" s="181">
        <f t="shared" si="1"/>
        <v>117.7</v>
      </c>
      <c r="BO22" s="24">
        <v>43683</v>
      </c>
      <c r="BP22" s="21"/>
      <c r="BQ22" s="193">
        <v>43503</v>
      </c>
      <c r="BR22" s="196">
        <v>6</v>
      </c>
      <c r="BS22" s="22">
        <f t="shared" si="9"/>
        <v>180</v>
      </c>
      <c r="BT22" s="192">
        <f t="shared" si="10"/>
        <v>43683</v>
      </c>
      <c r="BU22" s="25"/>
    </row>
    <row r="23" spans="1:73" s="22" customFormat="1" ht="234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23"/>
      <c r="K23" s="223"/>
      <c r="L23" s="216"/>
      <c r="M23" s="20" t="s">
        <v>310</v>
      </c>
      <c r="N23" s="20">
        <f>BD22</f>
        <v>0.1</v>
      </c>
      <c r="O23" s="21">
        <f>N23*1177</f>
        <v>117.7</v>
      </c>
      <c r="P23" s="21"/>
      <c r="Q23" s="21">
        <f>O23*0.11</f>
        <v>12.947000000000001</v>
      </c>
      <c r="R23" s="21">
        <f>O23*0.83</f>
        <v>97.691000000000003</v>
      </c>
      <c r="S23" s="21">
        <v>0</v>
      </c>
      <c r="T23" s="21">
        <f>O23*0.06</f>
        <v>7.0620000000000003</v>
      </c>
      <c r="U23" s="21">
        <f t="shared" ref="U23" si="44">SUM(Q23:T23)</f>
        <v>117.7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216"/>
      <c r="AM23" s="23"/>
      <c r="AN23" s="23"/>
      <c r="AO23" s="21"/>
      <c r="AP23" s="21"/>
      <c r="AQ23" s="21"/>
      <c r="AR23" s="21"/>
      <c r="AS23" s="21"/>
      <c r="AT23" s="216"/>
      <c r="AU23" s="23"/>
      <c r="AV23" s="21"/>
      <c r="AW23" s="21"/>
      <c r="AX23" s="21"/>
      <c r="AY23" s="21"/>
      <c r="AZ23" s="21"/>
      <c r="BA23" s="21"/>
      <c r="BB23" s="21"/>
      <c r="BC23" s="21"/>
      <c r="BD23" s="216"/>
      <c r="BE23" s="182"/>
      <c r="BF23" s="23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199"/>
      <c r="BR23" s="196"/>
      <c r="BT23" s="192"/>
      <c r="BU23" s="25"/>
    </row>
    <row r="24" spans="1:73" s="22" customFormat="1" ht="234" customHeight="1" x14ac:dyDescent="0.25">
      <c r="A24" s="17" t="s">
        <v>379</v>
      </c>
      <c r="B24" s="18">
        <v>41771944</v>
      </c>
      <c r="C24" s="24">
        <v>43503</v>
      </c>
      <c r="D24" s="19">
        <v>466.1</v>
      </c>
      <c r="E24" s="19"/>
      <c r="F24" s="20">
        <v>6</v>
      </c>
      <c r="G24" s="18" t="s">
        <v>380</v>
      </c>
      <c r="H24" s="18" t="s">
        <v>138</v>
      </c>
      <c r="I24" s="18" t="s">
        <v>381</v>
      </c>
      <c r="J24" s="222" t="s">
        <v>378</v>
      </c>
      <c r="K24" s="222" t="s">
        <v>374</v>
      </c>
      <c r="L24" s="216"/>
      <c r="M24" s="20"/>
      <c r="N24" s="20"/>
      <c r="O24" s="21">
        <f>SUM(O25)</f>
        <v>94.16</v>
      </c>
      <c r="P24" s="21">
        <f t="shared" ref="P24" si="45">SUM(P25)</f>
        <v>0</v>
      </c>
      <c r="Q24" s="21">
        <f t="shared" ref="Q24" si="46">SUM(Q25)</f>
        <v>10.3576</v>
      </c>
      <c r="R24" s="21">
        <f t="shared" ref="R24" si="47">SUM(R25)</f>
        <v>78.152799999999999</v>
      </c>
      <c r="S24" s="21">
        <f t="shared" ref="S24" si="48">SUM(S25)</f>
        <v>0</v>
      </c>
      <c r="T24" s="21">
        <f t="shared" ref="T24" si="49">SUM(T25)</f>
        <v>5.6495999999999995</v>
      </c>
      <c r="U24" s="21">
        <f t="shared" ref="U24" si="50">SUM(U25)</f>
        <v>94.16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216"/>
      <c r="AM24" s="23"/>
      <c r="AN24" s="23"/>
      <c r="AO24" s="21"/>
      <c r="AP24" s="21"/>
      <c r="AQ24" s="21"/>
      <c r="AR24" s="21"/>
      <c r="AS24" s="21"/>
      <c r="AT24" s="216"/>
      <c r="AU24" s="23"/>
      <c r="AV24" s="21"/>
      <c r="AW24" s="21"/>
      <c r="AX24" s="21"/>
      <c r="AY24" s="21"/>
      <c r="AZ24" s="21"/>
      <c r="BA24" s="21"/>
      <c r="BB24" s="21"/>
      <c r="BC24" s="21"/>
      <c r="BD24" s="216">
        <v>0.08</v>
      </c>
      <c r="BE24" s="182">
        <f>U25</f>
        <v>94.16</v>
      </c>
      <c r="BF24" s="23"/>
      <c r="BG24" s="21"/>
      <c r="BH24" s="20"/>
      <c r="BI24" s="23"/>
      <c r="BJ24" s="23"/>
      <c r="BK24" s="21"/>
      <c r="BL24" s="21"/>
      <c r="BM24" s="21"/>
      <c r="BN24" s="181">
        <f t="shared" si="1"/>
        <v>94.16</v>
      </c>
      <c r="BO24" s="24">
        <v>43683</v>
      </c>
      <c r="BP24" s="21"/>
      <c r="BQ24" s="24">
        <v>43503</v>
      </c>
      <c r="BR24" s="196">
        <v>6</v>
      </c>
      <c r="BS24" s="22">
        <f t="shared" si="9"/>
        <v>180</v>
      </c>
      <c r="BT24" s="192">
        <f t="shared" si="10"/>
        <v>43683</v>
      </c>
      <c r="BU24" s="25"/>
    </row>
    <row r="25" spans="1:73" s="22" customFormat="1" ht="207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23"/>
      <c r="K25" s="223"/>
      <c r="L25" s="216"/>
      <c r="M25" s="20" t="s">
        <v>310</v>
      </c>
      <c r="N25" s="20">
        <f>BD24</f>
        <v>0.08</v>
      </c>
      <c r="O25" s="21">
        <f>N25*1177</f>
        <v>94.16</v>
      </c>
      <c r="P25" s="21"/>
      <c r="Q25" s="21">
        <f>O25*0.11</f>
        <v>10.3576</v>
      </c>
      <c r="R25" s="21">
        <f>O25*0.83</f>
        <v>78.152799999999999</v>
      </c>
      <c r="S25" s="21">
        <v>0</v>
      </c>
      <c r="T25" s="21">
        <f>O25*0.06</f>
        <v>5.6495999999999995</v>
      </c>
      <c r="U25" s="21">
        <f t="shared" ref="U25" si="51">SUM(Q25:T25)</f>
        <v>94.16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216"/>
      <c r="AM25" s="23"/>
      <c r="AN25" s="23"/>
      <c r="AO25" s="21"/>
      <c r="AP25" s="21"/>
      <c r="AQ25" s="21"/>
      <c r="AR25" s="21"/>
      <c r="AS25" s="21"/>
      <c r="AT25" s="216"/>
      <c r="AU25" s="23"/>
      <c r="AV25" s="21"/>
      <c r="AW25" s="21"/>
      <c r="AX25" s="21"/>
      <c r="AY25" s="21"/>
      <c r="AZ25" s="21"/>
      <c r="BA25" s="21"/>
      <c r="BB25" s="21"/>
      <c r="BC25" s="21"/>
      <c r="BD25" s="216"/>
      <c r="BE25" s="182"/>
      <c r="BF25" s="23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6"/>
      <c r="BR25" s="196"/>
      <c r="BT25" s="192"/>
      <c r="BU25" s="25"/>
    </row>
    <row r="26" spans="1:73" s="22" customFormat="1" ht="234" customHeight="1" x14ac:dyDescent="0.25">
      <c r="A26" s="17" t="s">
        <v>383</v>
      </c>
      <c r="B26" s="18">
        <v>41771927</v>
      </c>
      <c r="C26" s="24">
        <v>43503</v>
      </c>
      <c r="D26" s="19">
        <v>466.1</v>
      </c>
      <c r="E26" s="19"/>
      <c r="F26" s="20">
        <v>12</v>
      </c>
      <c r="G26" s="18" t="s">
        <v>384</v>
      </c>
      <c r="H26" s="18" t="s">
        <v>138</v>
      </c>
      <c r="I26" s="18" t="s">
        <v>385</v>
      </c>
      <c r="J26" s="222" t="s">
        <v>382</v>
      </c>
      <c r="K26" s="222" t="s">
        <v>336</v>
      </c>
      <c r="L26" s="216"/>
      <c r="M26" s="20"/>
      <c r="N26" s="20"/>
      <c r="O26" s="21">
        <f>SUM(O27)</f>
        <v>35.309999999999995</v>
      </c>
      <c r="P26" s="21">
        <f t="shared" ref="P26" si="52">SUM(P27)</f>
        <v>0</v>
      </c>
      <c r="Q26" s="21">
        <f t="shared" ref="Q26" si="53">SUM(Q27)</f>
        <v>3.8840999999999997</v>
      </c>
      <c r="R26" s="21">
        <f t="shared" ref="R26" si="54">SUM(R27)</f>
        <v>29.307299999999994</v>
      </c>
      <c r="S26" s="21">
        <f t="shared" ref="S26" si="55">SUM(S27)</f>
        <v>0</v>
      </c>
      <c r="T26" s="21">
        <f t="shared" ref="T26" si="56">SUM(T27)</f>
        <v>2.1185999999999998</v>
      </c>
      <c r="U26" s="21">
        <f t="shared" ref="U26" si="57">SUM(U27)</f>
        <v>35.309999999999995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216"/>
      <c r="AM26" s="23"/>
      <c r="AN26" s="23"/>
      <c r="AO26" s="21"/>
      <c r="AP26" s="21"/>
      <c r="AQ26" s="21"/>
      <c r="AR26" s="21"/>
      <c r="AS26" s="21"/>
      <c r="AT26" s="216"/>
      <c r="AU26" s="23"/>
      <c r="AV26" s="21"/>
      <c r="AW26" s="21"/>
      <c r="AX26" s="21"/>
      <c r="AY26" s="21"/>
      <c r="AZ26" s="21"/>
      <c r="BA26" s="21"/>
      <c r="BB26" s="21"/>
      <c r="BC26" s="21"/>
      <c r="BD26" s="216">
        <v>0.03</v>
      </c>
      <c r="BE26" s="182">
        <f>U27</f>
        <v>35.309999999999995</v>
      </c>
      <c r="BF26" s="23"/>
      <c r="BG26" s="21"/>
      <c r="BH26" s="20"/>
      <c r="BI26" s="23"/>
      <c r="BJ26" s="23"/>
      <c r="BK26" s="21"/>
      <c r="BL26" s="21"/>
      <c r="BM26" s="21"/>
      <c r="BN26" s="181">
        <f t="shared" si="1"/>
        <v>35.309999999999995</v>
      </c>
      <c r="BO26" s="24">
        <v>43683</v>
      </c>
      <c r="BP26" s="21"/>
      <c r="BQ26" s="26">
        <v>43503</v>
      </c>
      <c r="BR26" s="196">
        <v>6</v>
      </c>
      <c r="BS26" s="22">
        <f t="shared" si="9"/>
        <v>180</v>
      </c>
      <c r="BT26" s="192">
        <f t="shared" si="10"/>
        <v>43683</v>
      </c>
      <c r="BU26" s="25"/>
    </row>
    <row r="27" spans="1:73" s="22" customFormat="1" ht="224.2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23"/>
      <c r="K27" s="223"/>
      <c r="L27" s="216"/>
      <c r="M27" s="20" t="s">
        <v>310</v>
      </c>
      <c r="N27" s="20">
        <f>BD26</f>
        <v>0.03</v>
      </c>
      <c r="O27" s="21">
        <f>N27*1177</f>
        <v>35.309999999999995</v>
      </c>
      <c r="P27" s="21"/>
      <c r="Q27" s="21">
        <f>O27*0.11</f>
        <v>3.8840999999999997</v>
      </c>
      <c r="R27" s="21">
        <f>O27*0.83</f>
        <v>29.307299999999994</v>
      </c>
      <c r="S27" s="21">
        <v>0</v>
      </c>
      <c r="T27" s="21">
        <f>O27*0.06</f>
        <v>2.1185999999999998</v>
      </c>
      <c r="U27" s="21">
        <f t="shared" ref="U27" si="58">SUM(Q27:T27)</f>
        <v>35.309999999999995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216"/>
      <c r="AM27" s="23"/>
      <c r="AN27" s="23"/>
      <c r="AO27" s="21"/>
      <c r="AP27" s="21"/>
      <c r="AQ27" s="21"/>
      <c r="AR27" s="21"/>
      <c r="AS27" s="21"/>
      <c r="AT27" s="216"/>
      <c r="AU27" s="23"/>
      <c r="AV27" s="21"/>
      <c r="AW27" s="21"/>
      <c r="AX27" s="21"/>
      <c r="AY27" s="21"/>
      <c r="AZ27" s="21"/>
      <c r="BA27" s="21"/>
      <c r="BB27" s="21"/>
      <c r="BC27" s="21"/>
      <c r="BD27" s="216"/>
      <c r="BE27" s="182"/>
      <c r="BF27" s="23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6"/>
      <c r="BR27" s="196"/>
      <c r="BT27" s="192"/>
      <c r="BU27" s="25"/>
    </row>
    <row r="28" spans="1:73" s="22" customFormat="1" ht="234" customHeight="1" x14ac:dyDescent="0.25">
      <c r="A28" s="17" t="s">
        <v>387</v>
      </c>
      <c r="B28" s="18">
        <v>41772620</v>
      </c>
      <c r="C28" s="24">
        <v>43503</v>
      </c>
      <c r="D28" s="19">
        <v>466.1</v>
      </c>
      <c r="E28" s="19"/>
      <c r="F28" s="20">
        <v>7</v>
      </c>
      <c r="G28" s="18" t="s">
        <v>388</v>
      </c>
      <c r="H28" s="18" t="s">
        <v>140</v>
      </c>
      <c r="I28" s="18" t="s">
        <v>389</v>
      </c>
      <c r="J28" s="222" t="s">
        <v>386</v>
      </c>
      <c r="K28" s="222" t="s">
        <v>336</v>
      </c>
      <c r="L28" s="216"/>
      <c r="M28" s="20"/>
      <c r="N28" s="20"/>
      <c r="O28" s="21">
        <f>SUM(O29)</f>
        <v>353.09999999999997</v>
      </c>
      <c r="P28" s="21">
        <f t="shared" ref="P28" si="59">SUM(P29)</f>
        <v>0</v>
      </c>
      <c r="Q28" s="21">
        <f t="shared" ref="Q28" si="60">SUM(Q29)</f>
        <v>38.840999999999994</v>
      </c>
      <c r="R28" s="21">
        <f t="shared" ref="R28" si="61">SUM(R29)</f>
        <v>293.07299999999998</v>
      </c>
      <c r="S28" s="21">
        <f t="shared" ref="S28" si="62">SUM(S29)</f>
        <v>0</v>
      </c>
      <c r="T28" s="21">
        <f t="shared" ref="T28" si="63">SUM(T29)</f>
        <v>21.185999999999996</v>
      </c>
      <c r="U28" s="21">
        <f t="shared" ref="U28" si="64">SUM(U29)</f>
        <v>353.09999999999997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16"/>
      <c r="AM28" s="23"/>
      <c r="AN28" s="23"/>
      <c r="AO28" s="21"/>
      <c r="AP28" s="21"/>
      <c r="AQ28" s="21"/>
      <c r="AR28" s="21"/>
      <c r="AS28" s="21"/>
      <c r="AT28" s="216"/>
      <c r="AU28" s="23"/>
      <c r="AV28" s="21"/>
      <c r="AW28" s="21"/>
      <c r="AX28" s="21"/>
      <c r="AY28" s="21"/>
      <c r="AZ28" s="21"/>
      <c r="BA28" s="21"/>
      <c r="BB28" s="21"/>
      <c r="BC28" s="21"/>
      <c r="BD28" s="216">
        <v>0.3</v>
      </c>
      <c r="BE28" s="182">
        <f>U29</f>
        <v>353.09999999999997</v>
      </c>
      <c r="BF28" s="23"/>
      <c r="BG28" s="21"/>
      <c r="BH28" s="20"/>
      <c r="BI28" s="23"/>
      <c r="BJ28" s="23"/>
      <c r="BK28" s="21"/>
      <c r="BL28" s="21"/>
      <c r="BM28" s="21"/>
      <c r="BN28" s="181">
        <f t="shared" si="1"/>
        <v>353.09999999999997</v>
      </c>
      <c r="BO28" s="24">
        <v>43683</v>
      </c>
      <c r="BP28" s="21"/>
      <c r="BQ28" s="24">
        <v>43503</v>
      </c>
      <c r="BR28" s="196">
        <v>6</v>
      </c>
      <c r="BS28" s="22">
        <f t="shared" si="9"/>
        <v>180</v>
      </c>
      <c r="BT28" s="192">
        <f t="shared" si="10"/>
        <v>43683</v>
      </c>
      <c r="BU28" s="25"/>
    </row>
    <row r="29" spans="1:73" s="22" customFormat="1" ht="212.2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23"/>
      <c r="K29" s="223"/>
      <c r="L29" s="216"/>
      <c r="M29" s="20" t="s">
        <v>310</v>
      </c>
      <c r="N29" s="20">
        <f>BD28</f>
        <v>0.3</v>
      </c>
      <c r="O29" s="21">
        <f>N29*1177</f>
        <v>353.09999999999997</v>
      </c>
      <c r="P29" s="21"/>
      <c r="Q29" s="21">
        <f>O29*0.11</f>
        <v>38.840999999999994</v>
      </c>
      <c r="R29" s="21">
        <f>O29*0.83</f>
        <v>293.07299999999998</v>
      </c>
      <c r="S29" s="21">
        <v>0</v>
      </c>
      <c r="T29" s="21">
        <f>O29*0.06</f>
        <v>21.185999999999996</v>
      </c>
      <c r="U29" s="21">
        <f t="shared" ref="U29" si="65">SUM(Q29:T29)</f>
        <v>353.09999999999997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16"/>
      <c r="AM29" s="23"/>
      <c r="AN29" s="23"/>
      <c r="AO29" s="21"/>
      <c r="AP29" s="21"/>
      <c r="AQ29" s="21"/>
      <c r="AR29" s="21"/>
      <c r="AS29" s="21"/>
      <c r="AT29" s="216"/>
      <c r="AU29" s="23"/>
      <c r="AV29" s="21"/>
      <c r="AW29" s="21"/>
      <c r="AX29" s="21"/>
      <c r="AY29" s="21"/>
      <c r="AZ29" s="21"/>
      <c r="BA29" s="21"/>
      <c r="BB29" s="21"/>
      <c r="BC29" s="21"/>
      <c r="BD29" s="216"/>
      <c r="BE29" s="182"/>
      <c r="BF29" s="23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6"/>
      <c r="BR29" s="196"/>
      <c r="BT29" s="192"/>
      <c r="BU29" s="25"/>
    </row>
    <row r="30" spans="1:73" s="22" customFormat="1" ht="284.25" customHeight="1" x14ac:dyDescent="0.25">
      <c r="A30" s="17" t="s">
        <v>342</v>
      </c>
      <c r="B30" s="18">
        <v>41775922</v>
      </c>
      <c r="C30" s="24">
        <v>43507</v>
      </c>
      <c r="D30" s="19">
        <v>466.1</v>
      </c>
      <c r="E30" s="19"/>
      <c r="F30" s="20">
        <v>15</v>
      </c>
      <c r="G30" s="18" t="s">
        <v>348</v>
      </c>
      <c r="H30" s="18" t="s">
        <v>139</v>
      </c>
      <c r="I30" s="18" t="s">
        <v>354</v>
      </c>
      <c r="J30" s="222" t="s">
        <v>360</v>
      </c>
      <c r="K30" s="222" t="s">
        <v>363</v>
      </c>
      <c r="L30" s="216"/>
      <c r="M30" s="20"/>
      <c r="N30" s="20"/>
      <c r="O30" s="21">
        <f>SUM(O31:O32)</f>
        <v>283.00200000000001</v>
      </c>
      <c r="P30" s="21">
        <f t="shared" ref="P30:U30" si="66">SUM(P31:P32)</f>
        <v>0</v>
      </c>
      <c r="Q30" s="21">
        <f t="shared" si="66"/>
        <v>29.702160000000003</v>
      </c>
      <c r="R30" s="21">
        <f t="shared" si="66"/>
        <v>239.17583999999999</v>
      </c>
      <c r="S30" s="21">
        <f t="shared" si="66"/>
        <v>0</v>
      </c>
      <c r="T30" s="21">
        <f t="shared" si="66"/>
        <v>14.124000000000001</v>
      </c>
      <c r="U30" s="21">
        <f t="shared" si="66"/>
        <v>283.00200000000001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0"/>
      <c r="BC30" s="29"/>
      <c r="BD30" s="216">
        <v>0.2</v>
      </c>
      <c r="BE30" s="29">
        <f>U31</f>
        <v>235.4</v>
      </c>
      <c r="BF30" s="29"/>
      <c r="BG30" s="21"/>
      <c r="BH30" s="20" t="s">
        <v>444</v>
      </c>
      <c r="BI30" s="23">
        <f>U32</f>
        <v>47.602000000000004</v>
      </c>
      <c r="BJ30" s="23"/>
      <c r="BK30" s="21"/>
      <c r="BL30" s="21"/>
      <c r="BM30" s="21"/>
      <c r="BN30" s="181">
        <f t="shared" si="1"/>
        <v>283.00200000000001</v>
      </c>
      <c r="BO30" s="24">
        <v>43687</v>
      </c>
      <c r="BP30" s="21"/>
      <c r="BQ30" s="193">
        <v>43507</v>
      </c>
      <c r="BR30" s="196">
        <v>6</v>
      </c>
      <c r="BS30" s="22">
        <f t="shared" si="9"/>
        <v>180</v>
      </c>
      <c r="BT30" s="192">
        <f t="shared" si="10"/>
        <v>43687</v>
      </c>
      <c r="BU30" s="25"/>
    </row>
    <row r="31" spans="1:73" s="22" customFormat="1" ht="181.9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27"/>
      <c r="K31" s="227"/>
      <c r="L31" s="216"/>
      <c r="M31" s="20" t="s">
        <v>310</v>
      </c>
      <c r="N31" s="20">
        <f>BD30</f>
        <v>0.2</v>
      </c>
      <c r="O31" s="21">
        <f>N31*1177</f>
        <v>235.4</v>
      </c>
      <c r="P31" s="21"/>
      <c r="Q31" s="21">
        <f>O31*0.11</f>
        <v>25.894000000000002</v>
      </c>
      <c r="R31" s="21">
        <f>O31*0.83</f>
        <v>195.38200000000001</v>
      </c>
      <c r="S31" s="21">
        <v>0</v>
      </c>
      <c r="T31" s="21">
        <f>O31*0.06</f>
        <v>14.124000000000001</v>
      </c>
      <c r="U31" s="21">
        <f t="shared" ref="U31" si="67">SUM(Q31:T31)</f>
        <v>235.4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216"/>
      <c r="BE31" s="29"/>
      <c r="BF31" s="29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196"/>
      <c r="BT31" s="192"/>
      <c r="BU31" s="25"/>
    </row>
    <row r="32" spans="1:73" s="22" customFormat="1" ht="181.9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23"/>
      <c r="K32" s="223"/>
      <c r="L32" s="216"/>
      <c r="M32" s="20" t="s">
        <v>328</v>
      </c>
      <c r="N32" s="20" t="str">
        <f>BH30</f>
        <v>0,2 с заменой одной опоры</v>
      </c>
      <c r="O32" s="21">
        <f>(0.2*121.96)+23.21</f>
        <v>47.602000000000004</v>
      </c>
      <c r="P32" s="21"/>
      <c r="Q32" s="21">
        <f>O32*0.08</f>
        <v>3.8081600000000004</v>
      </c>
      <c r="R32" s="21">
        <f>O32*0.92</f>
        <v>43.793840000000003</v>
      </c>
      <c r="S32" s="21">
        <v>0</v>
      </c>
      <c r="T32" s="21">
        <v>0</v>
      </c>
      <c r="U32" s="21">
        <f>SUM(Q32:T32)</f>
        <v>47.602000000000004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0"/>
      <c r="BC32" s="29"/>
      <c r="BD32" s="216"/>
      <c r="BE32" s="29"/>
      <c r="BF32" s="29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193"/>
      <c r="BR32" s="196"/>
      <c r="BT32" s="192"/>
      <c r="BU32" s="25"/>
    </row>
    <row r="33" spans="1:73" s="22" customFormat="1" ht="409.6" customHeight="1" x14ac:dyDescent="0.25">
      <c r="A33" s="17" t="s">
        <v>390</v>
      </c>
      <c r="B33" s="18">
        <v>41776767</v>
      </c>
      <c r="C33" s="24">
        <v>43503</v>
      </c>
      <c r="D33" s="19">
        <v>466.1</v>
      </c>
      <c r="E33" s="19"/>
      <c r="F33" s="20">
        <v>7</v>
      </c>
      <c r="G33" s="18" t="s">
        <v>391</v>
      </c>
      <c r="H33" s="18" t="s">
        <v>138</v>
      </c>
      <c r="I33" s="18" t="s">
        <v>392</v>
      </c>
      <c r="J33" s="222" t="s">
        <v>393</v>
      </c>
      <c r="K33" s="18" t="s">
        <v>336</v>
      </c>
      <c r="L33" s="20"/>
      <c r="M33" s="20"/>
      <c r="N33" s="20"/>
      <c r="O33" s="21">
        <f>SUM(O34)</f>
        <v>47.08</v>
      </c>
      <c r="P33" s="21">
        <f t="shared" ref="P33" si="68">SUM(P34)</f>
        <v>0</v>
      </c>
      <c r="Q33" s="21">
        <f t="shared" ref="Q33" si="69">SUM(Q34)</f>
        <v>5.1787999999999998</v>
      </c>
      <c r="R33" s="21">
        <f t="shared" ref="R33" si="70">SUM(R34)</f>
        <v>39.0764</v>
      </c>
      <c r="S33" s="21">
        <f t="shared" ref="S33" si="71">SUM(S34)</f>
        <v>0</v>
      </c>
      <c r="T33" s="21">
        <f t="shared" ref="T33" si="72">SUM(T34)</f>
        <v>2.8247999999999998</v>
      </c>
      <c r="U33" s="21">
        <f t="shared" ref="U33" si="73">SUM(U34)</f>
        <v>47.08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0"/>
      <c r="BC33" s="29"/>
      <c r="BD33" s="216">
        <v>0.04</v>
      </c>
      <c r="BE33" s="29">
        <f>U34</f>
        <v>47.08</v>
      </c>
      <c r="BF33" s="29"/>
      <c r="BG33" s="21"/>
      <c r="BH33" s="20"/>
      <c r="BI33" s="23"/>
      <c r="BJ33" s="23"/>
      <c r="BK33" s="21"/>
      <c r="BL33" s="21"/>
      <c r="BM33" s="21"/>
      <c r="BN33" s="181">
        <f t="shared" si="1"/>
        <v>47.08</v>
      </c>
      <c r="BO33" s="24">
        <v>43683</v>
      </c>
      <c r="BP33" s="21"/>
      <c r="BQ33" s="193">
        <v>43503</v>
      </c>
      <c r="BR33" s="196">
        <v>6</v>
      </c>
      <c r="BS33" s="22">
        <f t="shared" si="9"/>
        <v>180</v>
      </c>
      <c r="BT33" s="192">
        <f t="shared" si="10"/>
        <v>43683</v>
      </c>
      <c r="BU33" s="25"/>
    </row>
    <row r="34" spans="1:73" s="22" customFormat="1" ht="179.4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3"/>
      <c r="K34" s="18"/>
      <c r="L34" s="20"/>
      <c r="M34" s="20" t="s">
        <v>310</v>
      </c>
      <c r="N34" s="20">
        <f>BD33</f>
        <v>0.04</v>
      </c>
      <c r="O34" s="21">
        <f>N34*1177</f>
        <v>47.08</v>
      </c>
      <c r="P34" s="21"/>
      <c r="Q34" s="21">
        <f>O34*0.11</f>
        <v>5.1787999999999998</v>
      </c>
      <c r="R34" s="21">
        <f>O34*0.83</f>
        <v>39.0764</v>
      </c>
      <c r="S34" s="21">
        <v>0</v>
      </c>
      <c r="T34" s="21">
        <f>O34*0.06</f>
        <v>2.8247999999999998</v>
      </c>
      <c r="U34" s="21">
        <f t="shared" ref="U34" si="74">SUM(Q34:T34)</f>
        <v>47.08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0"/>
      <c r="BC34" s="29"/>
      <c r="BD34" s="216"/>
      <c r="BE34" s="191"/>
      <c r="BF34" s="29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193"/>
      <c r="BR34" s="196"/>
      <c r="BT34" s="192"/>
      <c r="BU34" s="25"/>
    </row>
    <row r="35" spans="1:73" s="22" customFormat="1" ht="242.25" customHeight="1" x14ac:dyDescent="0.25">
      <c r="A35" s="17" t="s">
        <v>395</v>
      </c>
      <c r="B35" s="18">
        <v>41776030</v>
      </c>
      <c r="C35" s="24">
        <v>43503</v>
      </c>
      <c r="D35" s="19">
        <v>466.1</v>
      </c>
      <c r="E35" s="19"/>
      <c r="F35" s="20">
        <v>7</v>
      </c>
      <c r="G35" s="18" t="s">
        <v>396</v>
      </c>
      <c r="H35" s="18" t="s">
        <v>138</v>
      </c>
      <c r="I35" s="18" t="s">
        <v>397</v>
      </c>
      <c r="J35" s="222" t="s">
        <v>398</v>
      </c>
      <c r="K35" s="222" t="s">
        <v>394</v>
      </c>
      <c r="L35" s="20"/>
      <c r="M35" s="20"/>
      <c r="N35" s="20"/>
      <c r="O35" s="21">
        <f>SUM(O36)</f>
        <v>41.195000000000007</v>
      </c>
      <c r="P35" s="21">
        <f t="shared" ref="P35" si="75">SUM(P36)</f>
        <v>0</v>
      </c>
      <c r="Q35" s="21">
        <f t="shared" ref="Q35" si="76">SUM(Q36)</f>
        <v>4.5314500000000004</v>
      </c>
      <c r="R35" s="21">
        <f t="shared" ref="R35" si="77">SUM(R36)</f>
        <v>34.191850000000002</v>
      </c>
      <c r="S35" s="21">
        <f t="shared" ref="S35" si="78">SUM(S36)</f>
        <v>0</v>
      </c>
      <c r="T35" s="21">
        <f t="shared" ref="T35" si="79">SUM(T36)</f>
        <v>2.4717000000000002</v>
      </c>
      <c r="U35" s="21">
        <f t="shared" ref="U35" si="80">SUM(U36)</f>
        <v>41.195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3"/>
      <c r="AJ35" s="23"/>
      <c r="AK35" s="21"/>
      <c r="AL35" s="216"/>
      <c r="AM35" s="23"/>
      <c r="AN35" s="23"/>
      <c r="AO35" s="21"/>
      <c r="AP35" s="21"/>
      <c r="AQ35" s="21"/>
      <c r="AR35" s="21"/>
      <c r="AS35" s="21"/>
      <c r="AT35" s="216"/>
      <c r="AU35" s="23"/>
      <c r="AV35" s="21"/>
      <c r="AW35" s="21"/>
      <c r="AX35" s="21"/>
      <c r="AY35" s="21"/>
      <c r="AZ35" s="21"/>
      <c r="BA35" s="21"/>
      <c r="BB35" s="21"/>
      <c r="BC35" s="21"/>
      <c r="BD35" s="216">
        <v>3.5000000000000003E-2</v>
      </c>
      <c r="BE35" s="182">
        <f>U36</f>
        <v>41.195</v>
      </c>
      <c r="BF35" s="23"/>
      <c r="BG35" s="21"/>
      <c r="BH35" s="20"/>
      <c r="BI35" s="23"/>
      <c r="BJ35" s="20"/>
      <c r="BK35" s="21"/>
      <c r="BL35" s="21"/>
      <c r="BM35" s="21"/>
      <c r="BN35" s="181">
        <f t="shared" si="1"/>
        <v>41.195</v>
      </c>
      <c r="BO35" s="24">
        <v>43683</v>
      </c>
      <c r="BP35" s="21"/>
      <c r="BQ35" s="193">
        <v>43503</v>
      </c>
      <c r="BR35" s="196">
        <v>6</v>
      </c>
      <c r="BS35" s="22">
        <f t="shared" si="9"/>
        <v>180</v>
      </c>
      <c r="BT35" s="192">
        <f t="shared" si="10"/>
        <v>43683</v>
      </c>
      <c r="BU35" s="25"/>
    </row>
    <row r="36" spans="1:73" s="22" customFormat="1" ht="242.2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23"/>
      <c r="K36" s="223"/>
      <c r="L36" s="20"/>
      <c r="M36" s="20" t="s">
        <v>310</v>
      </c>
      <c r="N36" s="20">
        <f>BD35</f>
        <v>3.5000000000000003E-2</v>
      </c>
      <c r="O36" s="21">
        <f>N36*1177</f>
        <v>41.195000000000007</v>
      </c>
      <c r="P36" s="21"/>
      <c r="Q36" s="21">
        <f>O36*0.11</f>
        <v>4.5314500000000004</v>
      </c>
      <c r="R36" s="21">
        <f>O36*0.83</f>
        <v>34.191850000000002</v>
      </c>
      <c r="S36" s="21">
        <v>0</v>
      </c>
      <c r="T36" s="21">
        <f>O36*0.06</f>
        <v>2.4717000000000002</v>
      </c>
      <c r="U36" s="21">
        <f t="shared" ref="U36" si="81">SUM(Q36:T36)</f>
        <v>41.195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3"/>
      <c r="AK36" s="21"/>
      <c r="AL36" s="216"/>
      <c r="AM36" s="23"/>
      <c r="AN36" s="23"/>
      <c r="AO36" s="21"/>
      <c r="AP36" s="21"/>
      <c r="AQ36" s="21"/>
      <c r="AR36" s="21"/>
      <c r="AS36" s="21"/>
      <c r="AT36" s="216"/>
      <c r="AU36" s="23"/>
      <c r="AV36" s="21"/>
      <c r="AW36" s="21"/>
      <c r="AX36" s="21"/>
      <c r="AY36" s="21"/>
      <c r="AZ36" s="21"/>
      <c r="BA36" s="21"/>
      <c r="BB36" s="21"/>
      <c r="BC36" s="21"/>
      <c r="BD36" s="216"/>
      <c r="BE36" s="182"/>
      <c r="BF36" s="23"/>
      <c r="BG36" s="21"/>
      <c r="BH36" s="20"/>
      <c r="BI36" s="23"/>
      <c r="BJ36" s="20"/>
      <c r="BK36" s="21"/>
      <c r="BL36" s="21"/>
      <c r="BM36" s="21"/>
      <c r="BN36" s="181"/>
      <c r="BO36" s="24"/>
      <c r="BP36" s="21"/>
      <c r="BQ36" s="199"/>
      <c r="BR36" s="196"/>
      <c r="BT36" s="192"/>
      <c r="BU36" s="25"/>
    </row>
    <row r="37" spans="1:73" s="22" customFormat="1" ht="273" customHeight="1" x14ac:dyDescent="0.25">
      <c r="A37" s="17" t="s">
        <v>399</v>
      </c>
      <c r="B37" s="18">
        <v>41776796</v>
      </c>
      <c r="C37" s="24">
        <v>43503</v>
      </c>
      <c r="D37" s="19">
        <v>466.1</v>
      </c>
      <c r="E37" s="19"/>
      <c r="F37" s="20">
        <v>15</v>
      </c>
      <c r="G37" s="18" t="s">
        <v>402</v>
      </c>
      <c r="H37" s="18" t="s">
        <v>138</v>
      </c>
      <c r="I37" s="18" t="s">
        <v>403</v>
      </c>
      <c r="J37" s="222" t="s">
        <v>400</v>
      </c>
      <c r="K37" s="222" t="s">
        <v>401</v>
      </c>
      <c r="L37" s="20"/>
      <c r="M37" s="20"/>
      <c r="N37" s="20"/>
      <c r="O37" s="21">
        <f>SUM(O38)</f>
        <v>153.01000000000002</v>
      </c>
      <c r="P37" s="21">
        <f t="shared" ref="P37" si="82">SUM(P38)</f>
        <v>0</v>
      </c>
      <c r="Q37" s="21">
        <f t="shared" ref="Q37" si="83">SUM(Q38)</f>
        <v>16.831100000000003</v>
      </c>
      <c r="R37" s="21">
        <f t="shared" ref="R37" si="84">SUM(R38)</f>
        <v>126.99830000000001</v>
      </c>
      <c r="S37" s="21">
        <f t="shared" ref="S37" si="85">SUM(S38)</f>
        <v>0</v>
      </c>
      <c r="T37" s="21">
        <f t="shared" ref="T37" si="86">SUM(T38)</f>
        <v>9.1806000000000001</v>
      </c>
      <c r="U37" s="21">
        <f t="shared" ref="U37" si="87">SUM(U38)</f>
        <v>153.01000000000002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0"/>
      <c r="BC37" s="29"/>
      <c r="BD37" s="216">
        <v>0.13</v>
      </c>
      <c r="BE37" s="29">
        <f>U38</f>
        <v>153.01000000000002</v>
      </c>
      <c r="BF37" s="29"/>
      <c r="BG37" s="21"/>
      <c r="BH37" s="20"/>
      <c r="BI37" s="23"/>
      <c r="BJ37" s="23"/>
      <c r="BK37" s="21"/>
      <c r="BL37" s="21"/>
      <c r="BM37" s="21"/>
      <c r="BN37" s="181">
        <f t="shared" si="1"/>
        <v>153.01000000000002</v>
      </c>
      <c r="BO37" s="24">
        <v>43683</v>
      </c>
      <c r="BP37" s="21"/>
      <c r="BQ37" s="24">
        <v>43503</v>
      </c>
      <c r="BR37" s="196">
        <v>6</v>
      </c>
      <c r="BS37" s="22">
        <f t="shared" si="9"/>
        <v>180</v>
      </c>
      <c r="BT37" s="192">
        <f t="shared" si="10"/>
        <v>43683</v>
      </c>
      <c r="BU37" s="25"/>
    </row>
    <row r="38" spans="1:73" s="22" customFormat="1" ht="242.2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223"/>
      <c r="K38" s="223"/>
      <c r="L38" s="20"/>
      <c r="M38" s="20" t="s">
        <v>310</v>
      </c>
      <c r="N38" s="20">
        <f>BD37</f>
        <v>0.13</v>
      </c>
      <c r="O38" s="21">
        <f>N38*1177</f>
        <v>153.01000000000002</v>
      </c>
      <c r="P38" s="21"/>
      <c r="Q38" s="21">
        <f>O38*0.11</f>
        <v>16.831100000000003</v>
      </c>
      <c r="R38" s="21">
        <f>O38*0.83</f>
        <v>126.99830000000001</v>
      </c>
      <c r="S38" s="21">
        <v>0</v>
      </c>
      <c r="T38" s="21">
        <f>O38*0.06</f>
        <v>9.1806000000000001</v>
      </c>
      <c r="U38" s="21">
        <f t="shared" ref="U38" si="88">SUM(Q38:T38)</f>
        <v>153.01000000000002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0"/>
      <c r="BC38" s="29"/>
      <c r="BD38" s="216"/>
      <c r="BE38" s="29"/>
      <c r="BF38" s="29"/>
      <c r="BG38" s="21"/>
      <c r="BH38" s="20"/>
      <c r="BI38" s="23"/>
      <c r="BJ38" s="23"/>
      <c r="BK38" s="21"/>
      <c r="BL38" s="21"/>
      <c r="BM38" s="21"/>
      <c r="BN38" s="181">
        <f t="shared" si="1"/>
        <v>0</v>
      </c>
      <c r="BO38" s="24"/>
      <c r="BP38" s="21"/>
      <c r="BQ38" s="193"/>
      <c r="BR38" s="196"/>
      <c r="BT38" s="192"/>
      <c r="BU38" s="25"/>
    </row>
    <row r="39" spans="1:73" s="22" customFormat="1" ht="402" customHeight="1" x14ac:dyDescent="0.25">
      <c r="A39" s="17" t="s">
        <v>415</v>
      </c>
      <c r="B39" s="18">
        <v>41772647</v>
      </c>
      <c r="C39" s="24">
        <v>43508</v>
      </c>
      <c r="D39" s="19">
        <v>466.1</v>
      </c>
      <c r="E39" s="19"/>
      <c r="F39" s="20">
        <v>12</v>
      </c>
      <c r="G39" s="18" t="s">
        <v>416</v>
      </c>
      <c r="H39" s="18" t="s">
        <v>141</v>
      </c>
      <c r="I39" s="18" t="s">
        <v>417</v>
      </c>
      <c r="J39" s="222" t="s">
        <v>414</v>
      </c>
      <c r="K39" s="222" t="s">
        <v>413</v>
      </c>
      <c r="L39" s="20"/>
      <c r="M39" s="20"/>
      <c r="N39" s="20"/>
      <c r="O39" s="21">
        <f>SUM(O40:O41)</f>
        <v>416.28999999999996</v>
      </c>
      <c r="P39" s="21">
        <f t="shared" ref="P39:U39" si="89">SUM(P40:P41)</f>
        <v>0</v>
      </c>
      <c r="Q39" s="21">
        <f t="shared" si="89"/>
        <v>45.744500000000002</v>
      </c>
      <c r="R39" s="21">
        <f t="shared" si="89"/>
        <v>342.56849999999997</v>
      </c>
      <c r="S39" s="21">
        <f t="shared" si="89"/>
        <v>3.26</v>
      </c>
      <c r="T39" s="21">
        <f t="shared" si="89"/>
        <v>24.716999999999999</v>
      </c>
      <c r="U39" s="21">
        <f t="shared" si="89"/>
        <v>416.28999999999996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0" t="s">
        <v>243</v>
      </c>
      <c r="BC39" s="29">
        <f>U40</f>
        <v>4.34</v>
      </c>
      <c r="BD39" s="216">
        <v>0.35</v>
      </c>
      <c r="BE39" s="29">
        <f>U41</f>
        <v>411.95</v>
      </c>
      <c r="BF39" s="29"/>
      <c r="BG39" s="21"/>
      <c r="BH39" s="20"/>
      <c r="BI39" s="23"/>
      <c r="BJ39" s="23"/>
      <c r="BK39" s="21"/>
      <c r="BL39" s="21"/>
      <c r="BM39" s="21"/>
      <c r="BN39" s="181">
        <f t="shared" si="1"/>
        <v>416.28999999999996</v>
      </c>
      <c r="BO39" s="24">
        <v>43689</v>
      </c>
      <c r="BP39" s="21"/>
      <c r="BQ39" s="193"/>
      <c r="BR39" s="196"/>
      <c r="BT39" s="192"/>
      <c r="BU39" s="25"/>
    </row>
    <row r="40" spans="1:73" s="22" customFormat="1" ht="180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227"/>
      <c r="K40" s="227"/>
      <c r="L40" s="20"/>
      <c r="M40" s="20" t="s">
        <v>311</v>
      </c>
      <c r="N40" s="20" t="str">
        <f>BB39</f>
        <v>Монтаж АВ-0,4 кВ (до 63 А)</v>
      </c>
      <c r="O40" s="21">
        <f>U40</f>
        <v>4.34</v>
      </c>
      <c r="P40" s="21"/>
      <c r="Q40" s="21">
        <v>0.43</v>
      </c>
      <c r="R40" s="21">
        <v>0.65</v>
      </c>
      <c r="S40" s="21">
        <v>3.26</v>
      </c>
      <c r="T40" s="21">
        <v>0</v>
      </c>
      <c r="U40" s="21">
        <f>SUM(Q40:T40)</f>
        <v>4.34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181"/>
      <c r="AU40" s="21"/>
      <c r="AV40" s="21"/>
      <c r="AW40" s="21"/>
      <c r="AX40" s="21"/>
      <c r="AY40" s="21"/>
      <c r="AZ40" s="21"/>
      <c r="BA40" s="21"/>
      <c r="BB40" s="20"/>
      <c r="BC40" s="29"/>
      <c r="BD40" s="216"/>
      <c r="BE40" s="29"/>
      <c r="BF40" s="29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193"/>
      <c r="BR40" s="196"/>
      <c r="BT40" s="192"/>
      <c r="BU40" s="25"/>
    </row>
    <row r="41" spans="1:73" s="22" customFormat="1" ht="180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223"/>
      <c r="K41" s="223"/>
      <c r="L41" s="20"/>
      <c r="M41" s="20" t="s">
        <v>310</v>
      </c>
      <c r="N41" s="20">
        <f>BD39</f>
        <v>0.35</v>
      </c>
      <c r="O41" s="21">
        <f>N41*1177</f>
        <v>411.95</v>
      </c>
      <c r="P41" s="21"/>
      <c r="Q41" s="21">
        <f>O41*0.11</f>
        <v>45.314500000000002</v>
      </c>
      <c r="R41" s="21">
        <f>O41*0.83</f>
        <v>341.91849999999999</v>
      </c>
      <c r="S41" s="21">
        <v>0</v>
      </c>
      <c r="T41" s="21">
        <f>O41*0.06</f>
        <v>24.716999999999999</v>
      </c>
      <c r="U41" s="21">
        <f t="shared" ref="U41" si="90">SUM(Q41:T41)</f>
        <v>411.95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181"/>
      <c r="AU41" s="21"/>
      <c r="AV41" s="21"/>
      <c r="AW41" s="21"/>
      <c r="AX41" s="21"/>
      <c r="AY41" s="21"/>
      <c r="AZ41" s="21"/>
      <c r="BA41" s="21"/>
      <c r="BB41" s="20"/>
      <c r="BC41" s="29"/>
      <c r="BD41" s="216"/>
      <c r="BE41" s="29"/>
      <c r="BF41" s="29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193"/>
      <c r="BR41" s="196"/>
      <c r="BT41" s="192"/>
      <c r="BU41" s="25"/>
    </row>
    <row r="42" spans="1:73" s="22" customFormat="1" ht="276.75" customHeight="1" x14ac:dyDescent="0.25">
      <c r="A42" s="20" t="s">
        <v>418</v>
      </c>
      <c r="B42" s="196">
        <v>41772816</v>
      </c>
      <c r="C42" s="24">
        <v>43497</v>
      </c>
      <c r="D42" s="29">
        <v>466.1</v>
      </c>
      <c r="E42" s="29"/>
      <c r="F42" s="20">
        <v>6</v>
      </c>
      <c r="G42" s="20" t="s">
        <v>419</v>
      </c>
      <c r="H42" s="20" t="s">
        <v>135</v>
      </c>
      <c r="I42" s="20" t="s">
        <v>420</v>
      </c>
      <c r="J42" s="224" t="s">
        <v>421</v>
      </c>
      <c r="K42" s="224" t="s">
        <v>422</v>
      </c>
      <c r="L42" s="20"/>
      <c r="M42" s="20"/>
      <c r="N42" s="20"/>
      <c r="O42" s="21">
        <f>SUM(O43:O44)</f>
        <v>60.540000000000006</v>
      </c>
      <c r="P42" s="21">
        <f t="shared" ref="P42:U42" si="91">SUM(P43:P44)</f>
        <v>0</v>
      </c>
      <c r="Q42" s="21">
        <f t="shared" si="91"/>
        <v>6.6120000000000001</v>
      </c>
      <c r="R42" s="21">
        <f t="shared" si="91"/>
        <v>47.295999999999999</v>
      </c>
      <c r="S42" s="21">
        <f t="shared" si="91"/>
        <v>3.26</v>
      </c>
      <c r="T42" s="21">
        <f t="shared" si="91"/>
        <v>3.3719999999999999</v>
      </c>
      <c r="U42" s="21">
        <f t="shared" si="91"/>
        <v>60.540000000000006</v>
      </c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16"/>
      <c r="AM42" s="20"/>
      <c r="AN42" s="20"/>
      <c r="AO42" s="20"/>
      <c r="AP42" s="20"/>
      <c r="AQ42" s="20"/>
      <c r="AR42" s="20"/>
      <c r="AS42" s="20"/>
      <c r="AT42" s="216"/>
      <c r="AU42" s="20"/>
      <c r="AV42" s="20"/>
      <c r="AW42" s="20"/>
      <c r="AX42" s="20"/>
      <c r="AY42" s="20"/>
      <c r="AZ42" s="20"/>
      <c r="BA42" s="20"/>
      <c r="BB42" s="20" t="s">
        <v>243</v>
      </c>
      <c r="BC42" s="21">
        <f>U43</f>
        <v>4.34</v>
      </c>
      <c r="BD42" s="216">
        <v>0.05</v>
      </c>
      <c r="BE42" s="21">
        <f>U44</f>
        <v>56.2</v>
      </c>
      <c r="BF42" s="20"/>
      <c r="BG42" s="21"/>
      <c r="BH42" s="20"/>
      <c r="BI42" s="29"/>
      <c r="BJ42" s="29"/>
      <c r="BK42" s="20"/>
      <c r="BL42" s="20"/>
      <c r="BM42" s="20"/>
      <c r="BN42" s="181">
        <f t="shared" ref="BN42:BN47" si="92">W42+Y42+AA42+AC42+AE42+AG42+AI42+AM42+AO42+AQ42+AS42+AU42+AW42+AY42+BA42+BC42+BE42+BG42+BI42+BK42+BM42</f>
        <v>60.540000000000006</v>
      </c>
      <c r="BO42" s="24">
        <v>43677</v>
      </c>
      <c r="BP42" s="179"/>
      <c r="BQ42" s="24">
        <v>43497</v>
      </c>
      <c r="BR42" s="198">
        <v>6</v>
      </c>
      <c r="BS42" s="22">
        <f t="shared" ref="BS42:BS47" si="93">BR42*30</f>
        <v>180</v>
      </c>
      <c r="BT42" s="192">
        <f t="shared" ref="BT42:BT47" si="94">BQ42+BS42</f>
        <v>43677</v>
      </c>
    </row>
    <row r="43" spans="1:73" s="22" customFormat="1" ht="162.6" customHeight="1" x14ac:dyDescent="0.25">
      <c r="A43" s="20"/>
      <c r="B43" s="196"/>
      <c r="C43" s="24"/>
      <c r="D43" s="29"/>
      <c r="E43" s="29"/>
      <c r="F43" s="20"/>
      <c r="G43" s="20"/>
      <c r="H43" s="20"/>
      <c r="I43" s="20"/>
      <c r="J43" s="226"/>
      <c r="K43" s="226"/>
      <c r="L43" s="20"/>
      <c r="M43" s="20" t="s">
        <v>311</v>
      </c>
      <c r="N43" s="20" t="str">
        <f>BB42</f>
        <v>Монтаж АВ-0,4 кВ (до 63 А)</v>
      </c>
      <c r="O43" s="21">
        <f>U43</f>
        <v>4.34</v>
      </c>
      <c r="P43" s="21"/>
      <c r="Q43" s="21">
        <v>0.43</v>
      </c>
      <c r="R43" s="21">
        <v>0.65</v>
      </c>
      <c r="S43" s="21">
        <v>3.26</v>
      </c>
      <c r="T43" s="21">
        <v>0</v>
      </c>
      <c r="U43" s="21">
        <f>SUM(Q43:T43)</f>
        <v>4.34</v>
      </c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16"/>
      <c r="AM43" s="20"/>
      <c r="AN43" s="20"/>
      <c r="AO43" s="20"/>
      <c r="AP43" s="20"/>
      <c r="AQ43" s="20"/>
      <c r="AR43" s="20"/>
      <c r="AS43" s="20"/>
      <c r="AT43" s="216"/>
      <c r="AU43" s="20"/>
      <c r="AV43" s="20"/>
      <c r="AW43" s="20"/>
      <c r="AX43" s="20"/>
      <c r="AY43" s="20"/>
      <c r="AZ43" s="20"/>
      <c r="BA43" s="20"/>
      <c r="BB43" s="20"/>
      <c r="BC43" s="20"/>
      <c r="BD43" s="216"/>
      <c r="BE43" s="21"/>
      <c r="BF43" s="20"/>
      <c r="BG43" s="21"/>
      <c r="BH43" s="20"/>
      <c r="BI43" s="29"/>
      <c r="BJ43" s="29"/>
      <c r="BK43" s="20"/>
      <c r="BL43" s="20"/>
      <c r="BM43" s="20"/>
      <c r="BN43" s="181"/>
      <c r="BO43" s="24"/>
      <c r="BP43" s="179"/>
      <c r="BQ43" s="24"/>
      <c r="BR43" s="198"/>
      <c r="BT43" s="192"/>
    </row>
    <row r="44" spans="1:73" s="22" customFormat="1" ht="162.6" customHeight="1" x14ac:dyDescent="0.25">
      <c r="A44" s="20"/>
      <c r="B44" s="196"/>
      <c r="C44" s="24"/>
      <c r="D44" s="29"/>
      <c r="E44" s="29"/>
      <c r="F44" s="20"/>
      <c r="G44" s="20"/>
      <c r="H44" s="20"/>
      <c r="I44" s="20"/>
      <c r="J44" s="225"/>
      <c r="K44" s="225"/>
      <c r="L44" s="20"/>
      <c r="M44" s="20" t="s">
        <v>310</v>
      </c>
      <c r="N44" s="20">
        <f>BD42</f>
        <v>0.05</v>
      </c>
      <c r="O44" s="21">
        <f>N44*1124</f>
        <v>56.2</v>
      </c>
      <c r="P44" s="21"/>
      <c r="Q44" s="21">
        <f>O44*0.11</f>
        <v>6.1820000000000004</v>
      </c>
      <c r="R44" s="21">
        <f>O44*0.83</f>
        <v>46.646000000000001</v>
      </c>
      <c r="S44" s="21">
        <v>0</v>
      </c>
      <c r="T44" s="21">
        <f>O44*0.06</f>
        <v>3.3719999999999999</v>
      </c>
      <c r="U44" s="21">
        <f t="shared" ref="U44" si="95">SUM(Q44:T44)</f>
        <v>56.2</v>
      </c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16"/>
      <c r="AM44" s="20"/>
      <c r="AN44" s="20"/>
      <c r="AO44" s="20"/>
      <c r="AP44" s="20"/>
      <c r="AQ44" s="20"/>
      <c r="AR44" s="20"/>
      <c r="AS44" s="20"/>
      <c r="AT44" s="216"/>
      <c r="AU44" s="20"/>
      <c r="AV44" s="20"/>
      <c r="AW44" s="20"/>
      <c r="AX44" s="20"/>
      <c r="AY44" s="20"/>
      <c r="AZ44" s="20"/>
      <c r="BA44" s="20"/>
      <c r="BB44" s="20"/>
      <c r="BC44" s="20"/>
      <c r="BD44" s="216"/>
      <c r="BE44" s="21"/>
      <c r="BF44" s="20"/>
      <c r="BG44" s="21"/>
      <c r="BH44" s="20"/>
      <c r="BI44" s="29"/>
      <c r="BJ44" s="29"/>
      <c r="BK44" s="20"/>
      <c r="BL44" s="20"/>
      <c r="BM44" s="20"/>
      <c r="BN44" s="181"/>
      <c r="BO44" s="24"/>
      <c r="BP44" s="179"/>
      <c r="BQ44" s="24"/>
      <c r="BR44" s="198"/>
      <c r="BT44" s="192"/>
    </row>
    <row r="45" spans="1:73" s="22" customFormat="1" ht="283.5" customHeight="1" x14ac:dyDescent="0.25">
      <c r="A45" s="20" t="s">
        <v>423</v>
      </c>
      <c r="B45" s="196">
        <v>41772592</v>
      </c>
      <c r="C45" s="24">
        <v>43500</v>
      </c>
      <c r="D45" s="29">
        <v>466.1</v>
      </c>
      <c r="E45" s="29"/>
      <c r="F45" s="20">
        <v>14</v>
      </c>
      <c r="G45" s="20" t="s">
        <v>424</v>
      </c>
      <c r="H45" s="20" t="s">
        <v>135</v>
      </c>
      <c r="I45" s="20" t="s">
        <v>425</v>
      </c>
      <c r="J45" s="224" t="s">
        <v>426</v>
      </c>
      <c r="K45" s="224" t="s">
        <v>336</v>
      </c>
      <c r="L45" s="20"/>
      <c r="M45" s="20"/>
      <c r="N45" s="20"/>
      <c r="O45" s="21">
        <f>SUM(O46)</f>
        <v>50.58</v>
      </c>
      <c r="P45" s="21">
        <f t="shared" ref="P45:U45" si="96">SUM(P46)</f>
        <v>0</v>
      </c>
      <c r="Q45" s="21">
        <f t="shared" si="96"/>
        <v>5.5637999999999996</v>
      </c>
      <c r="R45" s="21">
        <f t="shared" si="96"/>
        <v>41.981399999999994</v>
      </c>
      <c r="S45" s="21">
        <f t="shared" si="96"/>
        <v>0</v>
      </c>
      <c r="T45" s="21">
        <f t="shared" si="96"/>
        <v>3.0347999999999997</v>
      </c>
      <c r="U45" s="21">
        <f t="shared" si="96"/>
        <v>50.579999999999991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16"/>
      <c r="AM45" s="20"/>
      <c r="AN45" s="20"/>
      <c r="AO45" s="20"/>
      <c r="AP45" s="20"/>
      <c r="AQ45" s="20"/>
      <c r="AR45" s="20"/>
      <c r="AS45" s="20"/>
      <c r="AT45" s="216"/>
      <c r="AU45" s="20"/>
      <c r="AV45" s="20"/>
      <c r="AW45" s="20"/>
      <c r="AX45" s="20"/>
      <c r="AY45" s="20"/>
      <c r="AZ45" s="20"/>
      <c r="BA45" s="20"/>
      <c r="BB45" s="20"/>
      <c r="BC45" s="20"/>
      <c r="BD45" s="216">
        <v>4.4999999999999998E-2</v>
      </c>
      <c r="BE45" s="21">
        <f>U46</f>
        <v>50.579999999999991</v>
      </c>
      <c r="BF45" s="20"/>
      <c r="BG45" s="20"/>
      <c r="BH45" s="20"/>
      <c r="BI45" s="20"/>
      <c r="BJ45" s="20"/>
      <c r="BK45" s="20"/>
      <c r="BL45" s="20"/>
      <c r="BM45" s="20"/>
      <c r="BN45" s="181">
        <f t="shared" si="92"/>
        <v>50.579999999999991</v>
      </c>
      <c r="BO45" s="24">
        <v>43680</v>
      </c>
      <c r="BP45" s="179"/>
      <c r="BQ45" s="24">
        <v>43500</v>
      </c>
      <c r="BR45" s="198">
        <v>6</v>
      </c>
      <c r="BS45" s="22">
        <f t="shared" si="93"/>
        <v>180</v>
      </c>
      <c r="BT45" s="192">
        <f t="shared" si="94"/>
        <v>43680</v>
      </c>
    </row>
    <row r="46" spans="1:73" s="22" customFormat="1" ht="139.15" customHeight="1" x14ac:dyDescent="0.25">
      <c r="A46" s="20"/>
      <c r="B46" s="196"/>
      <c r="C46" s="24"/>
      <c r="D46" s="29"/>
      <c r="E46" s="29"/>
      <c r="F46" s="20"/>
      <c r="G46" s="20"/>
      <c r="H46" s="20"/>
      <c r="I46" s="20"/>
      <c r="J46" s="225"/>
      <c r="K46" s="225"/>
      <c r="L46" s="20"/>
      <c r="M46" s="20" t="s">
        <v>310</v>
      </c>
      <c r="N46" s="20">
        <f>BD45</f>
        <v>4.4999999999999998E-2</v>
      </c>
      <c r="O46" s="21">
        <f>N46*1124</f>
        <v>50.58</v>
      </c>
      <c r="P46" s="21"/>
      <c r="Q46" s="21">
        <f>O46*0.11</f>
        <v>5.5637999999999996</v>
      </c>
      <c r="R46" s="21">
        <f>O46*0.83</f>
        <v>41.981399999999994</v>
      </c>
      <c r="S46" s="21">
        <v>0</v>
      </c>
      <c r="T46" s="21">
        <f>O46*0.06</f>
        <v>3.0347999999999997</v>
      </c>
      <c r="U46" s="21">
        <f t="shared" ref="U46" si="97">SUM(Q46:T46)</f>
        <v>50.579999999999991</v>
      </c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16"/>
      <c r="AM46" s="20"/>
      <c r="AN46" s="20"/>
      <c r="AO46" s="20"/>
      <c r="AP46" s="20"/>
      <c r="AQ46" s="20"/>
      <c r="AR46" s="20"/>
      <c r="AS46" s="20"/>
      <c r="AT46" s="216"/>
      <c r="AU46" s="20"/>
      <c r="AV46" s="20"/>
      <c r="AW46" s="20"/>
      <c r="AX46" s="20"/>
      <c r="AY46" s="20"/>
      <c r="AZ46" s="20"/>
      <c r="BA46" s="20"/>
      <c r="BB46" s="20"/>
      <c r="BC46" s="20"/>
      <c r="BD46" s="216"/>
      <c r="BE46" s="20"/>
      <c r="BF46" s="20"/>
      <c r="BG46" s="20"/>
      <c r="BH46" s="20"/>
      <c r="BI46" s="20"/>
      <c r="BJ46" s="20"/>
      <c r="BK46" s="20"/>
      <c r="BL46" s="20"/>
      <c r="BM46" s="20"/>
      <c r="BN46" s="181"/>
      <c r="BO46" s="24"/>
      <c r="BP46" s="179"/>
      <c r="BQ46" s="26"/>
      <c r="BR46" s="198"/>
      <c r="BT46" s="192"/>
    </row>
    <row r="47" spans="1:73" s="22" customFormat="1" ht="195.6" customHeight="1" x14ac:dyDescent="0.25">
      <c r="A47" s="17" t="s">
        <v>427</v>
      </c>
      <c r="B47" s="18">
        <v>41766378</v>
      </c>
      <c r="C47" s="24">
        <v>43495</v>
      </c>
      <c r="D47" s="19">
        <v>11915.52</v>
      </c>
      <c r="E47" s="19"/>
      <c r="F47" s="20">
        <v>15</v>
      </c>
      <c r="G47" s="18" t="s">
        <v>428</v>
      </c>
      <c r="H47" s="18" t="s">
        <v>142</v>
      </c>
      <c r="I47" s="18" t="s">
        <v>429</v>
      </c>
      <c r="J47" s="222" t="s">
        <v>430</v>
      </c>
      <c r="K47" s="222" t="s">
        <v>431</v>
      </c>
      <c r="L47" s="20"/>
      <c r="M47" s="20"/>
      <c r="N47" s="20"/>
      <c r="O47" s="21">
        <f>SUM(O48:O49)</f>
        <v>577.58000000000004</v>
      </c>
      <c r="P47" s="21">
        <f t="shared" ref="P47:U47" si="98">SUM(P48:P49)</f>
        <v>0</v>
      </c>
      <c r="Q47" s="21">
        <f t="shared" si="98"/>
        <v>63.486400000000003</v>
      </c>
      <c r="R47" s="21">
        <f t="shared" si="98"/>
        <v>476.43919999999997</v>
      </c>
      <c r="S47" s="21">
        <f t="shared" si="98"/>
        <v>3.26</v>
      </c>
      <c r="T47" s="21">
        <f t="shared" si="98"/>
        <v>34.394399999999997</v>
      </c>
      <c r="U47" s="21">
        <f t="shared" si="98"/>
        <v>577.58000000000004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9"/>
      <c r="AJ47" s="21"/>
      <c r="AK47" s="21"/>
      <c r="AL47" s="216"/>
      <c r="AM47" s="29"/>
      <c r="AN47" s="21"/>
      <c r="AO47" s="21"/>
      <c r="AP47" s="21"/>
      <c r="AQ47" s="21"/>
      <c r="AR47" s="21"/>
      <c r="AS47" s="21"/>
      <c r="AT47" s="216"/>
      <c r="AU47" s="29"/>
      <c r="AV47" s="21"/>
      <c r="AW47" s="21"/>
      <c r="AX47" s="21"/>
      <c r="AY47" s="21"/>
      <c r="AZ47" s="21"/>
      <c r="BA47" s="21"/>
      <c r="BB47" s="20" t="s">
        <v>243</v>
      </c>
      <c r="BC47" s="21">
        <f>U48</f>
        <v>4.34</v>
      </c>
      <c r="BD47" s="216">
        <v>0.51</v>
      </c>
      <c r="BE47" s="29">
        <f>U49</f>
        <v>573.24</v>
      </c>
      <c r="BF47" s="20"/>
      <c r="BG47" s="21"/>
      <c r="BH47" s="20"/>
      <c r="BI47" s="23"/>
      <c r="BJ47" s="23"/>
      <c r="BK47" s="21"/>
      <c r="BL47" s="21"/>
      <c r="BM47" s="21"/>
      <c r="BN47" s="181">
        <f t="shared" si="92"/>
        <v>577.58000000000004</v>
      </c>
      <c r="BO47" s="24">
        <v>43675</v>
      </c>
      <c r="BP47" s="21"/>
      <c r="BQ47" s="193">
        <v>43495</v>
      </c>
      <c r="BR47" s="198">
        <v>6</v>
      </c>
      <c r="BS47" s="22">
        <f t="shared" si="93"/>
        <v>180</v>
      </c>
      <c r="BT47" s="192">
        <f t="shared" si="94"/>
        <v>43675</v>
      </c>
      <c r="BU47" s="25"/>
    </row>
    <row r="48" spans="1:73" s="22" customFormat="1" ht="181.15" customHeight="1" x14ac:dyDescent="0.25">
      <c r="A48" s="20"/>
      <c r="B48" s="196"/>
      <c r="C48" s="24"/>
      <c r="D48" s="20"/>
      <c r="E48" s="20"/>
      <c r="F48" s="20"/>
      <c r="G48" s="20"/>
      <c r="H48" s="20"/>
      <c r="I48" s="20"/>
      <c r="J48" s="227"/>
      <c r="K48" s="227"/>
      <c r="L48" s="20"/>
      <c r="M48" s="20" t="s">
        <v>311</v>
      </c>
      <c r="N48" s="20" t="str">
        <f>BB47</f>
        <v>Монтаж АВ-0,4 кВ (до 63 А)</v>
      </c>
      <c r="O48" s="21">
        <f>U48</f>
        <v>4.34</v>
      </c>
      <c r="P48" s="21"/>
      <c r="Q48" s="21">
        <v>0.43</v>
      </c>
      <c r="R48" s="21">
        <v>0.65</v>
      </c>
      <c r="S48" s="21">
        <v>3.26</v>
      </c>
      <c r="T48" s="21">
        <v>0</v>
      </c>
      <c r="U48" s="21">
        <f>SUM(Q48:T48)</f>
        <v>4.34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21"/>
      <c r="AK48" s="20"/>
      <c r="AL48" s="216"/>
      <c r="AM48" s="21"/>
      <c r="AN48" s="21"/>
      <c r="AO48" s="20"/>
      <c r="AP48" s="20"/>
      <c r="AQ48" s="20"/>
      <c r="AR48" s="20"/>
      <c r="AS48" s="20"/>
      <c r="AT48" s="216"/>
      <c r="AU48" s="20"/>
      <c r="AV48" s="20"/>
      <c r="AW48" s="20"/>
      <c r="AX48" s="20"/>
      <c r="AY48" s="20"/>
      <c r="AZ48" s="20"/>
      <c r="BA48" s="20"/>
      <c r="BB48" s="20"/>
      <c r="BC48" s="20"/>
      <c r="BD48" s="216"/>
      <c r="BE48" s="20"/>
      <c r="BF48" s="20"/>
      <c r="BG48" s="20"/>
      <c r="BH48" s="20"/>
      <c r="BI48" s="20"/>
      <c r="BJ48" s="20"/>
      <c r="BK48" s="20"/>
      <c r="BL48" s="20"/>
      <c r="BM48" s="20"/>
      <c r="BN48" s="181"/>
      <c r="BO48" s="24"/>
      <c r="BP48" s="179"/>
      <c r="BQ48" s="193"/>
      <c r="BR48" s="198"/>
      <c r="BT48" s="192"/>
    </row>
    <row r="49" spans="1:73" s="22" customFormat="1" ht="181.15" customHeight="1" x14ac:dyDescent="0.25">
      <c r="A49" s="20"/>
      <c r="B49" s="196"/>
      <c r="C49" s="24"/>
      <c r="D49" s="20"/>
      <c r="E49" s="20"/>
      <c r="F49" s="20"/>
      <c r="G49" s="20"/>
      <c r="H49" s="20"/>
      <c r="I49" s="20"/>
      <c r="J49" s="227"/>
      <c r="K49" s="223"/>
      <c r="L49" s="20"/>
      <c r="M49" s="20" t="s">
        <v>310</v>
      </c>
      <c r="N49" s="20">
        <f>BD47</f>
        <v>0.51</v>
      </c>
      <c r="O49" s="21">
        <f>N49*1124</f>
        <v>573.24</v>
      </c>
      <c r="P49" s="21"/>
      <c r="Q49" s="21">
        <f>O49*0.11</f>
        <v>63.056400000000004</v>
      </c>
      <c r="R49" s="21">
        <f>O49*0.83</f>
        <v>475.78919999999999</v>
      </c>
      <c r="S49" s="21">
        <v>0</v>
      </c>
      <c r="T49" s="21">
        <f>O49*0.06</f>
        <v>34.394399999999997</v>
      </c>
      <c r="U49" s="21">
        <f t="shared" ref="U49" si="99">SUM(Q49:T49)</f>
        <v>573.24</v>
      </c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21"/>
      <c r="AK49" s="20"/>
      <c r="AL49" s="216"/>
      <c r="AM49" s="21"/>
      <c r="AN49" s="21"/>
      <c r="AO49" s="20"/>
      <c r="AP49" s="20"/>
      <c r="AQ49" s="20"/>
      <c r="AR49" s="20"/>
      <c r="AS49" s="20"/>
      <c r="AT49" s="216"/>
      <c r="AU49" s="20"/>
      <c r="AV49" s="20"/>
      <c r="AW49" s="20"/>
      <c r="AX49" s="20"/>
      <c r="AY49" s="20"/>
      <c r="AZ49" s="20"/>
      <c r="BA49" s="20"/>
      <c r="BB49" s="20"/>
      <c r="BC49" s="20"/>
      <c r="BD49" s="216"/>
      <c r="BE49" s="20"/>
      <c r="BF49" s="20"/>
      <c r="BG49" s="20"/>
      <c r="BH49" s="20"/>
      <c r="BI49" s="20"/>
      <c r="BJ49" s="20"/>
      <c r="BK49" s="20"/>
      <c r="BL49" s="20"/>
      <c r="BM49" s="20"/>
      <c r="BN49" s="181"/>
      <c r="BO49" s="24"/>
      <c r="BP49" s="179"/>
      <c r="BQ49" s="193"/>
      <c r="BR49" s="198"/>
      <c r="BT49" s="192"/>
    </row>
    <row r="50" spans="1:73" s="239" customFormat="1" ht="409.6" customHeight="1" x14ac:dyDescent="0.25">
      <c r="A50" s="229"/>
      <c r="B50" s="230"/>
      <c r="C50" s="231"/>
      <c r="D50" s="232"/>
      <c r="E50" s="232"/>
      <c r="F50" s="233"/>
      <c r="G50" s="230"/>
      <c r="H50" s="230"/>
      <c r="I50" s="230"/>
      <c r="J50" s="230"/>
      <c r="K50" s="230"/>
      <c r="L50" s="233"/>
      <c r="M50" s="233"/>
      <c r="N50" s="233" t="s">
        <v>412</v>
      </c>
      <c r="O50" s="234">
        <f>O3+O5+O7+O13+O15+O18+O20+O22+O24+O26+O28+O30+O33+O35+O37+O39+O42+O45+O47</f>
        <v>3537.1320000000001</v>
      </c>
      <c r="P50" s="234">
        <f t="shared" ref="P50:AM50" si="100">P3+P5+P7+P13+P15+P18+P20+P22+P24+P26+P28+P30+P33+P35+P37+P39+P42+P45+P47</f>
        <v>0</v>
      </c>
      <c r="Q50" s="234">
        <f t="shared" si="100"/>
        <v>365.54525999999998</v>
      </c>
      <c r="R50" s="234">
        <f t="shared" si="100"/>
        <v>2716.9352399999993</v>
      </c>
      <c r="S50" s="234">
        <f t="shared" si="100"/>
        <v>253.74999999999997</v>
      </c>
      <c r="T50" s="234">
        <f t="shared" si="100"/>
        <v>200.9015</v>
      </c>
      <c r="U50" s="234">
        <f t="shared" si="100"/>
        <v>3537.1320000000001</v>
      </c>
      <c r="V50" s="234">
        <f t="shared" si="100"/>
        <v>0</v>
      </c>
      <c r="W50" s="234">
        <f t="shared" si="100"/>
        <v>0</v>
      </c>
      <c r="X50" s="234">
        <f t="shared" si="100"/>
        <v>0</v>
      </c>
      <c r="Y50" s="234">
        <f t="shared" si="100"/>
        <v>0</v>
      </c>
      <c r="Z50" s="234">
        <f t="shared" si="100"/>
        <v>0</v>
      </c>
      <c r="AA50" s="234">
        <f t="shared" si="100"/>
        <v>0</v>
      </c>
      <c r="AB50" s="234">
        <f t="shared" si="100"/>
        <v>0</v>
      </c>
      <c r="AC50" s="234">
        <f t="shared" si="100"/>
        <v>0</v>
      </c>
      <c r="AD50" s="234">
        <f t="shared" si="100"/>
        <v>0</v>
      </c>
      <c r="AE50" s="234">
        <f t="shared" si="100"/>
        <v>0</v>
      </c>
      <c r="AF50" s="234">
        <f t="shared" si="100"/>
        <v>0</v>
      </c>
      <c r="AG50" s="234">
        <f t="shared" si="100"/>
        <v>0</v>
      </c>
      <c r="AH50" s="235">
        <f t="shared" si="100"/>
        <v>5.5E-2</v>
      </c>
      <c r="AI50" s="234">
        <f t="shared" si="100"/>
        <v>70.509999999999991</v>
      </c>
      <c r="AJ50" s="234">
        <f t="shared" si="100"/>
        <v>0</v>
      </c>
      <c r="AK50" s="234">
        <f t="shared" si="100"/>
        <v>0</v>
      </c>
      <c r="AL50" s="234">
        <f t="shared" si="100"/>
        <v>1</v>
      </c>
      <c r="AM50" s="234">
        <f t="shared" si="100"/>
        <v>58.690000000000005</v>
      </c>
      <c r="AN50" s="234"/>
      <c r="AO50" s="234"/>
      <c r="AP50" s="234"/>
      <c r="AQ50" s="234"/>
      <c r="AR50" s="234"/>
      <c r="AS50" s="234"/>
      <c r="AT50" s="234" t="s">
        <v>442</v>
      </c>
      <c r="AU50" s="235">
        <f t="shared" ref="AU50" si="101">AU3+AU5+AU7+AU13+AU15+AU18+AU20+AU22+AU24+AU26+AU28+AU30+AU33+AU35+AU37+AU39+AU42+AU45+AU47</f>
        <v>238.7</v>
      </c>
      <c r="AV50" s="234"/>
      <c r="AW50" s="235">
        <f t="shared" ref="AW50" si="102">AW3+AW5+AW7+AW13+AW15+AW18+AW20+AW22+AW24+AW26+AW28+AW30+AW33+AW35+AW37+AW39+AW42+AW45+AW47</f>
        <v>27.510000000000005</v>
      </c>
      <c r="AX50" s="234" t="e">
        <f>AX3+AX5+AX7+AX13+AX15+AX18+AX20+AX22+AX24+AX26+AX28+AX30+AX33+AX35+AX37+#REF!+AX39+AX42+AX45+#REF!+AX47</f>
        <v>#REF!</v>
      </c>
      <c r="AY50" s="234" t="e">
        <f>AY3+AY5+AY7+AY13+AY15+AY18+AY20+AY22+AY24+AY26+AY28+AY30+AY33+AY35+AY37+#REF!+AY39+AY42+AY45+#REF!+AY47</f>
        <v>#REF!</v>
      </c>
      <c r="AZ50" s="234" t="e">
        <f>AZ3+AZ5+AZ7+AZ13+AZ15+AZ18+AZ20+AZ22+AZ24+AZ26+AZ28+AZ30+AZ33+AZ35+AZ37+#REF!+AZ39+AZ42+AZ45+#REF!+AZ47</f>
        <v>#REF!</v>
      </c>
      <c r="BA50" s="234" t="e">
        <f>BA3+BA5+BA7+BA13+BA15+BA18+BA20+BA22+BA24+BA26+BA28+BA30+BA33+BA35+BA37+#REF!+BA39+BA42+BA45+#REF!+BA47</f>
        <v>#REF!</v>
      </c>
      <c r="BB50" s="234" t="s">
        <v>443</v>
      </c>
      <c r="BC50" s="235">
        <f t="shared" ref="BC50:BE50" si="103">BC3+BC5+BC7+BC13+BC15+BC18+BC20+BC22+BC24+BC26+BC28+BC30+BC33+BC35+BC37+BC39+BC42+BC45+BC47</f>
        <v>13.02</v>
      </c>
      <c r="BD50" s="235">
        <f t="shared" si="103"/>
        <v>2.6449999999999996</v>
      </c>
      <c r="BE50" s="235">
        <f t="shared" si="103"/>
        <v>3081.0999999999995</v>
      </c>
      <c r="BF50" s="242"/>
      <c r="BG50" s="235"/>
      <c r="BH50" s="234" t="s">
        <v>444</v>
      </c>
      <c r="BI50" s="235">
        <f t="shared" ref="BI50" si="104">BI3+BI5+BI7+BI13+BI15+BI18+BI20+BI22+BI24+BI26+BI28+BI30+BI33+BI35+BI37+BI39+BI42+BI45+BI47</f>
        <v>47.602000000000004</v>
      </c>
      <c r="BJ50" s="234" t="e">
        <f>BJ3+BJ5+BJ7+BJ13+BJ15+BJ18+BJ20+BJ22+BJ24+BJ26+BJ28+BJ30+BJ33+BJ35+BJ37+#REF!+BJ39+BJ42+BJ45+#REF!+BJ47</f>
        <v>#REF!</v>
      </c>
      <c r="BK50" s="234" t="e">
        <f>BK3+BK5+BK7+BK13+BK15+BK18+BK20+BK22+BK24+BK26+BK28+BK30+BK33+BK35+BK37+#REF!+BK39+BK42+BK45+#REF!+BK47</f>
        <v>#REF!</v>
      </c>
      <c r="BL50" s="234" t="e">
        <f>BL3+BL5+BL7+BL13+BL15+BL18+BL20+BL22+BL24+BL26+BL28+BL30+BL33+BL35+BL37+#REF!+BL39+BL42+BL45+#REF!+BL47</f>
        <v>#REF!</v>
      </c>
      <c r="BM50" s="234" t="e">
        <f>BM3+BM5+BM7+BM13+BM15+BM18+BM20+BM22+BM24+BM26+BM28+BM30+BM33+BM35+BM37+#REF!+BM39+BM42+BM45+#REF!+BM47</f>
        <v>#REF!</v>
      </c>
      <c r="BN50" s="235">
        <f t="shared" ref="BN50" si="105">BN3+BN5+BN7+BN13+BN15+BN18+BN20+BN22+BN24+BN26+BN28+BN30+BN33+BN35+BN37+BN39+BN42+BN45+BN47</f>
        <v>3537.1320000000001</v>
      </c>
      <c r="BO50" s="231"/>
      <c r="BP50" s="236"/>
      <c r="BQ50" s="237"/>
      <c r="BR50" s="238"/>
      <c r="BT50" s="240"/>
      <c r="BU50" s="241"/>
    </row>
    <row r="51" spans="1:73" s="22" customFormat="1" ht="114.75" customHeight="1" x14ac:dyDescent="0.25">
      <c r="A51" s="207"/>
      <c r="B51" s="208"/>
      <c r="C51" s="209"/>
      <c r="D51" s="210"/>
      <c r="E51" s="210"/>
      <c r="F51" s="211"/>
      <c r="G51" s="208"/>
      <c r="H51" s="208"/>
      <c r="I51" s="208"/>
      <c r="J51" s="208"/>
      <c r="K51" s="208"/>
      <c r="L51" s="211"/>
      <c r="M51" s="211"/>
      <c r="N51" s="211"/>
      <c r="O51" s="212"/>
      <c r="P51" s="212"/>
      <c r="Q51" s="212"/>
      <c r="R51" s="212"/>
      <c r="S51" s="212"/>
      <c r="T51" s="212"/>
      <c r="U51" s="212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1"/>
      <c r="AJ51" s="213"/>
      <c r="AK51" s="213"/>
      <c r="AL51" s="213"/>
      <c r="AM51" s="211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1"/>
      <c r="BE51" s="213"/>
      <c r="BF51" s="211"/>
      <c r="BG51" s="213"/>
      <c r="BH51" s="211"/>
      <c r="BI51" s="212"/>
      <c r="BJ51" s="212"/>
      <c r="BK51" s="213"/>
      <c r="BL51" s="213"/>
      <c r="BM51" s="213"/>
      <c r="BN51" s="213"/>
      <c r="BO51" s="209"/>
      <c r="BP51" s="213"/>
      <c r="BQ51" s="201"/>
      <c r="BR51" s="196"/>
      <c r="BT51" s="192"/>
      <c r="BU51" s="25"/>
    </row>
    <row r="52" spans="1:73" s="22" customFormat="1" ht="227.25" customHeight="1" x14ac:dyDescent="0.25">
      <c r="A52" s="214" t="s">
        <v>433</v>
      </c>
      <c r="B52" s="205"/>
      <c r="C52" s="26"/>
      <c r="D52" s="206"/>
      <c r="E52" s="206"/>
      <c r="F52" s="180"/>
      <c r="G52" s="205"/>
      <c r="H52" s="205"/>
      <c r="I52" s="205"/>
      <c r="J52" s="214" t="s">
        <v>437</v>
      </c>
      <c r="K52" s="205"/>
      <c r="L52" s="180"/>
      <c r="M52" s="180"/>
      <c r="N52" s="214" t="s">
        <v>438</v>
      </c>
      <c r="O52" s="40"/>
      <c r="P52" s="40"/>
      <c r="Q52" s="40"/>
      <c r="R52" s="40"/>
      <c r="S52" s="40"/>
      <c r="T52" s="40"/>
      <c r="U52" s="40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180"/>
      <c r="AJ52" s="180"/>
      <c r="AK52" s="36"/>
      <c r="AL52" s="36"/>
      <c r="AM52" s="180"/>
      <c r="AN52" s="180"/>
      <c r="AO52" s="36"/>
      <c r="AP52" s="36"/>
      <c r="AQ52" s="36"/>
      <c r="AR52" s="36"/>
      <c r="AS52" s="36"/>
      <c r="AT52" s="180"/>
      <c r="AU52" s="36"/>
      <c r="AV52" s="36"/>
      <c r="AW52" s="36"/>
      <c r="AX52" s="36"/>
      <c r="AY52" s="36"/>
      <c r="AZ52" s="36"/>
      <c r="BA52" s="36"/>
      <c r="BB52" s="36"/>
      <c r="BC52" s="36"/>
      <c r="BD52" s="180"/>
      <c r="BE52" s="36"/>
      <c r="BF52" s="180"/>
      <c r="BG52" s="36"/>
      <c r="BH52" s="180"/>
      <c r="BI52" s="40"/>
      <c r="BJ52" s="40"/>
      <c r="BK52" s="36"/>
      <c r="BL52" s="36"/>
      <c r="BM52" s="36"/>
      <c r="BN52" s="36"/>
      <c r="BO52" s="26"/>
      <c r="BP52" s="36"/>
      <c r="BQ52" s="201"/>
      <c r="BR52" s="196"/>
      <c r="BT52" s="192"/>
      <c r="BU52" s="25"/>
    </row>
    <row r="53" spans="1:73" s="22" customFormat="1" ht="227.25" customHeight="1" x14ac:dyDescent="0.25">
      <c r="A53" s="214" t="s">
        <v>434</v>
      </c>
      <c r="B53" s="205"/>
      <c r="C53" s="26"/>
      <c r="D53" s="206"/>
      <c r="E53" s="206"/>
      <c r="F53" s="180"/>
      <c r="G53" s="205"/>
      <c r="H53" s="205"/>
      <c r="I53" s="205"/>
      <c r="J53" s="214" t="s">
        <v>437</v>
      </c>
      <c r="K53" s="205"/>
      <c r="L53" s="180"/>
      <c r="M53" s="180"/>
      <c r="N53" s="214" t="s">
        <v>439</v>
      </c>
      <c r="O53" s="40"/>
      <c r="P53" s="180"/>
      <c r="Q53" s="40"/>
      <c r="R53" s="40"/>
      <c r="S53" s="40"/>
      <c r="T53" s="40"/>
      <c r="U53" s="40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180"/>
      <c r="AI53" s="36"/>
      <c r="AJ53" s="180"/>
      <c r="AK53" s="36"/>
      <c r="AL53" s="180"/>
      <c r="AM53" s="36"/>
      <c r="AN53" s="180"/>
      <c r="AO53" s="36"/>
      <c r="AP53" s="36"/>
      <c r="AQ53" s="36"/>
      <c r="AR53" s="36"/>
      <c r="AS53" s="36"/>
      <c r="AT53" s="180"/>
      <c r="AU53" s="36"/>
      <c r="AV53" s="36"/>
      <c r="AW53" s="36"/>
      <c r="AX53" s="36"/>
      <c r="AY53" s="36"/>
      <c r="AZ53" s="36"/>
      <c r="BA53" s="36"/>
      <c r="BB53" s="36"/>
      <c r="BC53" s="36"/>
      <c r="BD53" s="180"/>
      <c r="BE53" s="36"/>
      <c r="BF53" s="180"/>
      <c r="BG53" s="36"/>
      <c r="BH53" s="180"/>
      <c r="BI53" s="40"/>
      <c r="BJ53" s="40"/>
      <c r="BK53" s="36"/>
      <c r="BL53" s="36"/>
      <c r="BM53" s="36"/>
      <c r="BN53" s="36"/>
      <c r="BO53" s="26"/>
      <c r="BP53" s="36"/>
      <c r="BQ53" s="201"/>
      <c r="BR53" s="196"/>
      <c r="BT53" s="192"/>
      <c r="BU53" s="25"/>
    </row>
    <row r="54" spans="1:73" s="22" customFormat="1" ht="227.25" customHeight="1" x14ac:dyDescent="0.25">
      <c r="A54" s="214" t="s">
        <v>435</v>
      </c>
      <c r="B54" s="205"/>
      <c r="C54" s="26"/>
      <c r="D54" s="206"/>
      <c r="E54" s="206"/>
      <c r="F54" s="180"/>
      <c r="G54" s="205"/>
      <c r="H54" s="205"/>
      <c r="I54" s="205"/>
      <c r="J54" s="214" t="s">
        <v>437</v>
      </c>
      <c r="K54" s="205"/>
      <c r="L54" s="180"/>
      <c r="M54" s="180"/>
      <c r="N54" s="214" t="s">
        <v>440</v>
      </c>
      <c r="O54" s="40"/>
      <c r="P54" s="180"/>
      <c r="Q54" s="40"/>
      <c r="R54" s="40"/>
      <c r="S54" s="40"/>
      <c r="T54" s="40"/>
      <c r="U54" s="40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180"/>
      <c r="AI54" s="36"/>
      <c r="AJ54" s="180"/>
      <c r="AK54" s="36"/>
      <c r="AL54" s="180"/>
      <c r="AM54" s="36"/>
      <c r="AN54" s="180"/>
      <c r="AO54" s="36"/>
      <c r="AP54" s="36"/>
      <c r="AQ54" s="36"/>
      <c r="AR54" s="36"/>
      <c r="AS54" s="36"/>
      <c r="AT54" s="180"/>
      <c r="AU54" s="36"/>
      <c r="AV54" s="36"/>
      <c r="AW54" s="36"/>
      <c r="AX54" s="36"/>
      <c r="AY54" s="36"/>
      <c r="AZ54" s="36"/>
      <c r="BA54" s="36"/>
      <c r="BB54" s="36"/>
      <c r="BC54" s="36"/>
      <c r="BD54" s="180"/>
      <c r="BE54" s="36"/>
      <c r="BF54" s="180"/>
      <c r="BG54" s="36"/>
      <c r="BH54" s="180"/>
      <c r="BI54" s="40"/>
      <c r="BJ54" s="40"/>
      <c r="BK54" s="36"/>
      <c r="BL54" s="36"/>
      <c r="BM54" s="36"/>
      <c r="BN54" s="36"/>
      <c r="BO54" s="26"/>
      <c r="BP54" s="36"/>
      <c r="BQ54" s="201"/>
      <c r="BR54" s="196"/>
      <c r="BT54" s="192"/>
      <c r="BU54" s="25"/>
    </row>
    <row r="55" spans="1:73" s="22" customFormat="1" ht="227.25" customHeight="1" x14ac:dyDescent="0.25">
      <c r="A55" s="214" t="s">
        <v>436</v>
      </c>
      <c r="B55" s="205"/>
      <c r="C55" s="26"/>
      <c r="D55" s="206"/>
      <c r="E55" s="206"/>
      <c r="F55" s="180"/>
      <c r="G55" s="205"/>
      <c r="H55" s="205"/>
      <c r="I55" s="205"/>
      <c r="J55" s="214" t="s">
        <v>437</v>
      </c>
      <c r="K55" s="205"/>
      <c r="L55" s="180"/>
      <c r="M55" s="180"/>
      <c r="N55" s="214" t="s">
        <v>441</v>
      </c>
      <c r="O55" s="40"/>
      <c r="P55" s="180"/>
      <c r="Q55" s="40"/>
      <c r="R55" s="40"/>
      <c r="S55" s="40"/>
      <c r="T55" s="40"/>
      <c r="U55" s="40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180"/>
      <c r="AI55" s="36"/>
      <c r="AJ55" s="180"/>
      <c r="AK55" s="36"/>
      <c r="AL55" s="180"/>
      <c r="AM55" s="36"/>
      <c r="AN55" s="180"/>
      <c r="AO55" s="36"/>
      <c r="AP55" s="36"/>
      <c r="AQ55" s="36"/>
      <c r="AR55" s="36"/>
      <c r="AS55" s="36"/>
      <c r="AT55" s="180"/>
      <c r="AU55" s="36"/>
      <c r="AV55" s="36"/>
      <c r="AW55" s="36"/>
      <c r="AX55" s="36"/>
      <c r="AY55" s="36"/>
      <c r="AZ55" s="36"/>
      <c r="BA55" s="36"/>
      <c r="BB55" s="36"/>
      <c r="BC55" s="36"/>
      <c r="BD55" s="180"/>
      <c r="BE55" s="36"/>
      <c r="BF55" s="180"/>
      <c r="BG55" s="36"/>
      <c r="BH55" s="180"/>
      <c r="BI55" s="40"/>
      <c r="BJ55" s="40"/>
      <c r="BK55" s="36"/>
      <c r="BL55" s="36"/>
      <c r="BM55" s="36"/>
      <c r="BN55" s="36"/>
      <c r="BO55" s="26"/>
      <c r="BP55" s="36"/>
      <c r="BQ55" s="201"/>
      <c r="BR55" s="196"/>
      <c r="BT55" s="192"/>
      <c r="BU55" s="25"/>
    </row>
    <row r="56" spans="1:73" s="22" customFormat="1" ht="229.5" customHeight="1" x14ac:dyDescent="0.25">
      <c r="A56" s="202"/>
      <c r="B56" s="217"/>
      <c r="C56" s="203"/>
      <c r="D56" s="204"/>
      <c r="E56" s="204"/>
      <c r="F56" s="216"/>
      <c r="G56" s="217"/>
      <c r="H56" s="217"/>
      <c r="I56" s="217"/>
      <c r="J56" s="217"/>
      <c r="K56" s="217"/>
      <c r="L56" s="216"/>
      <c r="M56" s="216"/>
      <c r="N56" s="216"/>
      <c r="O56" s="191"/>
      <c r="P56" s="191"/>
      <c r="Q56" s="191"/>
      <c r="R56" s="191"/>
      <c r="S56" s="191"/>
      <c r="T56" s="191"/>
      <c r="U56" s="19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216"/>
      <c r="AU56" s="182"/>
      <c r="AV56" s="181"/>
      <c r="AW56" s="181"/>
      <c r="AX56" s="181"/>
      <c r="AY56" s="181"/>
      <c r="AZ56" s="181"/>
      <c r="BA56" s="181"/>
      <c r="BB56" s="181"/>
      <c r="BC56" s="181"/>
      <c r="BD56" s="216"/>
      <c r="BE56" s="181"/>
      <c r="BF56" s="216"/>
      <c r="BG56" s="181"/>
      <c r="BH56" s="216"/>
      <c r="BI56" s="182"/>
      <c r="BJ56" s="182"/>
      <c r="BK56" s="181"/>
      <c r="BL56" s="181"/>
      <c r="BM56" s="181"/>
      <c r="BN56" s="181">
        <f t="shared" si="1"/>
        <v>0</v>
      </c>
      <c r="BO56" s="203"/>
      <c r="BP56" s="181"/>
      <c r="BQ56" s="193"/>
      <c r="BR56" s="196"/>
      <c r="BT56" s="192"/>
      <c r="BU56" s="25"/>
    </row>
    <row r="57" spans="1:73" s="22" customFormat="1" ht="204.7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24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181"/>
      <c r="AU57" s="21"/>
      <c r="AV57" s="21"/>
      <c r="AW57" s="21"/>
      <c r="AX57" s="21"/>
      <c r="AY57" s="21"/>
      <c r="AZ57" s="21"/>
      <c r="BA57" s="21"/>
      <c r="BB57" s="21"/>
      <c r="BC57" s="21"/>
      <c r="BD57" s="181"/>
      <c r="BE57" s="181"/>
      <c r="BF57" s="21"/>
      <c r="BG57" s="21"/>
      <c r="BH57" s="20"/>
      <c r="BI57" s="23"/>
      <c r="BJ57" s="23"/>
      <c r="BK57" s="21"/>
      <c r="BL57" s="21"/>
      <c r="BM57" s="21"/>
      <c r="BN57" s="181">
        <f t="shared" si="1"/>
        <v>0</v>
      </c>
      <c r="BO57" s="24"/>
      <c r="BP57" s="21"/>
      <c r="BQ57" s="193"/>
      <c r="BR57" s="196"/>
      <c r="BT57" s="192"/>
      <c r="BU57" s="25"/>
    </row>
    <row r="58" spans="1:73" s="22" customFormat="1" ht="223.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26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16"/>
      <c r="AM58" s="20"/>
      <c r="AN58" s="20"/>
      <c r="AO58" s="20"/>
      <c r="AP58" s="20"/>
      <c r="AQ58" s="21"/>
      <c r="AR58" s="21"/>
      <c r="AS58" s="21"/>
      <c r="AT58" s="216"/>
      <c r="AU58" s="20"/>
      <c r="AV58" s="21"/>
      <c r="AW58" s="21"/>
      <c r="AX58" s="21"/>
      <c r="AY58" s="21"/>
      <c r="AZ58" s="21"/>
      <c r="BA58" s="21"/>
      <c r="BB58" s="21"/>
      <c r="BC58" s="21"/>
      <c r="BD58" s="216"/>
      <c r="BE58" s="20"/>
      <c r="BF58" s="20"/>
      <c r="BG58" s="20"/>
      <c r="BH58" s="20"/>
      <c r="BI58" s="23"/>
      <c r="BJ58" s="23"/>
      <c r="BK58" s="21"/>
      <c r="BL58" s="21"/>
      <c r="BM58" s="21"/>
      <c r="BN58" s="181">
        <f t="shared" si="1"/>
        <v>0</v>
      </c>
      <c r="BO58" s="24"/>
      <c r="BP58" s="21"/>
      <c r="BQ58" s="193"/>
      <c r="BR58" s="196"/>
      <c r="BT58" s="192"/>
      <c r="BU58" s="25"/>
    </row>
    <row r="59" spans="1:73" s="22" customFormat="1" ht="408.7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26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16"/>
      <c r="AM59" s="20"/>
      <c r="AN59" s="20"/>
      <c r="AO59" s="21"/>
      <c r="AP59" s="21"/>
      <c r="AQ59" s="21"/>
      <c r="AR59" s="21"/>
      <c r="AS59" s="21"/>
      <c r="AT59" s="216"/>
      <c r="AU59" s="20"/>
      <c r="AV59" s="21"/>
      <c r="AW59" s="21"/>
      <c r="AX59" s="21"/>
      <c r="AY59" s="21"/>
      <c r="AZ59" s="21"/>
      <c r="BA59" s="21"/>
      <c r="BB59" s="21"/>
      <c r="BC59" s="21"/>
      <c r="BD59" s="216"/>
      <c r="BE59" s="216"/>
      <c r="BF59" s="20"/>
      <c r="BG59" s="20"/>
      <c r="BH59" s="20"/>
      <c r="BI59" s="23"/>
      <c r="BJ59" s="23"/>
      <c r="BK59" s="21"/>
      <c r="BL59" s="21"/>
      <c r="BM59" s="21"/>
      <c r="BN59" s="181">
        <f t="shared" si="1"/>
        <v>0</v>
      </c>
      <c r="BO59" s="24"/>
      <c r="BP59" s="21"/>
      <c r="BQ59" s="193"/>
      <c r="BR59" s="196"/>
      <c r="BT59" s="192"/>
      <c r="BU59" s="25"/>
    </row>
    <row r="60" spans="1:73" s="22" customFormat="1" ht="223.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26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16"/>
      <c r="AM60" s="20"/>
      <c r="AN60" s="20"/>
      <c r="AO60" s="21"/>
      <c r="AP60" s="21"/>
      <c r="AQ60" s="21"/>
      <c r="AR60" s="21"/>
      <c r="AS60" s="21"/>
      <c r="AT60" s="216"/>
      <c r="AU60" s="20"/>
      <c r="AV60" s="21"/>
      <c r="AW60" s="21"/>
      <c r="AX60" s="21"/>
      <c r="AY60" s="21"/>
      <c r="AZ60" s="21"/>
      <c r="BA60" s="21"/>
      <c r="BB60" s="21"/>
      <c r="BC60" s="21"/>
      <c r="BD60" s="216"/>
      <c r="BE60" s="216"/>
      <c r="BF60" s="20"/>
      <c r="BG60" s="20"/>
      <c r="BH60" s="20"/>
      <c r="BI60" s="23"/>
      <c r="BJ60" s="23"/>
      <c r="BK60" s="21"/>
      <c r="BL60" s="21"/>
      <c r="BM60" s="21"/>
      <c r="BN60" s="181">
        <f t="shared" si="1"/>
        <v>0</v>
      </c>
      <c r="BO60" s="24"/>
      <c r="BP60" s="21"/>
      <c r="BQ60" s="193"/>
      <c r="BR60" s="196"/>
      <c r="BT60" s="192"/>
      <c r="BU60" s="25"/>
    </row>
    <row r="61" spans="1:73" s="22" customFormat="1" ht="297.7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9"/>
      <c r="P61" s="29"/>
      <c r="Q61" s="29"/>
      <c r="R61" s="29"/>
      <c r="S61" s="29"/>
      <c r="T61" s="29"/>
      <c r="U61" s="29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181"/>
      <c r="AU61" s="21"/>
      <c r="AV61" s="21"/>
      <c r="AW61" s="21"/>
      <c r="AX61" s="21"/>
      <c r="AY61" s="21"/>
      <c r="AZ61" s="21"/>
      <c r="BA61" s="21"/>
      <c r="BB61" s="21"/>
      <c r="BC61" s="21"/>
      <c r="BD61" s="216"/>
      <c r="BE61" s="29"/>
      <c r="BF61" s="29"/>
      <c r="BG61" s="21"/>
      <c r="BH61" s="20"/>
      <c r="BI61" s="23"/>
      <c r="BJ61" s="23"/>
      <c r="BK61" s="21"/>
      <c r="BL61" s="21"/>
      <c r="BM61" s="21"/>
      <c r="BN61" s="181">
        <f t="shared" si="1"/>
        <v>0</v>
      </c>
      <c r="BO61" s="24"/>
      <c r="BP61" s="21"/>
      <c r="BQ61" s="193"/>
      <c r="BR61" s="196"/>
      <c r="BT61" s="192"/>
      <c r="BU61" s="25"/>
    </row>
    <row r="62" spans="1:73" s="22" customFormat="1" ht="202.5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9"/>
      <c r="P62" s="29"/>
      <c r="Q62" s="29"/>
      <c r="R62" s="29"/>
      <c r="S62" s="29"/>
      <c r="T62" s="29"/>
      <c r="U62" s="29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181"/>
      <c r="AU62" s="21"/>
      <c r="AV62" s="21"/>
      <c r="AW62" s="21"/>
      <c r="AX62" s="21"/>
      <c r="AY62" s="21"/>
      <c r="AZ62" s="21"/>
      <c r="BA62" s="21"/>
      <c r="BB62" s="21"/>
      <c r="BC62" s="21"/>
      <c r="BD62" s="181"/>
      <c r="BE62" s="181"/>
      <c r="BF62" s="21"/>
      <c r="BG62" s="21"/>
      <c r="BH62" s="20"/>
      <c r="BI62" s="23"/>
      <c r="BJ62" s="23"/>
      <c r="BK62" s="21"/>
      <c r="BL62" s="21"/>
      <c r="BM62" s="21"/>
      <c r="BN62" s="181">
        <f t="shared" si="1"/>
        <v>0</v>
      </c>
      <c r="BO62" s="24"/>
      <c r="BP62" s="21"/>
      <c r="BQ62" s="193"/>
      <c r="BR62" s="196"/>
      <c r="BT62" s="192"/>
      <c r="BU62" s="25"/>
    </row>
    <row r="63" spans="1:73" s="22" customFormat="1" ht="246.75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216"/>
      <c r="AM63" s="23"/>
      <c r="AN63" s="23"/>
      <c r="AO63" s="21"/>
      <c r="AP63" s="21"/>
      <c r="AQ63" s="21"/>
      <c r="AR63" s="21"/>
      <c r="AS63" s="21"/>
      <c r="AT63" s="216"/>
      <c r="AU63" s="23"/>
      <c r="AV63" s="21"/>
      <c r="AW63" s="21"/>
      <c r="AX63" s="21"/>
      <c r="AY63" s="21"/>
      <c r="AZ63" s="21"/>
      <c r="BA63" s="21"/>
      <c r="BB63" s="21"/>
      <c r="BC63" s="21"/>
      <c r="BD63" s="216"/>
      <c r="BE63" s="21"/>
      <c r="BF63" s="20"/>
      <c r="BG63" s="21"/>
      <c r="BH63" s="20"/>
      <c r="BI63" s="23"/>
      <c r="BJ63" s="23"/>
      <c r="BK63" s="21"/>
      <c r="BL63" s="21"/>
      <c r="BM63" s="21"/>
      <c r="BN63" s="181">
        <f t="shared" si="1"/>
        <v>0</v>
      </c>
      <c r="BO63" s="24"/>
      <c r="BP63" s="21"/>
      <c r="BQ63" s="193"/>
      <c r="BR63" s="196"/>
      <c r="BT63" s="192"/>
      <c r="BU63" s="25"/>
    </row>
    <row r="64" spans="1:73" s="22" customFormat="1" ht="197.25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216"/>
      <c r="AM64" s="23"/>
      <c r="AN64" s="23"/>
      <c r="AO64" s="21"/>
      <c r="AP64" s="21"/>
      <c r="AQ64" s="21"/>
      <c r="AR64" s="21"/>
      <c r="AS64" s="21"/>
      <c r="AT64" s="216"/>
      <c r="AU64" s="23"/>
      <c r="AV64" s="21"/>
      <c r="AW64" s="21"/>
      <c r="AX64" s="21"/>
      <c r="AY64" s="21"/>
      <c r="AZ64" s="21"/>
      <c r="BA64" s="21"/>
      <c r="BB64" s="21"/>
      <c r="BC64" s="21"/>
      <c r="BD64" s="216"/>
      <c r="BE64" s="181"/>
      <c r="BF64" s="20"/>
      <c r="BG64" s="21"/>
      <c r="BH64" s="20"/>
      <c r="BI64" s="23"/>
      <c r="BJ64" s="23"/>
      <c r="BK64" s="21"/>
      <c r="BL64" s="21"/>
      <c r="BM64" s="21"/>
      <c r="BN64" s="181">
        <f t="shared" si="1"/>
        <v>0</v>
      </c>
      <c r="BO64" s="24"/>
      <c r="BP64" s="21"/>
      <c r="BQ64" s="193"/>
      <c r="BR64" s="196"/>
      <c r="BT64" s="192"/>
      <c r="BU64" s="25"/>
    </row>
    <row r="65" spans="1:73" s="22" customFormat="1" ht="201.7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0"/>
      <c r="Q65" s="20"/>
      <c r="R65" s="20"/>
      <c r="S65" s="20"/>
      <c r="T65" s="20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216"/>
      <c r="AM65" s="23"/>
      <c r="AN65" s="23"/>
      <c r="AO65" s="21"/>
      <c r="AP65" s="21"/>
      <c r="AQ65" s="21"/>
      <c r="AR65" s="21"/>
      <c r="AS65" s="21"/>
      <c r="AT65" s="216"/>
      <c r="AU65" s="23"/>
      <c r="AV65" s="21"/>
      <c r="AW65" s="21"/>
      <c r="AX65" s="21"/>
      <c r="AY65" s="21"/>
      <c r="AZ65" s="21"/>
      <c r="BA65" s="21"/>
      <c r="BB65" s="21"/>
      <c r="BC65" s="21"/>
      <c r="BD65" s="216"/>
      <c r="BE65" s="181"/>
      <c r="BF65" s="20"/>
      <c r="BG65" s="21"/>
      <c r="BH65" s="20"/>
      <c r="BI65" s="23"/>
      <c r="BJ65" s="23"/>
      <c r="BK65" s="21"/>
      <c r="BL65" s="21"/>
      <c r="BM65" s="21"/>
      <c r="BN65" s="181">
        <f t="shared" si="1"/>
        <v>0</v>
      </c>
      <c r="BO65" s="24"/>
      <c r="BP65" s="21"/>
      <c r="BQ65" s="193"/>
      <c r="BR65" s="196"/>
      <c r="BT65" s="192"/>
      <c r="BU65" s="25"/>
    </row>
    <row r="66" spans="1:73" s="22" customFormat="1" ht="408.7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216"/>
      <c r="AM66" s="23"/>
      <c r="AN66" s="23"/>
      <c r="AO66" s="21"/>
      <c r="AP66" s="21"/>
      <c r="AQ66" s="21"/>
      <c r="AR66" s="21"/>
      <c r="AS66" s="21"/>
      <c r="AT66" s="216"/>
      <c r="AU66" s="23"/>
      <c r="AV66" s="21"/>
      <c r="AW66" s="21"/>
      <c r="AX66" s="21"/>
      <c r="AY66" s="21"/>
      <c r="AZ66" s="21"/>
      <c r="BA66" s="21"/>
      <c r="BB66" s="21"/>
      <c r="BC66" s="21"/>
      <c r="BD66" s="216"/>
      <c r="BE66" s="181"/>
      <c r="BF66" s="20"/>
      <c r="BG66" s="21"/>
      <c r="BH66" s="20"/>
      <c r="BI66" s="23"/>
      <c r="BJ66" s="23"/>
      <c r="BK66" s="21"/>
      <c r="BL66" s="21"/>
      <c r="BM66" s="21"/>
      <c r="BN66" s="181">
        <f t="shared" si="1"/>
        <v>0</v>
      </c>
      <c r="BO66" s="24"/>
      <c r="BP66" s="21"/>
      <c r="BQ66" s="193"/>
      <c r="BR66" s="196"/>
      <c r="BT66" s="192"/>
      <c r="BU66" s="25"/>
    </row>
    <row r="67" spans="1:73" s="22" customFormat="1" ht="409.6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16"/>
      <c r="AM67" s="20"/>
      <c r="AN67" s="20"/>
      <c r="AO67" s="21"/>
      <c r="AP67" s="21"/>
      <c r="AQ67" s="21"/>
      <c r="AR67" s="21"/>
      <c r="AS67" s="21"/>
      <c r="AT67" s="216"/>
      <c r="AU67" s="20"/>
      <c r="AV67" s="21"/>
      <c r="AW67" s="21"/>
      <c r="AX67" s="21"/>
      <c r="AY67" s="21"/>
      <c r="AZ67" s="21"/>
      <c r="BA67" s="21"/>
      <c r="BB67" s="21"/>
      <c r="BC67" s="21"/>
      <c r="BD67" s="216"/>
      <c r="BE67" s="216"/>
      <c r="BF67" s="20"/>
      <c r="BG67" s="20"/>
      <c r="BH67" s="20"/>
      <c r="BI67" s="23"/>
      <c r="BJ67" s="23"/>
      <c r="BK67" s="21"/>
      <c r="BL67" s="21"/>
      <c r="BM67" s="21"/>
      <c r="BN67" s="181"/>
      <c r="BO67" s="24"/>
      <c r="BP67" s="21"/>
      <c r="BQ67" s="193"/>
      <c r="BR67" s="196"/>
      <c r="BT67" s="192"/>
      <c r="BU67" s="25"/>
    </row>
    <row r="68" spans="1:73" s="22" customFormat="1" ht="254.25" customHeight="1" x14ac:dyDescent="0.25">
      <c r="A68" s="17"/>
      <c r="B68" s="18"/>
      <c r="C68" s="24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6"/>
      <c r="AU68" s="23"/>
      <c r="AV68" s="21"/>
      <c r="AW68" s="21"/>
      <c r="AX68" s="21"/>
      <c r="AY68" s="21"/>
      <c r="AZ68" s="21"/>
      <c r="BA68" s="21"/>
      <c r="BB68" s="21"/>
      <c r="BC68" s="21"/>
      <c r="BD68" s="216"/>
      <c r="BE68" s="18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193"/>
      <c r="BR68" s="196"/>
      <c r="BT68" s="192"/>
      <c r="BU68" s="25"/>
    </row>
    <row r="69" spans="1:73" s="22" customFormat="1" ht="294" customHeight="1" x14ac:dyDescent="0.25">
      <c r="A69" s="17"/>
      <c r="B69" s="18"/>
      <c r="C69" s="24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216"/>
      <c r="AM69" s="23"/>
      <c r="AN69" s="23"/>
      <c r="AO69" s="21"/>
      <c r="AP69" s="21"/>
      <c r="AQ69" s="21"/>
      <c r="AR69" s="21"/>
      <c r="AS69" s="21"/>
      <c r="AT69" s="216"/>
      <c r="AU69" s="23"/>
      <c r="AV69" s="21"/>
      <c r="AW69" s="21"/>
      <c r="AX69" s="21"/>
      <c r="AY69" s="21"/>
      <c r="AZ69" s="21"/>
      <c r="BA69" s="21"/>
      <c r="BB69" s="21"/>
      <c r="BC69" s="21"/>
      <c r="BD69" s="216"/>
      <c r="BE69" s="182"/>
      <c r="BF69" s="23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193"/>
      <c r="BR69" s="196"/>
      <c r="BT69" s="192"/>
      <c r="BU69" s="25"/>
    </row>
    <row r="70" spans="1:73" s="22" customFormat="1" ht="239.25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216"/>
      <c r="BE70" s="20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193"/>
      <c r="BR70" s="196"/>
      <c r="BT70" s="192"/>
      <c r="BU70" s="25"/>
    </row>
    <row r="71" spans="1:73" s="22" customFormat="1" ht="216.75" customHeight="1" x14ac:dyDescent="0.25">
      <c r="A71" s="17"/>
      <c r="B71" s="18"/>
      <c r="C71" s="24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6"/>
      <c r="AU71" s="23"/>
      <c r="AV71" s="21"/>
      <c r="AW71" s="21"/>
      <c r="AX71" s="21"/>
      <c r="AY71" s="21"/>
      <c r="AZ71" s="21"/>
      <c r="BA71" s="21"/>
      <c r="BB71" s="21"/>
      <c r="BC71" s="21"/>
      <c r="BD71" s="216"/>
      <c r="BE71" s="182"/>
      <c r="BF71" s="23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193"/>
      <c r="BR71" s="196"/>
      <c r="BT71" s="192"/>
      <c r="BU71" s="25"/>
    </row>
    <row r="72" spans="1:73" s="22" customFormat="1" ht="261" customHeight="1" x14ac:dyDescent="0.25">
      <c r="A72" s="17"/>
      <c r="B72" s="18"/>
      <c r="C72" s="24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16"/>
      <c r="AM72" s="20"/>
      <c r="AN72" s="20"/>
      <c r="AO72" s="21"/>
      <c r="AP72" s="21"/>
      <c r="AQ72" s="21"/>
      <c r="AR72" s="21"/>
      <c r="AS72" s="21"/>
      <c r="AT72" s="216"/>
      <c r="AU72" s="20"/>
      <c r="AV72" s="21"/>
      <c r="AW72" s="21"/>
      <c r="AX72" s="21"/>
      <c r="AY72" s="21"/>
      <c r="AZ72" s="21"/>
      <c r="BA72" s="21"/>
      <c r="BB72" s="21"/>
      <c r="BC72" s="21"/>
      <c r="BD72" s="216"/>
      <c r="BE72" s="216"/>
      <c r="BF72" s="20"/>
      <c r="BG72" s="20"/>
      <c r="BH72" s="20"/>
      <c r="BI72" s="23"/>
      <c r="BJ72" s="23"/>
      <c r="BK72" s="21"/>
      <c r="BL72" s="21"/>
      <c r="BM72" s="21"/>
      <c r="BN72" s="181"/>
      <c r="BO72" s="24"/>
      <c r="BP72" s="21"/>
      <c r="BQ72" s="193"/>
      <c r="BR72" s="196"/>
      <c r="BT72" s="192"/>
      <c r="BU72" s="25"/>
    </row>
    <row r="73" spans="1:73" s="22" customFormat="1" ht="272.25" customHeight="1" x14ac:dyDescent="0.25">
      <c r="A73" s="17"/>
      <c r="B73" s="18"/>
      <c r="C73" s="24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216"/>
      <c r="AM73" s="23"/>
      <c r="AN73" s="23"/>
      <c r="AO73" s="21"/>
      <c r="AP73" s="21"/>
      <c r="AQ73" s="21"/>
      <c r="AR73" s="21"/>
      <c r="AS73" s="21"/>
      <c r="AT73" s="216"/>
      <c r="AU73" s="23"/>
      <c r="AV73" s="21"/>
      <c r="AW73" s="21"/>
      <c r="AX73" s="21"/>
      <c r="AY73" s="21"/>
      <c r="AZ73" s="21"/>
      <c r="BA73" s="21"/>
      <c r="BB73" s="21"/>
      <c r="BC73" s="21"/>
      <c r="BD73" s="216"/>
      <c r="BE73" s="23"/>
      <c r="BF73" s="23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193"/>
      <c r="BR73" s="196"/>
      <c r="BT73" s="192"/>
      <c r="BU73" s="25"/>
    </row>
    <row r="74" spans="1:73" s="22" customFormat="1" ht="243.75" customHeight="1" x14ac:dyDescent="0.25">
      <c r="A74" s="17"/>
      <c r="B74" s="18"/>
      <c r="C74" s="24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216"/>
      <c r="AM74" s="23"/>
      <c r="AN74" s="23"/>
      <c r="AO74" s="21"/>
      <c r="AP74" s="21"/>
      <c r="AQ74" s="21"/>
      <c r="AR74" s="21"/>
      <c r="AS74" s="21"/>
      <c r="AT74" s="216"/>
      <c r="AU74" s="23"/>
      <c r="AV74" s="21"/>
      <c r="AW74" s="21"/>
      <c r="AX74" s="21"/>
      <c r="AY74" s="21"/>
      <c r="AZ74" s="21"/>
      <c r="BA74" s="21"/>
      <c r="BB74" s="21"/>
      <c r="BC74" s="21"/>
      <c r="BD74" s="216"/>
      <c r="BE74" s="182"/>
      <c r="BF74" s="23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193"/>
      <c r="BR74" s="196"/>
      <c r="BT74" s="192"/>
      <c r="BU74" s="25"/>
    </row>
    <row r="75" spans="1:73" s="22" customFormat="1" ht="274.5" customHeight="1" x14ac:dyDescent="0.25">
      <c r="A75" s="17"/>
      <c r="B75" s="18"/>
      <c r="C75" s="24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6"/>
      <c r="BE75" s="21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193"/>
      <c r="BR75" s="196"/>
      <c r="BT75" s="192"/>
      <c r="BU75" s="25"/>
    </row>
    <row r="76" spans="1:73" s="22" customFormat="1" ht="409.6" customHeight="1" x14ac:dyDescent="0.25">
      <c r="A76" s="17"/>
      <c r="B76" s="18"/>
      <c r="C76" s="24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6"/>
      <c r="BE76" s="21"/>
      <c r="BF76" s="20"/>
      <c r="BG76" s="21"/>
      <c r="BH76" s="20"/>
      <c r="BI76" s="23"/>
      <c r="BJ76" s="23"/>
      <c r="BK76" s="21"/>
      <c r="BL76" s="21"/>
      <c r="BM76" s="21"/>
      <c r="BN76" s="181">
        <f t="shared" ref="BN76:BN94" si="106">W76+Y76+AA76+AC76+AE76+AG76+AI76+AM76+AO76+AQ76+AS76+AU76+AW76+AY76+BA76+BC76+BE76+BG76+BI76+BK76+BM76</f>
        <v>0</v>
      </c>
      <c r="BO76" s="24">
        <v>43585</v>
      </c>
      <c r="BP76" s="21" t="s">
        <v>210</v>
      </c>
      <c r="BQ76" s="193">
        <v>43405</v>
      </c>
      <c r="BR76" s="196">
        <v>6</v>
      </c>
      <c r="BS76" s="22">
        <f t="shared" ref="BS76:BS101" si="107">BR76*30</f>
        <v>180</v>
      </c>
      <c r="BT76" s="192">
        <f t="shared" ref="BT76:BT102" si="108">BQ76+BS76</f>
        <v>43585</v>
      </c>
      <c r="BU76" s="25"/>
    </row>
    <row r="77" spans="1:73" s="22" customFormat="1" ht="408.75" customHeight="1" x14ac:dyDescent="0.25">
      <c r="A77" s="17"/>
      <c r="B77" s="18"/>
      <c r="C77" s="24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9"/>
      <c r="P77" s="29"/>
      <c r="Q77" s="29"/>
      <c r="R77" s="29"/>
      <c r="S77" s="29"/>
      <c r="T77" s="29"/>
      <c r="U77" s="29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6"/>
      <c r="BE77" s="21"/>
      <c r="BF77" s="216"/>
      <c r="BG77" s="29"/>
      <c r="BH77" s="29"/>
      <c r="BI77" s="23"/>
      <c r="BJ77" s="23"/>
      <c r="BK77" s="21"/>
      <c r="BL77" s="21"/>
      <c r="BM77" s="21"/>
      <c r="BN77" s="181">
        <f t="shared" si="106"/>
        <v>0</v>
      </c>
      <c r="BO77" s="24">
        <v>43585</v>
      </c>
      <c r="BP77" s="21" t="s">
        <v>210</v>
      </c>
      <c r="BQ77" s="193">
        <v>43405</v>
      </c>
      <c r="BR77" s="196">
        <v>6</v>
      </c>
      <c r="BS77" s="22">
        <f t="shared" si="107"/>
        <v>180</v>
      </c>
      <c r="BT77" s="192">
        <f t="shared" si="108"/>
        <v>43585</v>
      </c>
      <c r="BU77" s="25"/>
    </row>
    <row r="78" spans="1:73" s="22" customFormat="1" ht="408.75" customHeight="1" x14ac:dyDescent="0.25">
      <c r="A78" s="17"/>
      <c r="B78" s="18"/>
      <c r="C78" s="24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9"/>
      <c r="P78" s="29"/>
      <c r="Q78" s="29"/>
      <c r="R78" s="29"/>
      <c r="S78" s="29"/>
      <c r="T78" s="29"/>
      <c r="U78" s="29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0"/>
      <c r="BC78" s="20"/>
      <c r="BD78" s="216"/>
      <c r="BE78" s="20"/>
      <c r="BF78" s="20"/>
      <c r="BG78" s="21"/>
      <c r="BH78" s="20"/>
      <c r="BI78" s="23"/>
      <c r="BJ78" s="23"/>
      <c r="BK78" s="21"/>
      <c r="BL78" s="21"/>
      <c r="BM78" s="21"/>
      <c r="BN78" s="181">
        <f t="shared" si="106"/>
        <v>0</v>
      </c>
      <c r="BO78" s="24">
        <v>43593</v>
      </c>
      <c r="BP78" s="21" t="s">
        <v>332</v>
      </c>
      <c r="BQ78" s="193">
        <v>43413</v>
      </c>
      <c r="BR78" s="196">
        <v>6</v>
      </c>
      <c r="BS78" s="22">
        <f t="shared" si="107"/>
        <v>180</v>
      </c>
      <c r="BT78" s="192">
        <f t="shared" si="108"/>
        <v>43593</v>
      </c>
      <c r="BU78" s="25"/>
    </row>
    <row r="79" spans="1:73" s="22" customFormat="1" ht="408.75" customHeight="1" x14ac:dyDescent="0.25">
      <c r="A79" s="17"/>
      <c r="B79" s="18"/>
      <c r="C79" s="24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6"/>
      <c r="BE79" s="181"/>
      <c r="BF79" s="21"/>
      <c r="BG79" s="21"/>
      <c r="BH79" s="20"/>
      <c r="BI79" s="23"/>
      <c r="BJ79" s="23"/>
      <c r="BK79" s="21"/>
      <c r="BL79" s="21"/>
      <c r="BM79" s="21"/>
      <c r="BN79" s="181">
        <f t="shared" si="106"/>
        <v>0</v>
      </c>
      <c r="BO79" s="24">
        <v>43593</v>
      </c>
      <c r="BP79" s="21" t="s">
        <v>332</v>
      </c>
      <c r="BQ79" s="193">
        <v>43413</v>
      </c>
      <c r="BR79" s="196">
        <v>6</v>
      </c>
      <c r="BS79" s="22">
        <f t="shared" si="107"/>
        <v>180</v>
      </c>
      <c r="BT79" s="192">
        <f t="shared" si="108"/>
        <v>43593</v>
      </c>
      <c r="BU79" s="25"/>
    </row>
    <row r="80" spans="1:73" s="22" customFormat="1" ht="408.75" customHeight="1" x14ac:dyDescent="0.25">
      <c r="A80" s="17"/>
      <c r="B80" s="18"/>
      <c r="C80" s="24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6"/>
      <c r="BE80" s="181"/>
      <c r="BF80" s="21"/>
      <c r="BG80" s="21"/>
      <c r="BH80" s="20"/>
      <c r="BI80" s="23"/>
      <c r="BJ80" s="23"/>
      <c r="BK80" s="21"/>
      <c r="BL80" s="21"/>
      <c r="BM80" s="21"/>
      <c r="BN80" s="181">
        <f t="shared" si="106"/>
        <v>0</v>
      </c>
      <c r="BO80" s="24">
        <v>43596</v>
      </c>
      <c r="BP80" s="21" t="s">
        <v>333</v>
      </c>
      <c r="BQ80" s="193">
        <v>43416</v>
      </c>
      <c r="BR80" s="196">
        <v>6</v>
      </c>
      <c r="BS80" s="22">
        <f t="shared" si="107"/>
        <v>180</v>
      </c>
      <c r="BT80" s="192">
        <f t="shared" si="108"/>
        <v>43596</v>
      </c>
      <c r="BU80" s="25"/>
    </row>
    <row r="81" spans="1:73" s="22" customFormat="1" ht="408.75" customHeight="1" x14ac:dyDescent="0.25">
      <c r="A81" s="17"/>
      <c r="B81" s="18"/>
      <c r="C81" s="24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81"/>
      <c r="BE81" s="181"/>
      <c r="BF81" s="21"/>
      <c r="BG81" s="21"/>
      <c r="BH81" s="20"/>
      <c r="BI81" s="23"/>
      <c r="BJ81" s="23"/>
      <c r="BK81" s="21"/>
      <c r="BL81" s="21"/>
      <c r="BM81" s="21"/>
      <c r="BN81" s="181">
        <f t="shared" si="106"/>
        <v>0</v>
      </c>
      <c r="BO81" s="24">
        <v>43593</v>
      </c>
      <c r="BP81" s="21" t="s">
        <v>334</v>
      </c>
      <c r="BQ81" s="193">
        <v>43413</v>
      </c>
      <c r="BR81" s="196">
        <v>6</v>
      </c>
      <c r="BS81" s="22">
        <f t="shared" si="107"/>
        <v>180</v>
      </c>
      <c r="BT81" s="192">
        <f t="shared" si="108"/>
        <v>43593</v>
      </c>
      <c r="BU81" s="25"/>
    </row>
    <row r="82" spans="1:73" s="22" customFormat="1" ht="409.6" customHeight="1" x14ac:dyDescent="0.25">
      <c r="A82" s="17"/>
      <c r="B82" s="18"/>
      <c r="C82" s="24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1"/>
      <c r="AJ82" s="20"/>
      <c r="AK82" s="21"/>
      <c r="AL82" s="216"/>
      <c r="AM82" s="20"/>
      <c r="AN82" s="20"/>
      <c r="AO82" s="21"/>
      <c r="AP82" s="21"/>
      <c r="AQ82" s="21"/>
      <c r="AR82" s="21"/>
      <c r="AS82" s="21"/>
      <c r="AT82" s="216"/>
      <c r="AU82" s="20"/>
      <c r="AV82" s="20"/>
      <c r="AW82" s="21"/>
      <c r="AX82" s="21"/>
      <c r="AY82" s="21"/>
      <c r="AZ82" s="21"/>
      <c r="BA82" s="21"/>
      <c r="BB82" s="21"/>
      <c r="BC82" s="21"/>
      <c r="BD82" s="216"/>
      <c r="BE82" s="20"/>
      <c r="BF82" s="20"/>
      <c r="BG82" s="21"/>
      <c r="BH82" s="20"/>
      <c r="BI82" s="23"/>
      <c r="BJ82" s="23"/>
      <c r="BK82" s="21"/>
      <c r="BL82" s="21"/>
      <c r="BM82" s="21"/>
      <c r="BN82" s="181">
        <f t="shared" si="106"/>
        <v>0</v>
      </c>
      <c r="BO82" s="24">
        <v>43596</v>
      </c>
      <c r="BP82" s="21" t="s">
        <v>333</v>
      </c>
      <c r="BQ82" s="193">
        <v>43416</v>
      </c>
      <c r="BR82" s="196">
        <v>6</v>
      </c>
      <c r="BS82" s="22">
        <f t="shared" si="107"/>
        <v>180</v>
      </c>
      <c r="BT82" s="192">
        <f t="shared" si="108"/>
        <v>43596</v>
      </c>
      <c r="BU82" s="25"/>
    </row>
    <row r="83" spans="1:73" s="22" customFormat="1" ht="409.5" customHeight="1" x14ac:dyDescent="0.25">
      <c r="A83" s="17"/>
      <c r="B83" s="18"/>
      <c r="C83" s="24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0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0"/>
      <c r="AU83" s="21"/>
      <c r="AV83" s="20"/>
      <c r="AW83" s="21"/>
      <c r="AX83" s="21"/>
      <c r="AY83" s="21"/>
      <c r="AZ83" s="21"/>
      <c r="BA83" s="21"/>
      <c r="BB83" s="21"/>
      <c r="BC83" s="21"/>
      <c r="BD83" s="216"/>
      <c r="BE83" s="181"/>
      <c r="BF83" s="20"/>
      <c r="BG83" s="21"/>
      <c r="BH83" s="20"/>
      <c r="BI83" s="23"/>
      <c r="BJ83" s="23"/>
      <c r="BK83" s="21"/>
      <c r="BL83" s="21"/>
      <c r="BM83" s="21"/>
      <c r="BN83" s="181">
        <f t="shared" si="106"/>
        <v>0</v>
      </c>
      <c r="BO83" s="24">
        <v>43596</v>
      </c>
      <c r="BP83" s="21" t="s">
        <v>334</v>
      </c>
      <c r="BQ83" s="193">
        <v>43416</v>
      </c>
      <c r="BR83" s="196">
        <v>6</v>
      </c>
      <c r="BS83" s="22">
        <f t="shared" si="107"/>
        <v>180</v>
      </c>
      <c r="BT83" s="192">
        <f t="shared" si="108"/>
        <v>43596</v>
      </c>
      <c r="BU83" s="25"/>
    </row>
    <row r="84" spans="1:73" s="22" customFormat="1" ht="409.5" customHeight="1" x14ac:dyDescent="0.25">
      <c r="A84" s="17"/>
      <c r="B84" s="18"/>
      <c r="C84" s="24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0"/>
      <c r="AU84" s="21"/>
      <c r="AV84" s="20"/>
      <c r="AW84" s="21"/>
      <c r="AX84" s="21"/>
      <c r="AY84" s="21"/>
      <c r="AZ84" s="21"/>
      <c r="BA84" s="21"/>
      <c r="BB84" s="21"/>
      <c r="BC84" s="21"/>
      <c r="BD84" s="216"/>
      <c r="BE84" s="181"/>
      <c r="BF84" s="20"/>
      <c r="BG84" s="21"/>
      <c r="BH84" s="20"/>
      <c r="BI84" s="23"/>
      <c r="BJ84" s="23"/>
      <c r="BK84" s="21"/>
      <c r="BL84" s="21"/>
      <c r="BM84" s="21"/>
      <c r="BN84" s="181">
        <f t="shared" si="106"/>
        <v>0</v>
      </c>
      <c r="BO84" s="24">
        <v>43593</v>
      </c>
      <c r="BP84" s="21" t="s">
        <v>332</v>
      </c>
      <c r="BQ84" s="193">
        <v>43413</v>
      </c>
      <c r="BR84" s="196">
        <v>6</v>
      </c>
      <c r="BS84" s="22">
        <f t="shared" si="107"/>
        <v>180</v>
      </c>
      <c r="BT84" s="192">
        <f t="shared" si="108"/>
        <v>43593</v>
      </c>
      <c r="BU84" s="25"/>
    </row>
    <row r="85" spans="1:73" s="22" customFormat="1" ht="409.5" customHeight="1" x14ac:dyDescent="0.25">
      <c r="A85" s="17"/>
      <c r="B85" s="18"/>
      <c r="C85" s="24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0"/>
      <c r="AU85" s="21"/>
      <c r="AV85" s="20"/>
      <c r="AW85" s="21"/>
      <c r="AX85" s="21"/>
      <c r="AY85" s="21"/>
      <c r="AZ85" s="21"/>
      <c r="BA85" s="21"/>
      <c r="BB85" s="21"/>
      <c r="BC85" s="21"/>
      <c r="BD85" s="216"/>
      <c r="BE85" s="181"/>
      <c r="BF85" s="20"/>
      <c r="BG85" s="21"/>
      <c r="BH85" s="20"/>
      <c r="BI85" s="23"/>
      <c r="BJ85" s="23"/>
      <c r="BK85" s="21"/>
      <c r="BL85" s="21"/>
      <c r="BM85" s="21"/>
      <c r="BN85" s="181">
        <f t="shared" si="106"/>
        <v>0</v>
      </c>
      <c r="BO85" s="24">
        <v>43593</v>
      </c>
      <c r="BP85" s="21" t="s">
        <v>331</v>
      </c>
      <c r="BQ85" s="193">
        <v>43413</v>
      </c>
      <c r="BR85" s="196">
        <v>6</v>
      </c>
      <c r="BS85" s="22">
        <f t="shared" si="107"/>
        <v>180</v>
      </c>
      <c r="BT85" s="192">
        <f t="shared" si="108"/>
        <v>43593</v>
      </c>
      <c r="BU85" s="25"/>
    </row>
    <row r="86" spans="1:73" s="22" customFormat="1" ht="409.6" customHeight="1" x14ac:dyDescent="0.25">
      <c r="A86" s="17"/>
      <c r="B86" s="18"/>
      <c r="C86" s="24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0"/>
      <c r="AU86" s="21"/>
      <c r="AV86" s="20"/>
      <c r="AW86" s="21"/>
      <c r="AX86" s="21"/>
      <c r="AY86" s="21"/>
      <c r="AZ86" s="21"/>
      <c r="BA86" s="21"/>
      <c r="BB86" s="21"/>
      <c r="BC86" s="21"/>
      <c r="BD86" s="216"/>
      <c r="BE86" s="181"/>
      <c r="BF86" s="20"/>
      <c r="BG86" s="21"/>
      <c r="BH86" s="20"/>
      <c r="BI86" s="23"/>
      <c r="BJ86" s="23"/>
      <c r="BK86" s="21"/>
      <c r="BL86" s="21"/>
      <c r="BM86" s="21"/>
      <c r="BN86" s="181">
        <f t="shared" si="106"/>
        <v>0</v>
      </c>
      <c r="BO86" s="24">
        <v>43598</v>
      </c>
      <c r="BP86" s="21" t="s">
        <v>332</v>
      </c>
      <c r="BQ86" s="193">
        <v>43418</v>
      </c>
      <c r="BR86" s="196">
        <v>6</v>
      </c>
      <c r="BS86" s="22">
        <f t="shared" si="107"/>
        <v>180</v>
      </c>
      <c r="BT86" s="192">
        <f t="shared" si="108"/>
        <v>43598</v>
      </c>
      <c r="BU86" s="25"/>
    </row>
    <row r="87" spans="1:73" s="22" customFormat="1" ht="409.6" customHeight="1" x14ac:dyDescent="0.25">
      <c r="A87" s="17"/>
      <c r="B87" s="18"/>
      <c r="C87" s="24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6"/>
      <c r="BE87" s="21"/>
      <c r="BF87" s="20"/>
      <c r="BG87" s="21"/>
      <c r="BH87" s="20"/>
      <c r="BI87" s="23"/>
      <c r="BJ87" s="23"/>
      <c r="BK87" s="21"/>
      <c r="BL87" s="21"/>
      <c r="BM87" s="21"/>
      <c r="BN87" s="181">
        <f t="shared" si="106"/>
        <v>0</v>
      </c>
      <c r="BO87" s="24">
        <v>43593</v>
      </c>
      <c r="BP87" s="21" t="s">
        <v>332</v>
      </c>
      <c r="BQ87" s="193">
        <v>43413</v>
      </c>
      <c r="BR87" s="196">
        <v>6</v>
      </c>
      <c r="BS87" s="22">
        <f t="shared" ref="BS87:BS89" si="109">BR87*30</f>
        <v>180</v>
      </c>
      <c r="BT87" s="192">
        <f t="shared" ref="BT87:BT89" si="110">BQ87+BS87</f>
        <v>43593</v>
      </c>
      <c r="BU87" s="25"/>
    </row>
    <row r="88" spans="1:73" s="22" customFormat="1" ht="409.5" customHeight="1" x14ac:dyDescent="0.25">
      <c r="A88" s="17"/>
      <c r="B88" s="18"/>
      <c r="C88" s="24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6"/>
      <c r="BE88" s="181"/>
      <c r="BF88" s="20"/>
      <c r="BG88" s="21"/>
      <c r="BH88" s="20"/>
      <c r="BI88" s="23"/>
      <c r="BJ88" s="23"/>
      <c r="BK88" s="21"/>
      <c r="BL88" s="21"/>
      <c r="BM88" s="21"/>
      <c r="BN88" s="181">
        <f t="shared" si="106"/>
        <v>0</v>
      </c>
      <c r="BO88" s="24">
        <v>43596</v>
      </c>
      <c r="BP88" s="21" t="s">
        <v>331</v>
      </c>
      <c r="BQ88" s="193">
        <v>43416</v>
      </c>
      <c r="BR88" s="196">
        <v>6</v>
      </c>
      <c r="BS88" s="22">
        <f t="shared" si="109"/>
        <v>180</v>
      </c>
      <c r="BT88" s="192">
        <f t="shared" si="110"/>
        <v>43596</v>
      </c>
      <c r="BU88" s="25"/>
    </row>
    <row r="89" spans="1:73" s="22" customFormat="1" ht="409.6" customHeight="1" x14ac:dyDescent="0.25">
      <c r="A89" s="17"/>
      <c r="B89" s="18"/>
      <c r="C89" s="24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1"/>
      <c r="BD89" s="216"/>
      <c r="BE89" s="21"/>
      <c r="BF89" s="20"/>
      <c r="BG89" s="21"/>
      <c r="BH89" s="20"/>
      <c r="BI89" s="23"/>
      <c r="BJ89" s="23"/>
      <c r="BK89" s="21"/>
      <c r="BL89" s="21"/>
      <c r="BM89" s="21"/>
      <c r="BN89" s="181">
        <f t="shared" si="106"/>
        <v>0</v>
      </c>
      <c r="BO89" s="24">
        <v>43593</v>
      </c>
      <c r="BP89" s="21" t="s">
        <v>330</v>
      </c>
      <c r="BQ89" s="193">
        <v>43413</v>
      </c>
      <c r="BR89" s="196">
        <v>6</v>
      </c>
      <c r="BS89" s="22">
        <f t="shared" si="109"/>
        <v>180</v>
      </c>
      <c r="BT89" s="192">
        <f t="shared" si="110"/>
        <v>43593</v>
      </c>
      <c r="BU89" s="25"/>
    </row>
    <row r="90" spans="1:73" s="22" customFormat="1" ht="409.5" customHeight="1" x14ac:dyDescent="0.25">
      <c r="A90" s="17"/>
      <c r="B90" s="18"/>
      <c r="C90" s="24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0"/>
      <c r="AU90" s="21"/>
      <c r="AV90" s="20"/>
      <c r="AW90" s="21"/>
      <c r="AX90" s="21"/>
      <c r="AY90" s="21"/>
      <c r="AZ90" s="21"/>
      <c r="BA90" s="21"/>
      <c r="BB90" s="21"/>
      <c r="BC90" s="21"/>
      <c r="BD90" s="216"/>
      <c r="BE90" s="20"/>
      <c r="BF90" s="20"/>
      <c r="BG90" s="21"/>
      <c r="BH90" s="20"/>
      <c r="BI90" s="23"/>
      <c r="BJ90" s="23"/>
      <c r="BK90" s="21"/>
      <c r="BL90" s="21"/>
      <c r="BM90" s="21"/>
      <c r="BN90" s="181">
        <f t="shared" si="106"/>
        <v>0</v>
      </c>
      <c r="BO90" s="24">
        <v>43773</v>
      </c>
      <c r="BP90" s="21" t="s">
        <v>210</v>
      </c>
      <c r="BQ90" s="193">
        <v>43413</v>
      </c>
      <c r="BR90" s="196">
        <v>12</v>
      </c>
      <c r="BS90" s="22">
        <f t="shared" si="107"/>
        <v>360</v>
      </c>
      <c r="BT90" s="192">
        <f t="shared" si="108"/>
        <v>43773</v>
      </c>
      <c r="BU90" s="25"/>
    </row>
    <row r="91" spans="1:73" s="22" customFormat="1" ht="409.5" customHeight="1" x14ac:dyDescent="0.25">
      <c r="A91" s="17"/>
      <c r="B91" s="18"/>
      <c r="C91" s="24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0"/>
      <c r="AU91" s="21"/>
      <c r="AV91" s="20"/>
      <c r="AW91" s="21"/>
      <c r="AX91" s="21"/>
      <c r="AY91" s="21"/>
      <c r="AZ91" s="21"/>
      <c r="BA91" s="21"/>
      <c r="BB91" s="21"/>
      <c r="BC91" s="21"/>
      <c r="BD91" s="216"/>
      <c r="BE91" s="181"/>
      <c r="BF91" s="20"/>
      <c r="BG91" s="21"/>
      <c r="BH91" s="20"/>
      <c r="BI91" s="23"/>
      <c r="BJ91" s="23"/>
      <c r="BK91" s="21"/>
      <c r="BL91" s="21"/>
      <c r="BM91" s="21"/>
      <c r="BN91" s="181">
        <f t="shared" si="106"/>
        <v>0</v>
      </c>
      <c r="BO91" s="24">
        <v>43593</v>
      </c>
      <c r="BP91" s="21" t="s">
        <v>335</v>
      </c>
      <c r="BQ91" s="193">
        <v>43413</v>
      </c>
      <c r="BR91" s="196">
        <v>6</v>
      </c>
      <c r="BS91" s="22">
        <f t="shared" si="107"/>
        <v>180</v>
      </c>
      <c r="BT91" s="192">
        <f t="shared" si="108"/>
        <v>43593</v>
      </c>
      <c r="BU91" s="25"/>
    </row>
    <row r="92" spans="1:73" s="22" customFormat="1" ht="179.25" customHeight="1" x14ac:dyDescent="0.25">
      <c r="A92" s="17"/>
      <c r="B92" s="18"/>
      <c r="C92" s="24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6"/>
      <c r="BE92" s="21"/>
      <c r="BF92" s="20"/>
      <c r="BG92" s="21"/>
      <c r="BH92" s="20"/>
      <c r="BI92" s="23"/>
      <c r="BJ92" s="23"/>
      <c r="BK92" s="21"/>
      <c r="BL92" s="21"/>
      <c r="BM92" s="21"/>
      <c r="BN92" s="181">
        <f t="shared" si="106"/>
        <v>0</v>
      </c>
      <c r="BO92" s="24">
        <v>43593</v>
      </c>
      <c r="BP92" s="21" t="s">
        <v>210</v>
      </c>
      <c r="BQ92" s="193">
        <v>43413</v>
      </c>
      <c r="BR92" s="196">
        <v>6</v>
      </c>
      <c r="BS92" s="22">
        <f t="shared" si="107"/>
        <v>180</v>
      </c>
      <c r="BT92" s="192">
        <f t="shared" si="108"/>
        <v>43593</v>
      </c>
      <c r="BU92" s="25"/>
    </row>
    <row r="93" spans="1:73" s="22" customFormat="1" ht="409.5" customHeight="1" x14ac:dyDescent="0.25">
      <c r="A93" s="17"/>
      <c r="B93" s="18"/>
      <c r="C93" s="24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81"/>
      <c r="BE93" s="181"/>
      <c r="BF93" s="21"/>
      <c r="BG93" s="21"/>
      <c r="BH93" s="20"/>
      <c r="BI93" s="23"/>
      <c r="BJ93" s="23"/>
      <c r="BK93" s="21"/>
      <c r="BL93" s="21"/>
      <c r="BM93" s="21"/>
      <c r="BN93" s="181">
        <f t="shared" si="106"/>
        <v>0</v>
      </c>
      <c r="BO93" s="24">
        <v>43598</v>
      </c>
      <c r="BP93" s="21" t="s">
        <v>210</v>
      </c>
      <c r="BQ93" s="193">
        <v>43418</v>
      </c>
      <c r="BR93" s="196">
        <v>6</v>
      </c>
      <c r="BS93" s="22">
        <f t="shared" si="107"/>
        <v>180</v>
      </c>
      <c r="BT93" s="192">
        <f t="shared" si="108"/>
        <v>43598</v>
      </c>
      <c r="BU93" s="25"/>
    </row>
    <row r="94" spans="1:73" s="22" customFormat="1" ht="207" customHeight="1" x14ac:dyDescent="0.25">
      <c r="A94" s="17"/>
      <c r="B94" s="18"/>
      <c r="C94" s="24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1"/>
      <c r="R94" s="21"/>
      <c r="S94" s="21"/>
      <c r="T94" s="21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6"/>
      <c r="BE94" s="21"/>
      <c r="BF94" s="20"/>
      <c r="BG94" s="21"/>
      <c r="BH94" s="20"/>
      <c r="BI94" s="23"/>
      <c r="BJ94" s="23"/>
      <c r="BK94" s="21"/>
      <c r="BL94" s="21"/>
      <c r="BM94" s="21"/>
      <c r="BN94" s="181">
        <f t="shared" si="106"/>
        <v>0</v>
      </c>
      <c r="BO94" s="24">
        <v>43593</v>
      </c>
      <c r="BP94" s="21" t="s">
        <v>210</v>
      </c>
      <c r="BQ94" s="193">
        <v>43413</v>
      </c>
      <c r="BR94" s="196">
        <v>6</v>
      </c>
      <c r="BS94" s="22">
        <f t="shared" si="107"/>
        <v>180</v>
      </c>
      <c r="BT94" s="192">
        <f t="shared" si="108"/>
        <v>43593</v>
      </c>
      <c r="BU94" s="25"/>
    </row>
    <row r="95" spans="1:73" s="22" customFormat="1" ht="234.75" customHeight="1" x14ac:dyDescent="0.25">
      <c r="A95" s="17"/>
      <c r="B95" s="18"/>
      <c r="C95" s="24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81"/>
      <c r="BE95" s="181"/>
      <c r="BF95" s="21"/>
      <c r="BG95" s="21"/>
      <c r="BH95" s="20"/>
      <c r="BI95" s="23"/>
      <c r="BJ95" s="23"/>
      <c r="BK95" s="21"/>
      <c r="BL95" s="21"/>
      <c r="BM95" s="21"/>
      <c r="BN95" s="181">
        <f t="shared" ref="BN95:BN102" si="111">W95+Y95+AA95+AC95+AE95+AG95+AI95+AM95+AO95+AQ95+AS95+AU95+AW95+AY95+BA95+BC95+BE95+BG95+BI95+BK95+BM95</f>
        <v>0</v>
      </c>
      <c r="BO95" s="24">
        <v>43596</v>
      </c>
      <c r="BP95" s="21" t="s">
        <v>210</v>
      </c>
      <c r="BQ95" s="193">
        <v>43416</v>
      </c>
      <c r="BR95" s="196">
        <v>6</v>
      </c>
      <c r="BS95" s="22">
        <f t="shared" si="107"/>
        <v>180</v>
      </c>
      <c r="BT95" s="192">
        <f t="shared" si="108"/>
        <v>43596</v>
      </c>
      <c r="BU95" s="25"/>
    </row>
    <row r="96" spans="1:73" s="22" customFormat="1" ht="309.75" customHeight="1" x14ac:dyDescent="0.25">
      <c r="A96" s="17"/>
      <c r="B96" s="18"/>
      <c r="C96" s="24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81"/>
      <c r="BE96" s="181"/>
      <c r="BF96" s="21"/>
      <c r="BG96" s="21"/>
      <c r="BH96" s="20"/>
      <c r="BI96" s="23"/>
      <c r="BJ96" s="23"/>
      <c r="BK96" s="21"/>
      <c r="BL96" s="21"/>
      <c r="BM96" s="21"/>
      <c r="BN96" s="181">
        <f t="shared" si="111"/>
        <v>0</v>
      </c>
      <c r="BO96" s="24">
        <v>43596</v>
      </c>
      <c r="BP96" s="21" t="s">
        <v>210</v>
      </c>
      <c r="BQ96" s="193">
        <v>43416</v>
      </c>
      <c r="BR96" s="196">
        <v>6</v>
      </c>
      <c r="BS96" s="22">
        <f t="shared" si="107"/>
        <v>180</v>
      </c>
      <c r="BT96" s="192">
        <f t="shared" si="108"/>
        <v>43596</v>
      </c>
      <c r="BU96" s="25"/>
    </row>
    <row r="97" spans="1:73" s="22" customFormat="1" ht="193.5" customHeight="1" x14ac:dyDescent="0.25">
      <c r="A97" s="17"/>
      <c r="B97" s="18"/>
      <c r="C97" s="24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6"/>
      <c r="BE97" s="21"/>
      <c r="BF97" s="21"/>
      <c r="BG97" s="21"/>
      <c r="BH97" s="20"/>
      <c r="BI97" s="23"/>
      <c r="BJ97" s="20"/>
      <c r="BK97" s="21"/>
      <c r="BL97" s="21"/>
      <c r="BM97" s="21"/>
      <c r="BN97" s="181">
        <f t="shared" si="111"/>
        <v>0</v>
      </c>
      <c r="BO97" s="24">
        <v>43596</v>
      </c>
      <c r="BP97" s="21" t="s">
        <v>210</v>
      </c>
      <c r="BQ97" s="193">
        <v>43416</v>
      </c>
      <c r="BR97" s="196">
        <v>6</v>
      </c>
      <c r="BS97" s="22">
        <f t="shared" si="107"/>
        <v>180</v>
      </c>
      <c r="BT97" s="192">
        <f t="shared" si="108"/>
        <v>43596</v>
      </c>
      <c r="BU97" s="25"/>
    </row>
    <row r="98" spans="1:73" s="22" customFormat="1" ht="193.5" customHeight="1" x14ac:dyDescent="0.25">
      <c r="A98" s="17"/>
      <c r="B98" s="18"/>
      <c r="C98" s="24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6"/>
      <c r="BE98" s="21"/>
      <c r="BF98" s="21"/>
      <c r="BG98" s="21"/>
      <c r="BH98" s="20"/>
      <c r="BI98" s="23"/>
      <c r="BJ98" s="23"/>
      <c r="BK98" s="21"/>
      <c r="BL98" s="21"/>
      <c r="BM98" s="21"/>
      <c r="BN98" s="181">
        <f t="shared" si="111"/>
        <v>0</v>
      </c>
      <c r="BO98" s="24">
        <v>43596</v>
      </c>
      <c r="BP98" s="21" t="s">
        <v>210</v>
      </c>
      <c r="BQ98" s="193">
        <v>43416</v>
      </c>
      <c r="BR98" s="196">
        <v>6</v>
      </c>
      <c r="BS98" s="22">
        <f t="shared" si="107"/>
        <v>180</v>
      </c>
      <c r="BT98" s="192">
        <f t="shared" si="108"/>
        <v>43596</v>
      </c>
      <c r="BU98" s="25"/>
    </row>
    <row r="99" spans="1:73" s="22" customFormat="1" ht="193.5" customHeight="1" x14ac:dyDescent="0.25">
      <c r="A99" s="17"/>
      <c r="B99" s="18"/>
      <c r="C99" s="24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1"/>
      <c r="R99" s="21"/>
      <c r="S99" s="21"/>
      <c r="T99" s="21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6"/>
      <c r="BE99" s="20"/>
      <c r="BF99" s="20"/>
      <c r="BG99" s="21"/>
      <c r="BH99" s="20"/>
      <c r="BI99" s="23"/>
      <c r="BJ99" s="23"/>
      <c r="BK99" s="21"/>
      <c r="BL99" s="21"/>
      <c r="BM99" s="21"/>
      <c r="BN99" s="181">
        <f t="shared" si="111"/>
        <v>0</v>
      </c>
      <c r="BO99" s="24">
        <v>43596</v>
      </c>
      <c r="BP99" s="21" t="s">
        <v>210</v>
      </c>
      <c r="BQ99" s="193">
        <v>43416</v>
      </c>
      <c r="BR99" s="196">
        <v>6</v>
      </c>
      <c r="BS99" s="22">
        <f t="shared" si="107"/>
        <v>180</v>
      </c>
      <c r="BT99" s="192">
        <f t="shared" si="108"/>
        <v>43596</v>
      </c>
      <c r="BU99" s="25"/>
    </row>
    <row r="100" spans="1:73" s="22" customFormat="1" ht="193.5" customHeight="1" x14ac:dyDescent="0.25">
      <c r="A100" s="17"/>
      <c r="B100" s="18"/>
      <c r="C100" s="24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1"/>
      <c r="R100" s="21"/>
      <c r="S100" s="21"/>
      <c r="T100" s="21"/>
      <c r="U100" s="20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18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6"/>
      <c r="BE100" s="181"/>
      <c r="BF100" s="21"/>
      <c r="BG100" s="21"/>
      <c r="BH100" s="20"/>
      <c r="BI100" s="23"/>
      <c r="BJ100" s="23"/>
      <c r="BK100" s="21"/>
      <c r="BL100" s="21"/>
      <c r="BM100" s="21"/>
      <c r="BN100" s="181">
        <f t="shared" si="111"/>
        <v>0</v>
      </c>
      <c r="BO100" s="24">
        <v>43578</v>
      </c>
      <c r="BP100" s="21" t="s">
        <v>210</v>
      </c>
      <c r="BQ100" s="193">
        <v>43398</v>
      </c>
      <c r="BR100" s="196">
        <v>6</v>
      </c>
      <c r="BS100" s="22">
        <f t="shared" si="107"/>
        <v>180</v>
      </c>
      <c r="BT100" s="192">
        <f t="shared" si="108"/>
        <v>43578</v>
      </c>
      <c r="BU100" s="25"/>
    </row>
    <row r="101" spans="1:73" s="22" customFormat="1" ht="201.75" customHeight="1" x14ac:dyDescent="0.25">
      <c r="A101" s="17"/>
      <c r="B101" s="18"/>
      <c r="C101" s="24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16"/>
      <c r="AM101" s="20"/>
      <c r="AN101" s="20"/>
      <c r="AO101" s="21"/>
      <c r="AP101" s="21"/>
      <c r="AQ101" s="21"/>
      <c r="AR101" s="21"/>
      <c r="AS101" s="21"/>
      <c r="AT101" s="216"/>
      <c r="AU101" s="20"/>
      <c r="AV101" s="21"/>
      <c r="AW101" s="21"/>
      <c r="AX101" s="21"/>
      <c r="AY101" s="21"/>
      <c r="AZ101" s="21"/>
      <c r="BA101" s="21"/>
      <c r="BB101" s="21"/>
      <c r="BC101" s="21"/>
      <c r="BD101" s="216"/>
      <c r="BE101" s="21"/>
      <c r="BF101" s="21"/>
      <c r="BG101" s="21"/>
      <c r="BH101" s="20"/>
      <c r="BI101" s="23"/>
      <c r="BJ101" s="20"/>
      <c r="BK101" s="21"/>
      <c r="BL101" s="21"/>
      <c r="BM101" s="21"/>
      <c r="BN101" s="181">
        <f t="shared" si="111"/>
        <v>0</v>
      </c>
      <c r="BO101" s="24">
        <v>43591</v>
      </c>
      <c r="BP101" s="21"/>
      <c r="BQ101" s="193">
        <v>43411</v>
      </c>
      <c r="BR101" s="196">
        <v>6</v>
      </c>
      <c r="BS101" s="22">
        <f t="shared" si="107"/>
        <v>180</v>
      </c>
      <c r="BT101" s="192">
        <f t="shared" si="108"/>
        <v>43591</v>
      </c>
      <c r="BU101" s="25"/>
    </row>
    <row r="102" spans="1:73" s="22" customFormat="1" ht="201.75" customHeight="1" x14ac:dyDescent="0.25">
      <c r="A102" s="17"/>
      <c r="B102" s="18"/>
      <c r="C102" s="24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16"/>
      <c r="AM102" s="20"/>
      <c r="AN102" s="20"/>
      <c r="AO102" s="21"/>
      <c r="AP102" s="21"/>
      <c r="AQ102" s="21"/>
      <c r="AR102" s="21"/>
      <c r="AS102" s="21"/>
      <c r="AT102" s="216"/>
      <c r="AU102" s="20"/>
      <c r="AV102" s="21"/>
      <c r="AW102" s="21"/>
      <c r="AX102" s="21"/>
      <c r="AY102" s="21"/>
      <c r="AZ102" s="21"/>
      <c r="BA102" s="21"/>
      <c r="BB102" s="21"/>
      <c r="BC102" s="21"/>
      <c r="BD102" s="216"/>
      <c r="BE102" s="181"/>
      <c r="BF102" s="21"/>
      <c r="BG102" s="21"/>
      <c r="BH102" s="20"/>
      <c r="BI102" s="23"/>
      <c r="BJ102" s="23"/>
      <c r="BK102" s="21"/>
      <c r="BL102" s="21"/>
      <c r="BM102" s="21"/>
      <c r="BN102" s="181">
        <f t="shared" si="111"/>
        <v>0</v>
      </c>
      <c r="BO102" s="24">
        <v>43591</v>
      </c>
      <c r="BP102" s="21" t="s">
        <v>210</v>
      </c>
      <c r="BQ102" s="193">
        <v>43411</v>
      </c>
      <c r="BR102" s="196">
        <v>6</v>
      </c>
      <c r="BS102" s="22">
        <f>BR102*30</f>
        <v>180</v>
      </c>
      <c r="BT102" s="192">
        <f t="shared" si="108"/>
        <v>43591</v>
      </c>
      <c r="BU102" s="25"/>
    </row>
    <row r="103" spans="1:73" s="22" customFormat="1" ht="14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1"/>
      <c r="R103" s="21"/>
      <c r="S103" s="21"/>
      <c r="T103" s="21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6"/>
      <c r="BE103" s="20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47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1"/>
      <c r="R104" s="21"/>
      <c r="S104" s="21"/>
      <c r="T104" s="21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6"/>
      <c r="BE104" s="18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47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6"/>
      <c r="BE105" s="21"/>
      <c r="BF105" s="20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47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6"/>
      <c r="BE106" s="181"/>
      <c r="BF106" s="20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47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6"/>
      <c r="BE107" s="21"/>
      <c r="BF107" s="20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47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6"/>
      <c r="BE108" s="181"/>
      <c r="BF108" s="20"/>
      <c r="BG108" s="21"/>
      <c r="BH108" s="20"/>
      <c r="BI108" s="23"/>
      <c r="BJ108" s="23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47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6"/>
      <c r="BE109" s="21"/>
      <c r="BF109" s="20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4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6"/>
      <c r="BE110" s="181"/>
      <c r="BF110" s="20"/>
      <c r="BG110" s="21"/>
      <c r="BH110" s="20"/>
      <c r="BI110" s="23"/>
      <c r="BJ110" s="23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93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6"/>
      <c r="BE111" s="21"/>
      <c r="BF111" s="20"/>
      <c r="BG111" s="21"/>
      <c r="BH111" s="20"/>
      <c r="BI111" s="23"/>
      <c r="BJ111" s="23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93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6"/>
      <c r="BE112" s="181"/>
      <c r="BF112" s="20"/>
      <c r="BG112" s="21"/>
      <c r="BH112" s="20"/>
      <c r="BI112" s="23"/>
      <c r="BJ112" s="23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93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6"/>
      <c r="BE113" s="21"/>
      <c r="BF113" s="20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93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81"/>
      <c r="BE114" s="181"/>
      <c r="BF114" s="21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39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16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6"/>
      <c r="BE115" s="21"/>
      <c r="BF115" s="20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239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16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6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40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0"/>
      <c r="Q117" s="21"/>
      <c r="R117" s="21"/>
      <c r="S117" s="20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16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6"/>
      <c r="BE117" s="21"/>
      <c r="BF117" s="21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22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16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6"/>
      <c r="BE118" s="21"/>
      <c r="BF118" s="20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229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16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6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29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16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6"/>
      <c r="BE120" s="21"/>
      <c r="BF120" s="20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29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16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6"/>
      <c r="BE121" s="21"/>
      <c r="BF121" s="20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94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16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6"/>
      <c r="BE122" s="21"/>
      <c r="BF122" s="20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40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0"/>
      <c r="Q123" s="21"/>
      <c r="R123" s="21"/>
      <c r="S123" s="20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16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6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409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16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6"/>
      <c r="BE124" s="21"/>
      <c r="BF124" s="20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409.6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16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6"/>
      <c r="BE125" s="21"/>
      <c r="BF125" s="20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8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16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6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21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16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216"/>
      <c r="BE127" s="21"/>
      <c r="BF127" s="20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56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0"/>
      <c r="Q128" s="21"/>
      <c r="R128" s="21"/>
      <c r="S128" s="20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16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0"/>
      <c r="BD128" s="216"/>
      <c r="BE128" s="23"/>
      <c r="BF128" s="23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16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16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6"/>
      <c r="BE129" s="21"/>
      <c r="BF129" s="20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216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0"/>
      <c r="Q130" s="21"/>
      <c r="R130" s="21"/>
      <c r="S130" s="20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16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6"/>
      <c r="BE130" s="21"/>
      <c r="BF130" s="20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16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6"/>
      <c r="BE131" s="21"/>
      <c r="BF131" s="20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7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0"/>
      <c r="Q132" s="21"/>
      <c r="R132" s="21"/>
      <c r="S132" s="20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16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6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7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0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16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6"/>
      <c r="BE133" s="23"/>
      <c r="BF133" s="23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2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1"/>
      <c r="R134" s="21"/>
      <c r="S134" s="21"/>
      <c r="T134" s="21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16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6"/>
      <c r="BE134" s="20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5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1"/>
      <c r="R135" s="21"/>
      <c r="S135" s="21"/>
      <c r="T135" s="21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16"/>
      <c r="AM135" s="20"/>
      <c r="AN135" s="20"/>
      <c r="AO135" s="21"/>
      <c r="AP135" s="21"/>
      <c r="AQ135" s="21"/>
      <c r="AR135" s="21"/>
      <c r="AS135" s="21"/>
      <c r="AT135" s="18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6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6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1"/>
      <c r="R136" s="21"/>
      <c r="S136" s="21"/>
      <c r="T136" s="21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16"/>
      <c r="AM136" s="21"/>
      <c r="AN136" s="20"/>
      <c r="AO136" s="21"/>
      <c r="AP136" s="21"/>
      <c r="AQ136" s="21"/>
      <c r="AR136" s="21"/>
      <c r="AS136" s="21"/>
      <c r="AT136" s="216"/>
      <c r="AU136" s="21"/>
      <c r="AV136" s="21"/>
      <c r="AW136" s="21"/>
      <c r="AX136" s="21"/>
      <c r="AY136" s="21"/>
      <c r="AZ136" s="21"/>
      <c r="BA136" s="21"/>
      <c r="BB136" s="20"/>
      <c r="BC136" s="20"/>
      <c r="BD136" s="216"/>
      <c r="BE136" s="20"/>
      <c r="BF136" s="20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7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1"/>
      <c r="R137" s="21"/>
      <c r="S137" s="21"/>
      <c r="T137" s="21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16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216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7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16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16"/>
      <c r="BE138" s="23"/>
      <c r="BF138" s="23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71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16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0"/>
      <c r="BD139" s="216"/>
      <c r="BE139" s="23"/>
      <c r="BF139" s="23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71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16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0"/>
      <c r="BC140" s="20"/>
      <c r="BD140" s="216"/>
      <c r="BE140" s="23"/>
      <c r="BF140" s="23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16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0"/>
      <c r="BD141" s="216"/>
      <c r="BE141" s="23"/>
      <c r="BF141" s="23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16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6"/>
      <c r="BE142" s="21"/>
      <c r="BF142" s="21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71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16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16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6"/>
      <c r="BE143" s="23"/>
      <c r="BF143" s="23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71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75"/>
      <c r="K144" s="18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16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1"/>
      <c r="BD144" s="20"/>
      <c r="BE144" s="23"/>
      <c r="BF144" s="23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9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16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16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6"/>
      <c r="BE145" s="21"/>
      <c r="BF145" s="21"/>
      <c r="BG145" s="20"/>
      <c r="BH145" s="20"/>
      <c r="BI145" s="23"/>
      <c r="BJ145" s="20"/>
      <c r="BK145" s="23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97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16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16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6"/>
      <c r="BE146" s="182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9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16"/>
      <c r="O147" s="21"/>
      <c r="P147" s="20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16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6"/>
      <c r="BE147" s="182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97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16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16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71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16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1"/>
      <c r="BD149" s="20"/>
      <c r="BE149" s="23"/>
      <c r="BF149" s="23"/>
      <c r="BG149" s="20"/>
      <c r="BH149" s="20"/>
      <c r="BI149" s="23"/>
      <c r="BJ149" s="23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97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16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6"/>
      <c r="BE150" s="21"/>
      <c r="BF150" s="21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97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16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16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97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16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6"/>
      <c r="BE152" s="21"/>
      <c r="BF152" s="21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9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16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16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6"/>
      <c r="BE153" s="181"/>
      <c r="BF153" s="21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97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16"/>
      <c r="AM154" s="20"/>
      <c r="AN154" s="20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6"/>
      <c r="BE154" s="21"/>
      <c r="BF154" s="21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97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16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16"/>
      <c r="AM155" s="20"/>
      <c r="AN155" s="20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25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216"/>
      <c r="AM156" s="23"/>
      <c r="AN156" s="23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6"/>
      <c r="BE156" s="21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25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16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216"/>
      <c r="AM157" s="23"/>
      <c r="AN157" s="23"/>
      <c r="AO157" s="21"/>
      <c r="AP157" s="21"/>
      <c r="AQ157" s="21"/>
      <c r="AR157" s="21"/>
      <c r="AS157" s="21"/>
      <c r="AT157" s="18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6"/>
      <c r="BE157" s="181"/>
      <c r="BF157" s="21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2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216"/>
      <c r="AM158" s="23"/>
      <c r="AN158" s="23"/>
      <c r="AO158" s="21"/>
      <c r="AP158" s="21"/>
      <c r="AQ158" s="21"/>
      <c r="AR158" s="21"/>
      <c r="AS158" s="21"/>
      <c r="AT158" s="18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6"/>
      <c r="BE158" s="216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209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216"/>
      <c r="AM159" s="23"/>
      <c r="AN159" s="20"/>
      <c r="AO159" s="21"/>
      <c r="AP159" s="20"/>
      <c r="AQ159" s="23"/>
      <c r="AR159" s="20"/>
      <c r="AS159" s="21"/>
      <c r="AT159" s="216"/>
      <c r="AU159" s="23"/>
      <c r="AV159" s="21"/>
      <c r="AW159" s="21"/>
      <c r="AX159" s="21"/>
      <c r="AY159" s="21"/>
      <c r="AZ159" s="21"/>
      <c r="BA159" s="21"/>
      <c r="BB159" s="21"/>
      <c r="BC159" s="21"/>
      <c r="BD159" s="20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36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16"/>
      <c r="AM160" s="20"/>
      <c r="AN160" s="20"/>
      <c r="AO160" s="21"/>
      <c r="AP160" s="21"/>
      <c r="AQ160" s="21"/>
      <c r="AR160" s="21"/>
      <c r="AS160" s="21"/>
      <c r="AT160" s="18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6"/>
      <c r="BE160" s="18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36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16"/>
      <c r="AM161" s="20"/>
      <c r="AN161" s="20"/>
      <c r="AO161" s="21"/>
      <c r="AP161" s="21"/>
      <c r="AQ161" s="21"/>
      <c r="AR161" s="21"/>
      <c r="AS161" s="21"/>
      <c r="AT161" s="18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6"/>
      <c r="BE161" s="18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36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16"/>
      <c r="AM162" s="20"/>
      <c r="AN162" s="20"/>
      <c r="AO162" s="21"/>
      <c r="AP162" s="21"/>
      <c r="AQ162" s="21"/>
      <c r="AR162" s="21"/>
      <c r="AS162" s="21"/>
      <c r="AT162" s="18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6"/>
      <c r="BE162" s="18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36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16"/>
      <c r="N163" s="20"/>
      <c r="O163" s="23"/>
      <c r="P163" s="20"/>
      <c r="Q163" s="20"/>
      <c r="R163" s="20"/>
      <c r="S163" s="20"/>
      <c r="T163" s="20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16"/>
      <c r="AM163" s="20"/>
      <c r="AN163" s="20"/>
      <c r="AO163" s="21"/>
      <c r="AP163" s="21"/>
      <c r="AQ163" s="21"/>
      <c r="AR163" s="21"/>
      <c r="AS163" s="21"/>
      <c r="AT163" s="18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6"/>
      <c r="BE163" s="18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209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16"/>
      <c r="AM164" s="20"/>
      <c r="AN164" s="20"/>
      <c r="AO164" s="21"/>
      <c r="AP164" s="21"/>
      <c r="AQ164" s="21"/>
      <c r="AR164" s="21"/>
      <c r="AS164" s="21"/>
      <c r="AT164" s="18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6"/>
      <c r="BE164" s="21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16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16"/>
      <c r="AM165" s="20"/>
      <c r="AN165" s="20"/>
      <c r="AO165" s="21"/>
      <c r="AP165" s="21"/>
      <c r="AQ165" s="21"/>
      <c r="AR165" s="21"/>
      <c r="AS165" s="21"/>
      <c r="AT165" s="18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6"/>
      <c r="BE165" s="216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49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0"/>
      <c r="AJ166" s="20"/>
      <c r="AK166" s="21"/>
      <c r="AL166" s="216"/>
      <c r="AM166" s="20"/>
      <c r="AN166" s="20"/>
      <c r="AO166" s="21"/>
      <c r="AP166" s="21"/>
      <c r="AQ166" s="21"/>
      <c r="AR166" s="21"/>
      <c r="AS166" s="21"/>
      <c r="AT166" s="18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6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5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0"/>
      <c r="AJ167" s="20"/>
      <c r="AK167" s="21"/>
      <c r="AL167" s="216"/>
      <c r="AM167" s="20"/>
      <c r="AN167" s="20"/>
      <c r="AO167" s="21"/>
      <c r="AP167" s="21"/>
      <c r="AQ167" s="21"/>
      <c r="AR167" s="21"/>
      <c r="AS167" s="21"/>
      <c r="AT167" s="18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6"/>
      <c r="BE167" s="21"/>
      <c r="BF167" s="21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5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16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216"/>
      <c r="AM168" s="20"/>
      <c r="AN168" s="20"/>
      <c r="AO168" s="21"/>
      <c r="AP168" s="21"/>
      <c r="AQ168" s="21"/>
      <c r="AR168" s="21"/>
      <c r="AS168" s="21"/>
      <c r="AT168" s="18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6"/>
      <c r="BE168" s="216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1"/>
      <c r="AJ169" s="20"/>
      <c r="AK169" s="21"/>
      <c r="AL169" s="216"/>
      <c r="AM169" s="21"/>
      <c r="AN169" s="20"/>
      <c r="AO169" s="21"/>
      <c r="AP169" s="21"/>
      <c r="AQ169" s="21"/>
      <c r="AR169" s="21"/>
      <c r="AS169" s="21"/>
      <c r="AT169" s="216"/>
      <c r="AU169" s="21"/>
      <c r="AV169" s="21"/>
      <c r="AW169" s="21"/>
      <c r="AX169" s="21"/>
      <c r="AY169" s="21"/>
      <c r="AZ169" s="21"/>
      <c r="BA169" s="21"/>
      <c r="BB169" s="20"/>
      <c r="BC169" s="21"/>
      <c r="BD169" s="20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1"/>
      <c r="AJ170" s="20"/>
      <c r="AK170" s="21"/>
      <c r="AL170" s="216"/>
      <c r="AM170" s="21"/>
      <c r="AN170" s="20"/>
      <c r="AO170" s="21"/>
      <c r="AP170" s="21"/>
      <c r="AQ170" s="21"/>
      <c r="AR170" s="21"/>
      <c r="AS170" s="21"/>
      <c r="AT170" s="216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6"/>
      <c r="BE170" s="21"/>
      <c r="BF170" s="21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5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16"/>
      <c r="AM171" s="20"/>
      <c r="AN171" s="20"/>
      <c r="AO171" s="21"/>
      <c r="AP171" s="21"/>
      <c r="AQ171" s="21"/>
      <c r="AR171" s="21"/>
      <c r="AS171" s="21"/>
      <c r="AT171" s="216"/>
      <c r="AU171" s="20"/>
      <c r="AV171" s="21"/>
      <c r="AW171" s="21"/>
      <c r="AX171" s="21"/>
      <c r="AY171" s="21"/>
      <c r="AZ171" s="21"/>
      <c r="BA171" s="21"/>
      <c r="BB171" s="21"/>
      <c r="BC171" s="21"/>
      <c r="BD171" s="216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5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216"/>
      <c r="AM172" s="20"/>
      <c r="AN172" s="20"/>
      <c r="AO172" s="21"/>
      <c r="AP172" s="21"/>
      <c r="AQ172" s="21"/>
      <c r="AR172" s="21"/>
      <c r="AS172" s="21"/>
      <c r="AT172" s="216"/>
      <c r="AU172" s="20"/>
      <c r="AV172" s="21"/>
      <c r="AW172" s="21"/>
      <c r="AX172" s="21"/>
      <c r="AY172" s="21"/>
      <c r="AZ172" s="21"/>
      <c r="BA172" s="21"/>
      <c r="BB172" s="21"/>
      <c r="BC172" s="21"/>
      <c r="BD172" s="216"/>
      <c r="BE172" s="21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5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16"/>
      <c r="AM173" s="20"/>
      <c r="AN173" s="20"/>
      <c r="AO173" s="21"/>
      <c r="AP173" s="21"/>
      <c r="AQ173" s="21"/>
      <c r="AR173" s="21"/>
      <c r="AS173" s="21"/>
      <c r="AT173" s="216"/>
      <c r="AU173" s="20"/>
      <c r="AV173" s="21"/>
      <c r="AW173" s="21"/>
      <c r="AX173" s="21"/>
      <c r="AY173" s="21"/>
      <c r="AZ173" s="21"/>
      <c r="BA173" s="21"/>
      <c r="BB173" s="21"/>
      <c r="BC173" s="21"/>
      <c r="BD173" s="216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5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216"/>
      <c r="AM174" s="20"/>
      <c r="AN174" s="20"/>
      <c r="AO174" s="21"/>
      <c r="AP174" s="21"/>
      <c r="AQ174" s="21"/>
      <c r="AR174" s="21"/>
      <c r="AS174" s="21"/>
      <c r="AT174" s="216"/>
      <c r="AU174" s="20"/>
      <c r="AV174" s="21"/>
      <c r="AW174" s="21"/>
      <c r="AX174" s="21"/>
      <c r="AY174" s="21"/>
      <c r="AZ174" s="21"/>
      <c r="BA174" s="21"/>
      <c r="BB174" s="21"/>
      <c r="BC174" s="21"/>
      <c r="BD174" s="216"/>
      <c r="BE174" s="21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5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16"/>
      <c r="AM175" s="20"/>
      <c r="AN175" s="20"/>
      <c r="AO175" s="21"/>
      <c r="AP175" s="21"/>
      <c r="AQ175" s="21"/>
      <c r="AR175" s="21"/>
      <c r="AS175" s="21"/>
      <c r="AT175" s="216"/>
      <c r="AU175" s="20"/>
      <c r="AV175" s="21"/>
      <c r="AW175" s="21"/>
      <c r="AX175" s="21"/>
      <c r="AY175" s="21"/>
      <c r="AZ175" s="21"/>
      <c r="BA175" s="21"/>
      <c r="BB175" s="21"/>
      <c r="BC175" s="21"/>
      <c r="BD175" s="216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5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16"/>
      <c r="AM176" s="20"/>
      <c r="AN176" s="20"/>
      <c r="AO176" s="21"/>
      <c r="AP176" s="21"/>
      <c r="AQ176" s="21"/>
      <c r="AR176" s="21"/>
      <c r="AS176" s="21"/>
      <c r="AT176" s="216"/>
      <c r="AU176" s="20"/>
      <c r="AV176" s="21"/>
      <c r="AW176" s="21"/>
      <c r="AX176" s="21"/>
      <c r="AY176" s="21"/>
      <c r="AZ176" s="21"/>
      <c r="BA176" s="21"/>
      <c r="BB176" s="21"/>
      <c r="BC176" s="21"/>
      <c r="BD176" s="216"/>
      <c r="BE176" s="21"/>
      <c r="BF176" s="21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5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216"/>
      <c r="AM177" s="20"/>
      <c r="AN177" s="20"/>
      <c r="AO177" s="21"/>
      <c r="AP177" s="21"/>
      <c r="AQ177" s="21"/>
      <c r="AR177" s="21"/>
      <c r="AS177" s="21"/>
      <c r="AT177" s="216"/>
      <c r="AU177" s="20"/>
      <c r="AV177" s="21"/>
      <c r="AW177" s="21"/>
      <c r="AX177" s="21"/>
      <c r="AY177" s="21"/>
      <c r="AZ177" s="21"/>
      <c r="BA177" s="21"/>
      <c r="BB177" s="21"/>
      <c r="BC177" s="21"/>
      <c r="BD177" s="216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24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3"/>
      <c r="AK178" s="21"/>
      <c r="AL178" s="216"/>
      <c r="AM178" s="23"/>
      <c r="AN178" s="23"/>
      <c r="AO178" s="21"/>
      <c r="AP178" s="21"/>
      <c r="AQ178" s="21"/>
      <c r="AR178" s="21"/>
      <c r="AS178" s="21"/>
      <c r="AT178" s="216"/>
      <c r="AU178" s="23"/>
      <c r="AV178" s="21"/>
      <c r="AW178" s="21"/>
      <c r="AX178" s="21"/>
      <c r="AY178" s="21"/>
      <c r="AZ178" s="21"/>
      <c r="BA178" s="21"/>
      <c r="BB178" s="21"/>
      <c r="BC178" s="21"/>
      <c r="BD178" s="216"/>
      <c r="BE178" s="21"/>
      <c r="BF178" s="20"/>
      <c r="BG178" s="21"/>
      <c r="BH178" s="21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2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216"/>
      <c r="AM179" s="20"/>
      <c r="AN179" s="20"/>
      <c r="AO179" s="21"/>
      <c r="AP179" s="21"/>
      <c r="AQ179" s="21"/>
      <c r="AR179" s="21"/>
      <c r="AS179" s="21"/>
      <c r="AT179" s="216"/>
      <c r="AU179" s="20"/>
      <c r="AV179" s="21"/>
      <c r="AW179" s="21"/>
      <c r="AX179" s="21"/>
      <c r="AY179" s="21"/>
      <c r="AZ179" s="21"/>
      <c r="BA179" s="21"/>
      <c r="BB179" s="21"/>
      <c r="BC179" s="21"/>
      <c r="BD179" s="216"/>
      <c r="BE179" s="21"/>
      <c r="BF179" s="21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2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16"/>
      <c r="AM180" s="20"/>
      <c r="AN180" s="20"/>
      <c r="AO180" s="21"/>
      <c r="AP180" s="21"/>
      <c r="AQ180" s="21"/>
      <c r="AR180" s="21"/>
      <c r="AS180" s="21"/>
      <c r="AT180" s="216"/>
      <c r="AU180" s="20"/>
      <c r="AV180" s="21"/>
      <c r="AW180" s="21"/>
      <c r="AX180" s="21"/>
      <c r="AY180" s="21"/>
      <c r="AZ180" s="21"/>
      <c r="BA180" s="21"/>
      <c r="BB180" s="21"/>
      <c r="BC180" s="21"/>
      <c r="BD180" s="216"/>
      <c r="BE180" s="2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2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216"/>
      <c r="AM181" s="20"/>
      <c r="AN181" s="20"/>
      <c r="AO181" s="21"/>
      <c r="AP181" s="21"/>
      <c r="AQ181" s="21"/>
      <c r="AR181" s="21"/>
      <c r="AS181" s="21"/>
      <c r="AT181" s="216"/>
      <c r="AU181" s="20"/>
      <c r="AV181" s="21"/>
      <c r="AW181" s="21"/>
      <c r="AX181" s="21"/>
      <c r="AY181" s="21"/>
      <c r="AZ181" s="21"/>
      <c r="BA181" s="21"/>
      <c r="BB181" s="21"/>
      <c r="BC181" s="21"/>
      <c r="BD181" s="216"/>
      <c r="BE181" s="21"/>
      <c r="BF181" s="21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2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216"/>
      <c r="AM182" s="20"/>
      <c r="AN182" s="20"/>
      <c r="AO182" s="21"/>
      <c r="AP182" s="21"/>
      <c r="AQ182" s="21"/>
      <c r="AR182" s="21"/>
      <c r="AS182" s="21"/>
      <c r="AT182" s="216"/>
      <c r="AU182" s="20"/>
      <c r="AV182" s="21"/>
      <c r="AW182" s="21"/>
      <c r="AX182" s="21"/>
      <c r="AY182" s="21"/>
      <c r="AZ182" s="21"/>
      <c r="BA182" s="21"/>
      <c r="BB182" s="21"/>
      <c r="BC182" s="21"/>
      <c r="BD182" s="216"/>
      <c r="BE182" s="21"/>
      <c r="BF182" s="21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2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3"/>
      <c r="AJ183" s="23"/>
      <c r="AK183" s="21"/>
      <c r="AL183" s="216"/>
      <c r="AM183" s="20"/>
      <c r="AN183" s="20"/>
      <c r="AO183" s="21"/>
      <c r="AP183" s="21"/>
      <c r="AQ183" s="21"/>
      <c r="AR183" s="21"/>
      <c r="AS183" s="21"/>
      <c r="AT183" s="216"/>
      <c r="AU183" s="20"/>
      <c r="AV183" s="21"/>
      <c r="AW183" s="21"/>
      <c r="AX183" s="21"/>
      <c r="AY183" s="21"/>
      <c r="AZ183" s="21"/>
      <c r="BA183" s="21"/>
      <c r="BB183" s="21"/>
      <c r="BC183" s="21"/>
      <c r="BD183" s="216"/>
      <c r="BE183" s="21"/>
      <c r="BF183" s="21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40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16"/>
      <c r="AM184" s="20"/>
      <c r="AN184" s="20"/>
      <c r="AO184" s="21"/>
      <c r="AP184" s="21"/>
      <c r="AQ184" s="21"/>
      <c r="AR184" s="21"/>
      <c r="AS184" s="21"/>
      <c r="AT184" s="216"/>
      <c r="AU184" s="20"/>
      <c r="AV184" s="21"/>
      <c r="AW184" s="21"/>
      <c r="AX184" s="21"/>
      <c r="AY184" s="21"/>
      <c r="AZ184" s="21"/>
      <c r="BA184" s="21"/>
      <c r="BB184" s="21"/>
      <c r="BC184" s="21"/>
      <c r="BD184" s="216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237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6"/>
      <c r="BE185" s="21"/>
      <c r="BF185" s="20"/>
      <c r="BG185" s="20"/>
      <c r="BH185" s="20"/>
      <c r="BI185" s="23"/>
      <c r="BJ185" s="20"/>
      <c r="BK185" s="21"/>
      <c r="BL185" s="20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39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6"/>
      <c r="BE186" s="23"/>
      <c r="BF186" s="23"/>
      <c r="BG186" s="20"/>
      <c r="BH186" s="20"/>
      <c r="BI186" s="23"/>
      <c r="BJ186" s="20"/>
      <c r="BK186" s="21"/>
      <c r="BL186" s="20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237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216"/>
      <c r="AM187" s="23"/>
      <c r="AN187" s="23"/>
      <c r="AO187" s="21"/>
      <c r="AP187" s="21"/>
      <c r="AQ187" s="21"/>
      <c r="AR187" s="21"/>
      <c r="AS187" s="21"/>
      <c r="AT187" s="216"/>
      <c r="AU187" s="23"/>
      <c r="AV187" s="21"/>
      <c r="AW187" s="21"/>
      <c r="AX187" s="21"/>
      <c r="AY187" s="21"/>
      <c r="AZ187" s="21"/>
      <c r="BA187" s="21"/>
      <c r="BB187" s="21"/>
      <c r="BC187" s="21"/>
      <c r="BD187" s="216"/>
      <c r="BE187" s="23"/>
      <c r="BF187" s="20"/>
      <c r="BG187" s="21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2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6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2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6"/>
      <c r="BE189" s="23"/>
      <c r="BF189" s="23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2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6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2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6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2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6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25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6"/>
      <c r="BE193" s="21"/>
      <c r="BF193" s="21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55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6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25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1"/>
      <c r="R195" s="21"/>
      <c r="S195" s="21"/>
      <c r="T195" s="21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1"/>
      <c r="BD195" s="216"/>
      <c r="BE195" s="21"/>
      <c r="BF195" s="21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62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6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62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6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294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216"/>
      <c r="AM198" s="23"/>
      <c r="AN198" s="23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6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42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6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42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6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87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0"/>
      <c r="AQ201" s="23"/>
      <c r="AR201" s="20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3"/>
      <c r="BD201" s="20"/>
      <c r="BE201" s="23"/>
      <c r="BF201" s="20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87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16"/>
      <c r="BE202" s="182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87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0"/>
      <c r="BC203" s="20"/>
      <c r="BD203" s="216"/>
      <c r="BE203" s="182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87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6"/>
      <c r="BE204" s="23"/>
      <c r="BF204" s="23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87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16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6"/>
      <c r="BE205" s="216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349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6"/>
      <c r="BE206" s="216"/>
      <c r="BF206" s="20"/>
      <c r="BG206" s="20"/>
      <c r="BH206" s="20"/>
      <c r="BI206" s="23"/>
      <c r="BJ206" s="23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67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18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6"/>
      <c r="BE207" s="216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0"/>
      <c r="AK208" s="21"/>
      <c r="AL208" s="216"/>
      <c r="AM208" s="23"/>
      <c r="AN208" s="20"/>
      <c r="AO208" s="23"/>
      <c r="AP208" s="20"/>
      <c r="AQ208" s="21"/>
      <c r="AR208" s="21"/>
      <c r="AS208" s="21"/>
      <c r="AT208" s="216"/>
      <c r="AU208" s="23"/>
      <c r="AV208" s="21"/>
      <c r="AW208" s="21"/>
      <c r="AX208" s="21"/>
      <c r="AY208" s="21"/>
      <c r="AZ208" s="21"/>
      <c r="BA208" s="21"/>
      <c r="BB208" s="21"/>
      <c r="BC208" s="21"/>
      <c r="BD208" s="216"/>
      <c r="BE208" s="23"/>
      <c r="BF208" s="20"/>
      <c r="BG208" s="23"/>
      <c r="BH208" s="20"/>
      <c r="BI208" s="23"/>
      <c r="BJ208" s="20"/>
      <c r="BK208" s="23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3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216"/>
      <c r="AM209" s="20"/>
      <c r="AN209" s="20"/>
      <c r="AO209" s="21"/>
      <c r="AP209" s="21"/>
      <c r="AQ209" s="21"/>
      <c r="AR209" s="21"/>
      <c r="AS209" s="21"/>
      <c r="AT209" s="216"/>
      <c r="AU209" s="20"/>
      <c r="AV209" s="21"/>
      <c r="AW209" s="21"/>
      <c r="AX209" s="21"/>
      <c r="AY209" s="21"/>
      <c r="AZ209" s="21"/>
      <c r="BA209" s="21"/>
      <c r="BB209" s="21"/>
      <c r="BC209" s="21"/>
      <c r="BD209" s="216"/>
      <c r="BE209" s="23"/>
      <c r="BF209" s="20"/>
      <c r="BG209" s="23"/>
      <c r="BH209" s="20"/>
      <c r="BI209" s="23"/>
      <c r="BJ209" s="20"/>
      <c r="BK209" s="23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3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0"/>
      <c r="AK210" s="21"/>
      <c r="AL210" s="216"/>
      <c r="AM210" s="20"/>
      <c r="AN210" s="20"/>
      <c r="AO210" s="21"/>
      <c r="AP210" s="21"/>
      <c r="AQ210" s="21"/>
      <c r="AR210" s="21"/>
      <c r="AS210" s="21"/>
      <c r="AT210" s="216"/>
      <c r="AU210" s="20"/>
      <c r="AV210" s="21"/>
      <c r="AW210" s="21"/>
      <c r="AX210" s="21"/>
      <c r="AY210" s="21"/>
      <c r="AZ210" s="21"/>
      <c r="BA210" s="21"/>
      <c r="BB210" s="21"/>
      <c r="BC210" s="21"/>
      <c r="BD210" s="216"/>
      <c r="BE210" s="23"/>
      <c r="BF210" s="20"/>
      <c r="BG210" s="23"/>
      <c r="BH210" s="20"/>
      <c r="BI210" s="23"/>
      <c r="BJ210" s="20"/>
      <c r="BK210" s="23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34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0"/>
      <c r="AK211" s="21"/>
      <c r="AL211" s="216"/>
      <c r="AM211" s="20"/>
      <c r="AN211" s="20"/>
      <c r="AO211" s="21"/>
      <c r="AP211" s="21"/>
      <c r="AQ211" s="21"/>
      <c r="AR211" s="21"/>
      <c r="AS211" s="21"/>
      <c r="AT211" s="216"/>
      <c r="AU211" s="20"/>
      <c r="AV211" s="21"/>
      <c r="AW211" s="21"/>
      <c r="AX211" s="21"/>
      <c r="AY211" s="21"/>
      <c r="AZ211" s="21"/>
      <c r="BA211" s="21"/>
      <c r="BB211" s="21"/>
      <c r="BC211" s="21"/>
      <c r="BD211" s="216"/>
      <c r="BE211" s="23"/>
      <c r="BF211" s="20"/>
      <c r="BG211" s="23"/>
      <c r="BH211" s="20"/>
      <c r="BI211" s="23"/>
      <c r="BJ211" s="20"/>
      <c r="BK211" s="23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34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0"/>
      <c r="R212" s="20"/>
      <c r="S212" s="20"/>
      <c r="T212" s="20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0"/>
      <c r="AK212" s="21"/>
      <c r="AL212" s="216"/>
      <c r="AM212" s="20"/>
      <c r="AN212" s="20"/>
      <c r="AO212" s="21"/>
      <c r="AP212" s="21"/>
      <c r="AQ212" s="21"/>
      <c r="AR212" s="21"/>
      <c r="AS212" s="21"/>
      <c r="AT212" s="216"/>
      <c r="AU212" s="20"/>
      <c r="AV212" s="21"/>
      <c r="AW212" s="21"/>
      <c r="AX212" s="21"/>
      <c r="AY212" s="21"/>
      <c r="AZ212" s="21"/>
      <c r="BA212" s="21"/>
      <c r="BB212" s="21"/>
      <c r="BC212" s="21"/>
      <c r="BD212" s="216"/>
      <c r="BE212" s="23"/>
      <c r="BF212" s="20"/>
      <c r="BG212" s="23"/>
      <c r="BH212" s="20"/>
      <c r="BI212" s="23"/>
      <c r="BJ212" s="20"/>
      <c r="BK212" s="23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34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0"/>
      <c r="AK213" s="21"/>
      <c r="AL213" s="216"/>
      <c r="AM213" s="20"/>
      <c r="AN213" s="20"/>
      <c r="AO213" s="21"/>
      <c r="AP213" s="21"/>
      <c r="AQ213" s="21"/>
      <c r="AR213" s="21"/>
      <c r="AS213" s="21"/>
      <c r="AT213" s="216"/>
      <c r="AU213" s="20"/>
      <c r="AV213" s="21"/>
      <c r="AW213" s="21"/>
      <c r="AX213" s="21"/>
      <c r="AY213" s="21"/>
      <c r="AZ213" s="21"/>
      <c r="BA213" s="21"/>
      <c r="BB213" s="21"/>
      <c r="BC213" s="21"/>
      <c r="BD213" s="216"/>
      <c r="BE213" s="23"/>
      <c r="BF213" s="20"/>
      <c r="BG213" s="23"/>
      <c r="BH213" s="20"/>
      <c r="BI213" s="23"/>
      <c r="BJ213" s="20"/>
      <c r="BK213" s="23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409.6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3"/>
      <c r="AJ214" s="23"/>
      <c r="AK214" s="21"/>
      <c r="AL214" s="216"/>
      <c r="AM214" s="23"/>
      <c r="AN214" s="23"/>
      <c r="AO214" s="21"/>
      <c r="AP214" s="21"/>
      <c r="AQ214" s="21"/>
      <c r="AR214" s="21"/>
      <c r="AS214" s="21"/>
      <c r="AT214" s="216"/>
      <c r="AU214" s="23"/>
      <c r="AV214" s="21"/>
      <c r="AW214" s="21"/>
      <c r="AX214" s="21"/>
      <c r="AY214" s="21"/>
      <c r="AZ214" s="21"/>
      <c r="BA214" s="21"/>
      <c r="BB214" s="21"/>
      <c r="BC214" s="21"/>
      <c r="BD214" s="216"/>
      <c r="BE214" s="23"/>
      <c r="BF214" s="23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34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6"/>
      <c r="BE215" s="216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34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6"/>
      <c r="BE216" s="216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34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0"/>
      <c r="R217" s="20"/>
      <c r="S217" s="20"/>
      <c r="T217" s="20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6"/>
      <c r="BE217" s="216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34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6"/>
      <c r="BE218" s="216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409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0"/>
      <c r="AK219" s="23"/>
      <c r="AL219" s="20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6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6"/>
      <c r="BE220" s="216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6"/>
      <c r="BE221" s="216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409.6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6"/>
      <c r="BE222" s="23"/>
      <c r="BF222" s="23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69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6"/>
      <c r="BE223" s="216"/>
      <c r="BF223" s="20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6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6"/>
      <c r="BE224" s="216"/>
      <c r="BF224" s="20"/>
      <c r="BG224" s="20"/>
      <c r="BH224" s="20"/>
      <c r="BI224" s="23"/>
      <c r="BJ224" s="20"/>
      <c r="BK224" s="23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16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6"/>
      <c r="BE225" s="216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409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6"/>
      <c r="BE226" s="23"/>
      <c r="BF226" s="23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5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6"/>
      <c r="BE227" s="216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86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6"/>
      <c r="BE228" s="216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77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6"/>
      <c r="BE229" s="23"/>
      <c r="BF229" s="23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77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6"/>
      <c r="BE230" s="182"/>
      <c r="BF230" s="23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244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83"/>
      <c r="BE231" s="23"/>
      <c r="BF231" s="23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244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6"/>
      <c r="BE232" s="182"/>
      <c r="BF232" s="23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231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6"/>
      <c r="BE233" s="23"/>
      <c r="BF233" s="23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23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1"/>
      <c r="S234" s="20"/>
      <c r="T234" s="21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0"/>
      <c r="AQ234" s="20"/>
      <c r="AR234" s="20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20"/>
      <c r="BE234" s="216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159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0"/>
      <c r="R235" s="21"/>
      <c r="S235" s="20"/>
      <c r="T235" s="21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6"/>
      <c r="BE235" s="216"/>
      <c r="BF235" s="20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159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6"/>
      <c r="BE236" s="216"/>
      <c r="BF236" s="20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408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0"/>
      <c r="AJ237" s="20"/>
      <c r="AK237" s="21"/>
      <c r="AL237" s="216"/>
      <c r="AM237" s="21"/>
      <c r="AN237" s="20"/>
      <c r="AO237" s="21"/>
      <c r="AP237" s="20"/>
      <c r="AQ237" s="21"/>
      <c r="AR237" s="21"/>
      <c r="AS237" s="21"/>
      <c r="AT237" s="216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6"/>
      <c r="BE237" s="21"/>
      <c r="BF237" s="20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138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1"/>
      <c r="R238" s="21"/>
      <c r="S238" s="21"/>
      <c r="T238" s="21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6"/>
      <c r="BE238" s="216"/>
      <c r="BF238" s="20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38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6"/>
      <c r="BE239" s="216"/>
      <c r="BF239" s="20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138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6"/>
      <c r="BE240" s="216"/>
      <c r="BF240" s="20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138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6"/>
      <c r="BE241" s="216"/>
      <c r="BF241" s="20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138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6"/>
      <c r="BE242" s="216"/>
      <c r="BF242" s="20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28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1"/>
      <c r="AJ243" s="20"/>
      <c r="AK243" s="21"/>
      <c r="AL243" s="216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0"/>
      <c r="BD243" s="20"/>
      <c r="BE243" s="23"/>
      <c r="BF243" s="23"/>
      <c r="BG243" s="20"/>
      <c r="BH243" s="20"/>
      <c r="BI243" s="21"/>
      <c r="BJ243" s="20"/>
      <c r="BK243" s="23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37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6"/>
      <c r="BE244" s="23"/>
      <c r="BF244" s="23"/>
      <c r="BG244" s="20"/>
      <c r="BH244" s="20"/>
      <c r="BI244" s="23"/>
      <c r="BJ244" s="20"/>
      <c r="BK244" s="23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2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6"/>
      <c r="BE245" s="23"/>
      <c r="BF245" s="23"/>
      <c r="BG245" s="20"/>
      <c r="BH245" s="20"/>
      <c r="BI245" s="23"/>
      <c r="BJ245" s="20"/>
      <c r="BK245" s="23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2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15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6"/>
      <c r="BE246" s="23"/>
      <c r="BF246" s="23"/>
      <c r="BG246" s="20"/>
      <c r="BH246" s="20"/>
      <c r="BI246" s="23"/>
      <c r="BJ246" s="20"/>
      <c r="BK246" s="23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22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6"/>
      <c r="BE247" s="23"/>
      <c r="BF247" s="23"/>
      <c r="BG247" s="20"/>
      <c r="BH247" s="20"/>
      <c r="BI247" s="23"/>
      <c r="BJ247" s="20"/>
      <c r="BK247" s="23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4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6"/>
      <c r="BE248" s="21"/>
      <c r="BF248" s="21"/>
      <c r="BG248" s="20"/>
      <c r="BH248" s="20"/>
      <c r="BI248" s="23"/>
      <c r="BJ248" s="20"/>
      <c r="BK248" s="23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4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6"/>
      <c r="BE249" s="23"/>
      <c r="BF249" s="23"/>
      <c r="BG249" s="20"/>
      <c r="BH249" s="20"/>
      <c r="BI249" s="23"/>
      <c r="BJ249" s="20"/>
      <c r="BK249" s="23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6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6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04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6"/>
      <c r="BE251" s="20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0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181"/>
      <c r="AU252" s="21"/>
      <c r="AV252" s="181"/>
      <c r="AW252" s="21"/>
      <c r="AX252" s="21"/>
      <c r="AY252" s="21"/>
      <c r="AZ252" s="21"/>
      <c r="BA252" s="21"/>
      <c r="BB252" s="21"/>
      <c r="BC252" s="21"/>
      <c r="BD252" s="216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1"/>
      <c r="AJ253" s="21"/>
      <c r="AK253" s="21"/>
      <c r="AL253" s="216"/>
      <c r="AM253" s="21"/>
      <c r="AN253" s="20"/>
      <c r="AO253" s="21"/>
      <c r="AP253" s="21"/>
      <c r="AQ253" s="21"/>
      <c r="AR253" s="21"/>
      <c r="AS253" s="21"/>
      <c r="AT253" s="216"/>
      <c r="AU253" s="21"/>
      <c r="AV253" s="181"/>
      <c r="AW253" s="21"/>
      <c r="AX253" s="21"/>
      <c r="AY253" s="21"/>
      <c r="AZ253" s="21"/>
      <c r="BA253" s="21"/>
      <c r="BB253" s="21"/>
      <c r="BC253" s="21"/>
      <c r="BD253" s="216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181"/>
      <c r="AU254" s="21"/>
      <c r="AV254" s="181"/>
      <c r="AW254" s="21"/>
      <c r="AX254" s="21"/>
      <c r="AY254" s="21"/>
      <c r="AZ254" s="21"/>
      <c r="BA254" s="21"/>
      <c r="BB254" s="21"/>
      <c r="BC254" s="21"/>
      <c r="BD254" s="216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1"/>
      <c r="BC255" s="21"/>
      <c r="BD255" s="216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1"/>
      <c r="BC256" s="21"/>
      <c r="BD256" s="216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1"/>
      <c r="BC257" s="21"/>
      <c r="BD257" s="216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1"/>
      <c r="BC258" s="21"/>
      <c r="BD258" s="216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409.6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1"/>
      <c r="AJ259" s="21"/>
      <c r="AK259" s="21"/>
      <c r="AL259" s="216"/>
      <c r="AM259" s="21"/>
      <c r="AN259" s="21"/>
      <c r="AO259" s="21"/>
      <c r="AP259" s="21"/>
      <c r="AQ259" s="21"/>
      <c r="AR259" s="21"/>
      <c r="AS259" s="21"/>
      <c r="AT259" s="216"/>
      <c r="AU259" s="21"/>
      <c r="AV259" s="216"/>
      <c r="AW259" s="23"/>
      <c r="AX259" s="21"/>
      <c r="AY259" s="21"/>
      <c r="AZ259" s="21"/>
      <c r="BA259" s="21"/>
      <c r="BB259" s="21"/>
      <c r="BC259" s="21"/>
      <c r="BD259" s="216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2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0"/>
      <c r="AK260" s="21"/>
      <c r="AL260" s="216"/>
      <c r="AM260" s="23"/>
      <c r="AN260" s="20"/>
      <c r="AO260" s="21"/>
      <c r="AP260" s="21"/>
      <c r="AQ260" s="21"/>
      <c r="AR260" s="21"/>
      <c r="AS260" s="21"/>
      <c r="AT260" s="216"/>
      <c r="AU260" s="23"/>
      <c r="AV260" s="216"/>
      <c r="AW260" s="23"/>
      <c r="AX260" s="21"/>
      <c r="AY260" s="21"/>
      <c r="AZ260" s="21"/>
      <c r="BA260" s="21"/>
      <c r="BB260" s="21"/>
      <c r="BC260" s="21"/>
      <c r="BD260" s="216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2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0"/>
      <c r="AK261" s="21"/>
      <c r="AL261" s="216"/>
      <c r="AM261" s="23"/>
      <c r="AN261" s="20"/>
      <c r="AO261" s="21"/>
      <c r="AP261" s="21"/>
      <c r="AQ261" s="21"/>
      <c r="AR261" s="21"/>
      <c r="AS261" s="21"/>
      <c r="AT261" s="216"/>
      <c r="AU261" s="23"/>
      <c r="AV261" s="216"/>
      <c r="AW261" s="23"/>
      <c r="AX261" s="21"/>
      <c r="AY261" s="21"/>
      <c r="AZ261" s="21"/>
      <c r="BA261" s="21"/>
      <c r="BB261" s="21"/>
      <c r="BC261" s="21"/>
      <c r="BD261" s="216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52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0"/>
      <c r="AK262" s="21"/>
      <c r="AL262" s="216"/>
      <c r="AM262" s="23"/>
      <c r="AN262" s="20"/>
      <c r="AO262" s="21"/>
      <c r="AP262" s="21"/>
      <c r="AQ262" s="21"/>
      <c r="AR262" s="21"/>
      <c r="AS262" s="21"/>
      <c r="AT262" s="216"/>
      <c r="AU262" s="23"/>
      <c r="AV262" s="216"/>
      <c r="AW262" s="23"/>
      <c r="AX262" s="21"/>
      <c r="AY262" s="21"/>
      <c r="AZ262" s="21"/>
      <c r="BA262" s="21"/>
      <c r="BB262" s="21"/>
      <c r="BC262" s="21"/>
      <c r="BD262" s="216"/>
      <c r="BE262" s="2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3"/>
      <c r="AJ263" s="20"/>
      <c r="AK263" s="21"/>
      <c r="AL263" s="216"/>
      <c r="AM263" s="23"/>
      <c r="AN263" s="20"/>
      <c r="AO263" s="21"/>
      <c r="AP263" s="21"/>
      <c r="AQ263" s="21"/>
      <c r="AR263" s="21"/>
      <c r="AS263" s="21"/>
      <c r="AT263" s="216"/>
      <c r="AU263" s="23"/>
      <c r="AV263" s="216"/>
      <c r="AW263" s="23"/>
      <c r="AX263" s="21"/>
      <c r="AY263" s="21"/>
      <c r="AZ263" s="21"/>
      <c r="BA263" s="21"/>
      <c r="BB263" s="21"/>
      <c r="BC263" s="21"/>
      <c r="BD263" s="216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34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3"/>
      <c r="AK264" s="21"/>
      <c r="AL264" s="216"/>
      <c r="AM264" s="20"/>
      <c r="AN264" s="20"/>
      <c r="AO264" s="21"/>
      <c r="AP264" s="21"/>
      <c r="AQ264" s="21"/>
      <c r="AR264" s="21"/>
      <c r="AS264" s="21"/>
      <c r="AT264" s="216"/>
      <c r="AU264" s="23"/>
      <c r="AV264" s="216"/>
      <c r="AW264" s="20"/>
      <c r="AX264" s="21"/>
      <c r="AY264" s="21"/>
      <c r="AZ264" s="21"/>
      <c r="BA264" s="21"/>
      <c r="BB264" s="21"/>
      <c r="BC264" s="21"/>
      <c r="BD264" s="216"/>
      <c r="BE264" s="2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37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3"/>
      <c r="R265" s="23"/>
      <c r="S265" s="20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6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6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216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80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6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80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6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80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6"/>
      <c r="BE269" s="21"/>
      <c r="BF269" s="20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80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6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9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6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4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6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336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6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0"/>
      <c r="BC274" s="20"/>
      <c r="BD274" s="20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6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29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6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2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6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4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3"/>
      <c r="AJ278" s="23"/>
      <c r="AK278" s="21"/>
      <c r="AL278" s="216"/>
      <c r="AM278" s="23"/>
      <c r="AN278" s="20"/>
      <c r="AO278" s="21"/>
      <c r="AP278" s="21"/>
      <c r="AQ278" s="21"/>
      <c r="AR278" s="21"/>
      <c r="AS278" s="21"/>
      <c r="AT278" s="216"/>
      <c r="AU278" s="23"/>
      <c r="AV278" s="21"/>
      <c r="AW278" s="21"/>
      <c r="AX278" s="21"/>
      <c r="AY278" s="21"/>
      <c r="AZ278" s="21"/>
      <c r="BA278" s="21"/>
      <c r="BB278" s="21"/>
      <c r="BC278" s="21"/>
      <c r="BD278" s="216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4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3"/>
      <c r="AK279" s="21"/>
      <c r="AL279" s="216"/>
      <c r="AM279" s="23"/>
      <c r="AN279" s="20"/>
      <c r="AO279" s="21"/>
      <c r="AP279" s="21"/>
      <c r="AQ279" s="21"/>
      <c r="AR279" s="21"/>
      <c r="AS279" s="21"/>
      <c r="AT279" s="216"/>
      <c r="AU279" s="23"/>
      <c r="AV279" s="21"/>
      <c r="AW279" s="21"/>
      <c r="AX279" s="21"/>
      <c r="AY279" s="21"/>
      <c r="AZ279" s="21"/>
      <c r="BA279" s="21"/>
      <c r="BB279" s="21"/>
      <c r="BC279" s="21"/>
      <c r="BD279" s="216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3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6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7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6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409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6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2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6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409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6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4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6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41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6"/>
      <c r="BE286" s="21"/>
      <c r="BF286" s="20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41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6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01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0"/>
      <c r="BC288" s="20"/>
      <c r="BD288" s="216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24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6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24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6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6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6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6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6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1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6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37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6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74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6"/>
      <c r="BE296" s="182"/>
      <c r="BF296" s="20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216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6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9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6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49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6"/>
      <c r="BE300" s="23"/>
      <c r="BF300" s="23"/>
      <c r="BG300" s="20"/>
      <c r="BH300" s="20"/>
      <c r="BI300" s="23"/>
      <c r="BJ300" s="20"/>
      <c r="BK300" s="23"/>
      <c r="BL300" s="20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27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0"/>
      <c r="AQ301" s="23"/>
      <c r="AR301" s="20"/>
      <c r="AS301" s="21"/>
      <c r="AT301" s="21"/>
      <c r="AU301" s="21"/>
      <c r="AV301" s="21"/>
      <c r="AW301" s="21"/>
      <c r="AX301" s="21"/>
      <c r="AY301" s="21"/>
      <c r="AZ301" s="21"/>
      <c r="BA301" s="21"/>
      <c r="BB301" s="20"/>
      <c r="BC301" s="21"/>
      <c r="BD301" s="216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0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0"/>
      <c r="AQ302" s="23"/>
      <c r="AR302" s="20"/>
      <c r="AS302" s="21"/>
      <c r="AT302" s="21"/>
      <c r="AU302" s="21"/>
      <c r="AV302" s="21"/>
      <c r="AW302" s="21"/>
      <c r="AX302" s="21"/>
      <c r="AY302" s="21"/>
      <c r="AZ302" s="21"/>
      <c r="BA302" s="21"/>
      <c r="BB302" s="20"/>
      <c r="BC302" s="20"/>
      <c r="BD302" s="216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2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0"/>
      <c r="AQ303" s="23"/>
      <c r="AR303" s="20"/>
      <c r="AS303" s="21"/>
      <c r="AT303" s="21"/>
      <c r="AU303" s="21"/>
      <c r="AV303" s="21"/>
      <c r="AW303" s="21"/>
      <c r="AX303" s="21"/>
      <c r="AY303" s="21"/>
      <c r="AZ303" s="21"/>
      <c r="BA303" s="21"/>
      <c r="BB303" s="20"/>
      <c r="BC303" s="20"/>
      <c r="BD303" s="216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9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6"/>
      <c r="AU304" s="20"/>
      <c r="AV304" s="21"/>
      <c r="AW304" s="21"/>
      <c r="AX304" s="21"/>
      <c r="AY304" s="21"/>
      <c r="AZ304" s="21"/>
      <c r="BA304" s="21"/>
      <c r="BB304" s="21"/>
      <c r="BC304" s="21"/>
      <c r="BD304" s="216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9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24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6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9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25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6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6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6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6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6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6"/>
      <c r="BE309" s="21"/>
      <c r="BF309" s="21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2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6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0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6"/>
      <c r="BE311" s="21"/>
      <c r="BF311" s="21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0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6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89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3"/>
      <c r="AJ313" s="23"/>
      <c r="AK313" s="21"/>
      <c r="AL313" s="216"/>
      <c r="AM313" s="20"/>
      <c r="AN313" s="20"/>
      <c r="AO313" s="21"/>
      <c r="AP313" s="21"/>
      <c r="AQ313" s="21"/>
      <c r="AR313" s="21"/>
      <c r="AS313" s="21"/>
      <c r="AT313" s="216"/>
      <c r="AU313" s="23"/>
      <c r="AV313" s="21"/>
      <c r="AW313" s="21"/>
      <c r="AX313" s="21"/>
      <c r="AY313" s="21"/>
      <c r="AZ313" s="21"/>
      <c r="BA313" s="21"/>
      <c r="BB313" s="21"/>
      <c r="BC313" s="21"/>
      <c r="BD313" s="216"/>
      <c r="BE313" s="21"/>
      <c r="BF313" s="21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89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216"/>
      <c r="AM314" s="20"/>
      <c r="AN314" s="20"/>
      <c r="AO314" s="21"/>
      <c r="AP314" s="21"/>
      <c r="AQ314" s="21"/>
      <c r="AR314" s="21"/>
      <c r="AS314" s="21"/>
      <c r="AT314" s="216"/>
      <c r="AU314" s="23"/>
      <c r="AV314" s="21"/>
      <c r="AW314" s="21"/>
      <c r="AX314" s="21"/>
      <c r="AY314" s="21"/>
      <c r="AZ314" s="21"/>
      <c r="BA314" s="21"/>
      <c r="BB314" s="21"/>
      <c r="BC314" s="21"/>
      <c r="BD314" s="216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04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6"/>
      <c r="BE315" s="21"/>
      <c r="BF315" s="21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7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6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2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6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16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6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16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6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6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1"/>
      <c r="AJ320" s="21"/>
      <c r="AK320" s="21"/>
      <c r="AL320" s="216"/>
      <c r="AM320" s="21"/>
      <c r="AN320" s="21"/>
      <c r="AO320" s="21"/>
      <c r="AP320" s="21"/>
      <c r="AQ320" s="21"/>
      <c r="AR320" s="21"/>
      <c r="AS320" s="21"/>
      <c r="AT320" s="216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6"/>
      <c r="BE320" s="21"/>
      <c r="BF320" s="21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6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6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6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6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6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6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16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6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6"/>
      <c r="BE328" s="21"/>
      <c r="BF328" s="20"/>
      <c r="BG328" s="20"/>
      <c r="BH328" s="20"/>
      <c r="BI328" s="23"/>
      <c r="BJ328" s="20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6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0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6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9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1"/>
      <c r="AJ331" s="21"/>
      <c r="AK331" s="21"/>
      <c r="AL331" s="216"/>
      <c r="AM331" s="21"/>
      <c r="AN331" s="20"/>
      <c r="AO331" s="21"/>
      <c r="AP331" s="21"/>
      <c r="AQ331" s="21"/>
      <c r="AR331" s="21"/>
      <c r="AS331" s="21"/>
      <c r="AT331" s="216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6"/>
      <c r="BE331" s="21"/>
      <c r="BF331" s="21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6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6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6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6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16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6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16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6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6"/>
      <c r="AM338" s="21"/>
      <c r="AN338" s="20"/>
      <c r="AO338" s="21"/>
      <c r="AP338" s="21"/>
      <c r="AQ338" s="21"/>
      <c r="AR338" s="21"/>
      <c r="AS338" s="21"/>
      <c r="AT338" s="216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6"/>
      <c r="BE338" s="21"/>
      <c r="BF338" s="21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9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6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6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6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16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6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16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6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16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6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09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6"/>
      <c r="BE345" s="23"/>
      <c r="BF345" s="23"/>
      <c r="BG345" s="20"/>
      <c r="BH345" s="20"/>
      <c r="BI345" s="23"/>
      <c r="BJ345" s="20"/>
      <c r="BK345" s="23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6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5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6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1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6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9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3"/>
      <c r="AJ349" s="20"/>
      <c r="AK349" s="21"/>
      <c r="AL349" s="216"/>
      <c r="AM349" s="23"/>
      <c r="AN349" s="20"/>
      <c r="AO349" s="21"/>
      <c r="AP349" s="21"/>
      <c r="AQ349" s="21"/>
      <c r="AR349" s="21"/>
      <c r="AS349" s="21"/>
      <c r="AT349" s="216"/>
      <c r="AU349" s="23"/>
      <c r="AV349" s="21"/>
      <c r="AW349" s="21"/>
      <c r="AX349" s="21"/>
      <c r="AY349" s="21"/>
      <c r="AZ349" s="21"/>
      <c r="BA349" s="21"/>
      <c r="BB349" s="21"/>
      <c r="BC349" s="21"/>
      <c r="BD349" s="216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26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6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26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6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26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66"/>
      <c r="M352" s="66"/>
      <c r="N352" s="66"/>
      <c r="O352" s="28"/>
      <c r="P352" s="66"/>
      <c r="Q352" s="66"/>
      <c r="R352" s="66"/>
      <c r="S352" s="66"/>
      <c r="T352" s="66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6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26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6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39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6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5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6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19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1"/>
      <c r="AL356" s="216"/>
      <c r="AM356" s="20"/>
      <c r="AN356" s="20"/>
      <c r="AO356" s="21"/>
      <c r="AP356" s="21"/>
      <c r="AQ356" s="21"/>
      <c r="AR356" s="21"/>
      <c r="AS356" s="21"/>
      <c r="AT356" s="216"/>
      <c r="AU356" s="23"/>
      <c r="AV356" s="21"/>
      <c r="AW356" s="21"/>
      <c r="AX356" s="21"/>
      <c r="AY356" s="21"/>
      <c r="AZ356" s="21"/>
      <c r="BA356" s="21"/>
      <c r="BB356" s="21"/>
      <c r="BC356" s="21"/>
      <c r="BD356" s="216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409.6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0"/>
      <c r="AI357" s="21"/>
      <c r="AJ357" s="21"/>
      <c r="AK357" s="21"/>
      <c r="AL357" s="216"/>
      <c r="AM357" s="21"/>
      <c r="AN357" s="21"/>
      <c r="AO357" s="21"/>
      <c r="AP357" s="21"/>
      <c r="AQ357" s="21"/>
      <c r="AR357" s="21"/>
      <c r="AS357" s="21"/>
      <c r="AT357" s="216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6"/>
      <c r="BE357" s="21"/>
      <c r="BF357" s="21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6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51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6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36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6"/>
      <c r="BE360" s="23"/>
      <c r="BF360" s="23"/>
      <c r="BG360" s="20"/>
      <c r="BH360" s="20"/>
      <c r="BI360" s="23"/>
      <c r="BJ360" s="20"/>
      <c r="BK360" s="23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49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6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11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6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1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16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6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9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0"/>
      <c r="BD364" s="216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94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6"/>
      <c r="AU365" s="20"/>
      <c r="AV365" s="21"/>
      <c r="AW365" s="21"/>
      <c r="AX365" s="21"/>
      <c r="AY365" s="21"/>
      <c r="AZ365" s="21"/>
      <c r="BA365" s="21"/>
      <c r="BB365" s="21"/>
      <c r="BC365" s="21"/>
      <c r="BD365" s="216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94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6"/>
      <c r="AU366" s="20"/>
      <c r="AV366" s="21"/>
      <c r="AW366" s="21"/>
      <c r="AX366" s="21"/>
      <c r="AY366" s="21"/>
      <c r="AZ366" s="21"/>
      <c r="BA366" s="21"/>
      <c r="BB366" s="21"/>
      <c r="BC366" s="21"/>
      <c r="BD366" s="216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64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6"/>
      <c r="BE367" s="182"/>
      <c r="BF367" s="23"/>
      <c r="BG367" s="20"/>
      <c r="BH367" s="20"/>
      <c r="BI367" s="23"/>
      <c r="BJ367" s="20"/>
      <c r="BK367" s="21"/>
      <c r="BL367" s="20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94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6"/>
      <c r="AU368" s="20"/>
      <c r="AV368" s="21"/>
      <c r="AW368" s="21"/>
      <c r="AX368" s="21"/>
      <c r="AY368" s="21"/>
      <c r="AZ368" s="21"/>
      <c r="BA368" s="21"/>
      <c r="BB368" s="21"/>
      <c r="BC368" s="21"/>
      <c r="BD368" s="216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94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16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3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0"/>
      <c r="BD370" s="20"/>
      <c r="BE370" s="182"/>
      <c r="BF370" s="23"/>
      <c r="BG370" s="20"/>
      <c r="BH370" s="20"/>
      <c r="BI370" s="29"/>
      <c r="BJ370" s="20"/>
      <c r="BK370" s="29"/>
      <c r="BL370" s="20"/>
      <c r="BM370" s="20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3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6"/>
      <c r="BE371" s="182"/>
      <c r="BF371" s="23"/>
      <c r="BG371" s="20"/>
      <c r="BH371" s="20"/>
      <c r="BI371" s="29"/>
      <c r="BJ371" s="20"/>
      <c r="BK371" s="29"/>
      <c r="BL371" s="20"/>
      <c r="BM371" s="20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82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0"/>
      <c r="BC372" s="20"/>
      <c r="BD372" s="216"/>
      <c r="BE372" s="23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2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0"/>
      <c r="BC373" s="20"/>
      <c r="BD373" s="216"/>
      <c r="BE373" s="182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77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0"/>
      <c r="BD374" s="216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77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6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77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6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7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0"/>
      <c r="BD377" s="216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67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6"/>
      <c r="BE378" s="182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67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6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0"/>
      <c r="AJ380" s="20"/>
      <c r="AK380" s="21"/>
      <c r="AL380" s="216"/>
      <c r="AM380" s="20"/>
      <c r="AN380" s="20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6"/>
      <c r="BE380" s="23"/>
      <c r="BF380" s="20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38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181"/>
      <c r="AE381" s="21"/>
      <c r="AF381" s="21"/>
      <c r="AG381" s="21"/>
      <c r="AH381" s="20"/>
      <c r="AI381" s="20"/>
      <c r="AJ381" s="20"/>
      <c r="AK381" s="21"/>
      <c r="AL381" s="216"/>
      <c r="AM381" s="20"/>
      <c r="AN381" s="20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6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53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81"/>
      <c r="AE382" s="21"/>
      <c r="AF382" s="21"/>
      <c r="AG382" s="21"/>
      <c r="AH382" s="20"/>
      <c r="AI382" s="20"/>
      <c r="AJ382" s="20"/>
      <c r="AK382" s="21"/>
      <c r="AL382" s="216"/>
      <c r="AM382" s="20"/>
      <c r="AN382" s="20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6"/>
      <c r="BE382" s="182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16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18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6"/>
      <c r="BE383" s="182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8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16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6"/>
      <c r="AE384" s="23"/>
      <c r="AF384" s="23"/>
      <c r="AG384" s="23"/>
      <c r="AH384" s="20"/>
      <c r="AI384" s="21"/>
      <c r="AJ384" s="21"/>
      <c r="AK384" s="21"/>
      <c r="AL384" s="216"/>
      <c r="AM384" s="20"/>
      <c r="AN384" s="20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6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8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0"/>
      <c r="BC385" s="20"/>
      <c r="BD385" s="216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59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6"/>
      <c r="BE386" s="182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59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6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41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6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8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6"/>
      <c r="AE389" s="23"/>
      <c r="AF389" s="23"/>
      <c r="AG389" s="23"/>
      <c r="AH389" s="23"/>
      <c r="AI389" s="21"/>
      <c r="AJ389" s="21"/>
      <c r="AK389" s="21"/>
      <c r="AL389" s="216"/>
      <c r="AM389" s="20"/>
      <c r="AN389" s="20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6"/>
      <c r="BE389" s="2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63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16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6"/>
      <c r="AE390" s="23"/>
      <c r="AF390" s="23"/>
      <c r="AG390" s="23"/>
      <c r="AH390" s="23"/>
      <c r="AI390" s="21"/>
      <c r="AJ390" s="21"/>
      <c r="AK390" s="21"/>
      <c r="AL390" s="216"/>
      <c r="AM390" s="20"/>
      <c r="AN390" s="20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6"/>
      <c r="BE390" s="20"/>
      <c r="BF390" s="20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9.6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216"/>
      <c r="AM391" s="23"/>
      <c r="AN391" s="23"/>
      <c r="AO391" s="21"/>
      <c r="AP391" s="21"/>
      <c r="AQ391" s="21"/>
      <c r="AR391" s="21"/>
      <c r="AS391" s="21"/>
      <c r="AT391" s="216"/>
      <c r="AU391" s="23"/>
      <c r="AV391" s="21"/>
      <c r="AW391" s="21"/>
      <c r="AX391" s="21"/>
      <c r="AY391" s="21"/>
      <c r="AZ391" s="21"/>
      <c r="BA391" s="21"/>
      <c r="BB391" s="21"/>
      <c r="BC391" s="21"/>
      <c r="BD391" s="216"/>
      <c r="BE391" s="20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32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6"/>
      <c r="BE392" s="20"/>
      <c r="BF392" s="20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32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6"/>
      <c r="BE393" s="20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32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6"/>
      <c r="BE394" s="20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32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6"/>
      <c r="BE395" s="20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54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6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19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6"/>
      <c r="BE397" s="20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31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6"/>
      <c r="BE398" s="2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9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6"/>
      <c r="BE399" s="2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6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71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6"/>
      <c r="BE401" s="20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9.6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6"/>
      <c r="BE402" s="23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69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1"/>
      <c r="BC403" s="21"/>
      <c r="BD403" s="216"/>
      <c r="BE403" s="182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34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1"/>
      <c r="BC404" s="21"/>
      <c r="BD404" s="216"/>
      <c r="BE404" s="23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82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1"/>
      <c r="BC405" s="21"/>
      <c r="BD405" s="216"/>
      <c r="BE405" s="216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57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0"/>
      <c r="BD406" s="216"/>
      <c r="BE406" s="23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44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0"/>
      <c r="BD407" s="216"/>
      <c r="BE407" s="216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52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1"/>
      <c r="BC408" s="21"/>
      <c r="BD408" s="216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62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1"/>
      <c r="BC409" s="21"/>
      <c r="BD409" s="216"/>
      <c r="BE409" s="182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54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1"/>
      <c r="BC410" s="21"/>
      <c r="BD410" s="216"/>
      <c r="BE410" s="23"/>
      <c r="BF410" s="20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66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1"/>
      <c r="BC411" s="21"/>
      <c r="BD411" s="216"/>
      <c r="BE411" s="182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81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0"/>
      <c r="T412" s="20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1"/>
      <c r="BC412" s="21"/>
      <c r="BD412" s="216"/>
      <c r="BE412" s="182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71" customFormat="1" ht="197.25" customHeight="1" x14ac:dyDescent="0.25">
      <c r="A413" s="17"/>
      <c r="B413" s="18"/>
      <c r="C413" s="18"/>
      <c r="D413" s="19"/>
      <c r="E413" s="19"/>
      <c r="F413" s="66"/>
      <c r="G413" s="18"/>
      <c r="H413" s="18"/>
      <c r="I413" s="18"/>
      <c r="J413" s="18"/>
      <c r="K413" s="18"/>
      <c r="L413" s="66"/>
      <c r="M413" s="66"/>
      <c r="N413" s="66"/>
      <c r="O413" s="19"/>
      <c r="P413" s="19"/>
      <c r="Q413" s="19"/>
      <c r="R413" s="19"/>
      <c r="S413" s="19"/>
      <c r="T413" s="19"/>
      <c r="U413" s="19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7"/>
      <c r="AV413" s="27"/>
      <c r="AW413" s="27"/>
      <c r="AX413" s="27"/>
      <c r="AY413" s="27"/>
      <c r="AZ413" s="27"/>
      <c r="BA413" s="27"/>
      <c r="BB413" s="27"/>
      <c r="BC413" s="27"/>
      <c r="BD413" s="183"/>
      <c r="BE413" s="183"/>
      <c r="BF413" s="66"/>
      <c r="BG413" s="66"/>
      <c r="BH413" s="66"/>
      <c r="BI413" s="28"/>
      <c r="BJ413" s="66"/>
      <c r="BK413" s="66"/>
      <c r="BL413" s="28"/>
      <c r="BM413" s="27"/>
      <c r="BN413" s="27"/>
      <c r="BO413" s="17"/>
      <c r="BP413" s="27"/>
      <c r="BQ413" s="27"/>
      <c r="BR413" s="28"/>
      <c r="BS413" s="28"/>
      <c r="BT413" s="17"/>
      <c r="BU413" s="70"/>
    </row>
    <row r="414" spans="1:73" s="22" customFormat="1" ht="136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3"/>
      <c r="R414" s="23"/>
      <c r="S414" s="23"/>
      <c r="T414" s="23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6"/>
      <c r="BE414" s="216"/>
      <c r="BF414" s="20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43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3"/>
      <c r="R415" s="23"/>
      <c r="S415" s="23"/>
      <c r="T415" s="23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6"/>
      <c r="BE415" s="20"/>
      <c r="BF415" s="20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43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3"/>
      <c r="R416" s="23"/>
      <c r="S416" s="23"/>
      <c r="T416" s="23"/>
      <c r="U416" s="20"/>
      <c r="V416" s="21"/>
      <c r="W416" s="21"/>
      <c r="X416" s="21"/>
      <c r="Y416" s="21"/>
      <c r="Z416" s="21"/>
      <c r="AA416" s="21"/>
      <c r="AB416" s="21"/>
      <c r="AC416" s="21"/>
      <c r="AD416" s="18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1"/>
      <c r="BC416" s="21"/>
      <c r="BD416" s="216"/>
      <c r="BE416" s="216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79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16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181"/>
      <c r="AE417" s="21"/>
      <c r="AF417" s="21"/>
      <c r="AG417" s="21"/>
      <c r="AH417" s="20"/>
      <c r="AI417" s="29"/>
      <c r="AJ417" s="29"/>
      <c r="AK417" s="21"/>
      <c r="AL417" s="216"/>
      <c r="AM417" s="29"/>
      <c r="AN417" s="29"/>
      <c r="AO417" s="21"/>
      <c r="AP417" s="21"/>
      <c r="AQ417" s="21"/>
      <c r="AR417" s="21"/>
      <c r="AS417" s="21"/>
      <c r="AT417" s="216"/>
      <c r="AU417" s="29"/>
      <c r="AV417" s="216"/>
      <c r="AW417" s="29"/>
      <c r="AX417" s="21"/>
      <c r="AY417" s="21"/>
      <c r="AZ417" s="21"/>
      <c r="BA417" s="21"/>
      <c r="BB417" s="20"/>
      <c r="BC417" s="23"/>
      <c r="BD417" s="216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64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6"/>
      <c r="BE418" s="216"/>
      <c r="BF418" s="20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49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6"/>
      <c r="BE419" s="182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46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9"/>
      <c r="BD420" s="29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92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0"/>
      <c r="AE421" s="23"/>
      <c r="AF421" s="23"/>
      <c r="AG421" s="23"/>
      <c r="AH421" s="23"/>
      <c r="AI421" s="29"/>
      <c r="AJ421" s="29"/>
      <c r="AK421" s="21"/>
      <c r="AL421" s="216"/>
      <c r="AM421" s="23"/>
      <c r="AN421" s="23"/>
      <c r="AO421" s="21"/>
      <c r="AP421" s="21"/>
      <c r="AQ421" s="21"/>
      <c r="AR421" s="21"/>
      <c r="AS421" s="21"/>
      <c r="AT421" s="216"/>
      <c r="AU421" s="23"/>
      <c r="AV421" s="216"/>
      <c r="AW421" s="23"/>
      <c r="AX421" s="21"/>
      <c r="AY421" s="21"/>
      <c r="AZ421" s="21"/>
      <c r="BA421" s="21"/>
      <c r="BB421" s="20"/>
      <c r="BC421" s="23"/>
      <c r="BD421" s="216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23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181"/>
      <c r="AE422" s="21"/>
      <c r="AF422" s="21"/>
      <c r="AG422" s="21"/>
      <c r="AH422" s="20"/>
      <c r="AI422" s="29"/>
      <c r="AJ422" s="29"/>
      <c r="AK422" s="21"/>
      <c r="AL422" s="216"/>
      <c r="AM422" s="29"/>
      <c r="AN422" s="29"/>
      <c r="AO422" s="21"/>
      <c r="AP422" s="21"/>
      <c r="AQ422" s="21"/>
      <c r="AR422" s="21"/>
      <c r="AS422" s="21"/>
      <c r="AT422" s="216"/>
      <c r="AU422" s="29"/>
      <c r="AV422" s="216"/>
      <c r="AW422" s="29"/>
      <c r="AX422" s="21"/>
      <c r="AY422" s="21"/>
      <c r="AZ422" s="21"/>
      <c r="BA422" s="21"/>
      <c r="BB422" s="20"/>
      <c r="BC422" s="23"/>
      <c r="BD422" s="216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23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16"/>
      <c r="O423" s="23"/>
      <c r="P423" s="20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181"/>
      <c r="AE423" s="21"/>
      <c r="AF423" s="21"/>
      <c r="AG423" s="21"/>
      <c r="AH423" s="20"/>
      <c r="AI423" s="29"/>
      <c r="AJ423" s="29"/>
      <c r="AK423" s="21"/>
      <c r="AL423" s="216"/>
      <c r="AM423" s="29"/>
      <c r="AN423" s="29"/>
      <c r="AO423" s="21"/>
      <c r="AP423" s="21"/>
      <c r="AQ423" s="21"/>
      <c r="AR423" s="21"/>
      <c r="AS423" s="21"/>
      <c r="AT423" s="216"/>
      <c r="AU423" s="29"/>
      <c r="AV423" s="216"/>
      <c r="AW423" s="29"/>
      <c r="AX423" s="21"/>
      <c r="AY423" s="21"/>
      <c r="AZ423" s="21"/>
      <c r="BA423" s="21"/>
      <c r="BB423" s="20"/>
      <c r="BC423" s="23"/>
      <c r="BD423" s="216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40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181"/>
      <c r="AE424" s="21"/>
      <c r="AF424" s="21"/>
      <c r="AG424" s="21"/>
      <c r="AH424" s="20"/>
      <c r="AI424" s="29"/>
      <c r="AJ424" s="29"/>
      <c r="AK424" s="21"/>
      <c r="AL424" s="216"/>
      <c r="AM424" s="29"/>
      <c r="AN424" s="29"/>
      <c r="AO424" s="21"/>
      <c r="AP424" s="21"/>
      <c r="AQ424" s="21"/>
      <c r="AR424" s="21"/>
      <c r="AS424" s="21"/>
      <c r="AT424" s="216"/>
      <c r="AU424" s="29"/>
      <c r="AV424" s="216"/>
      <c r="AW424" s="29"/>
      <c r="AX424" s="21"/>
      <c r="AY424" s="21"/>
      <c r="AZ424" s="21"/>
      <c r="BA424" s="21"/>
      <c r="BB424" s="20"/>
      <c r="BC424" s="23"/>
      <c r="BD424" s="216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86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181"/>
      <c r="AE425" s="21"/>
      <c r="AF425" s="21"/>
      <c r="AG425" s="21"/>
      <c r="AH425" s="20"/>
      <c r="AI425" s="29"/>
      <c r="AJ425" s="29"/>
      <c r="AK425" s="21"/>
      <c r="AL425" s="216"/>
      <c r="AM425" s="29"/>
      <c r="AN425" s="29"/>
      <c r="AO425" s="21"/>
      <c r="AP425" s="21"/>
      <c r="AQ425" s="21"/>
      <c r="AR425" s="21"/>
      <c r="AS425" s="21"/>
      <c r="AT425" s="216"/>
      <c r="AU425" s="29"/>
      <c r="AV425" s="216"/>
      <c r="AW425" s="29"/>
      <c r="AX425" s="21"/>
      <c r="AY425" s="21"/>
      <c r="AZ425" s="21"/>
      <c r="BA425" s="21"/>
      <c r="BB425" s="20"/>
      <c r="BC425" s="23"/>
      <c r="BD425" s="216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9.6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16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181"/>
      <c r="AE426" s="21"/>
      <c r="AF426" s="21"/>
      <c r="AG426" s="21"/>
      <c r="AH426" s="20"/>
      <c r="AI426" s="29"/>
      <c r="AJ426" s="29"/>
      <c r="AK426" s="21"/>
      <c r="AL426" s="216"/>
      <c r="AM426" s="29"/>
      <c r="AN426" s="29"/>
      <c r="AO426" s="21"/>
      <c r="AP426" s="21"/>
      <c r="AQ426" s="21"/>
      <c r="AR426" s="21"/>
      <c r="AS426" s="21"/>
      <c r="AT426" s="216"/>
      <c r="AU426" s="29"/>
      <c r="AV426" s="216"/>
      <c r="AW426" s="29"/>
      <c r="AX426" s="21"/>
      <c r="AY426" s="21"/>
      <c r="AZ426" s="21"/>
      <c r="BA426" s="21"/>
      <c r="BB426" s="20"/>
      <c r="BC426" s="23"/>
      <c r="BD426" s="216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16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16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181"/>
      <c r="AE427" s="21"/>
      <c r="AF427" s="21"/>
      <c r="AG427" s="21"/>
      <c r="AH427" s="20"/>
      <c r="AI427" s="29"/>
      <c r="AJ427" s="29"/>
      <c r="AK427" s="21"/>
      <c r="AL427" s="216"/>
      <c r="AM427" s="29"/>
      <c r="AN427" s="29"/>
      <c r="AO427" s="21"/>
      <c r="AP427" s="21"/>
      <c r="AQ427" s="21"/>
      <c r="AR427" s="21"/>
      <c r="AS427" s="21"/>
      <c r="AT427" s="216"/>
      <c r="AU427" s="29"/>
      <c r="AV427" s="216"/>
      <c r="AW427" s="29"/>
      <c r="AX427" s="21"/>
      <c r="AY427" s="21"/>
      <c r="AZ427" s="21"/>
      <c r="BA427" s="21"/>
      <c r="BB427" s="20"/>
      <c r="BC427" s="23"/>
      <c r="BD427" s="216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54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6"/>
      <c r="AE428" s="29"/>
      <c r="AF428" s="29"/>
      <c r="AG428" s="29"/>
      <c r="AH428" s="29"/>
      <c r="AI428" s="21"/>
      <c r="AJ428" s="21"/>
      <c r="AK428" s="21"/>
      <c r="AL428" s="216"/>
      <c r="AM428" s="29"/>
      <c r="AN428" s="29"/>
      <c r="AO428" s="21"/>
      <c r="AP428" s="21"/>
      <c r="AQ428" s="21"/>
      <c r="AR428" s="21"/>
      <c r="AS428" s="21"/>
      <c r="AT428" s="216"/>
      <c r="AU428" s="29"/>
      <c r="AV428" s="216"/>
      <c r="AW428" s="29"/>
      <c r="AX428" s="21"/>
      <c r="AY428" s="21"/>
      <c r="AZ428" s="21"/>
      <c r="BA428" s="21"/>
      <c r="BB428" s="20"/>
      <c r="BC428" s="23"/>
      <c r="BD428" s="216"/>
      <c r="BE428" s="23"/>
      <c r="BF428" s="23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7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16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6"/>
      <c r="AE429" s="29"/>
      <c r="AF429" s="29"/>
      <c r="AG429" s="29"/>
      <c r="AH429" s="29"/>
      <c r="AI429" s="21"/>
      <c r="AJ429" s="21"/>
      <c r="AK429" s="21"/>
      <c r="AL429" s="216"/>
      <c r="AM429" s="29"/>
      <c r="AN429" s="29"/>
      <c r="AO429" s="21"/>
      <c r="AP429" s="21"/>
      <c r="AQ429" s="21"/>
      <c r="AR429" s="21"/>
      <c r="AS429" s="21"/>
      <c r="AT429" s="216"/>
      <c r="AU429" s="29"/>
      <c r="AV429" s="216"/>
      <c r="AW429" s="29"/>
      <c r="AX429" s="21"/>
      <c r="AY429" s="21"/>
      <c r="AZ429" s="21"/>
      <c r="BA429" s="21"/>
      <c r="BB429" s="20"/>
      <c r="BC429" s="23"/>
      <c r="BD429" s="216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44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6"/>
      <c r="AE430" s="63"/>
      <c r="AF430" s="63"/>
      <c r="AG430" s="63"/>
      <c r="AH430" s="63"/>
      <c r="AI430" s="21"/>
      <c r="AJ430" s="21"/>
      <c r="AK430" s="21"/>
      <c r="AL430" s="216"/>
      <c r="AM430" s="63"/>
      <c r="AN430" s="63"/>
      <c r="AO430" s="21"/>
      <c r="AP430" s="21"/>
      <c r="AQ430" s="21"/>
      <c r="AR430" s="21"/>
      <c r="AS430" s="21"/>
      <c r="AT430" s="216"/>
      <c r="AU430" s="29"/>
      <c r="AV430" s="216"/>
      <c r="AW430" s="23"/>
      <c r="AX430" s="21"/>
      <c r="AY430" s="21"/>
      <c r="AZ430" s="21"/>
      <c r="BA430" s="21"/>
      <c r="BB430" s="20"/>
      <c r="BC430" s="23"/>
      <c r="BD430" s="216"/>
      <c r="BE430" s="23"/>
      <c r="BF430" s="23"/>
      <c r="BG430" s="21"/>
      <c r="BH430" s="20"/>
      <c r="BI430" s="23"/>
      <c r="BJ430" s="20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4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0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6"/>
      <c r="AE431" s="63"/>
      <c r="AF431" s="63"/>
      <c r="AG431" s="63"/>
      <c r="AH431" s="63"/>
      <c r="AI431" s="21"/>
      <c r="AJ431" s="21"/>
      <c r="AK431" s="21"/>
      <c r="AL431" s="216"/>
      <c r="AM431" s="63"/>
      <c r="AN431" s="63"/>
      <c r="AO431" s="21"/>
      <c r="AP431" s="21"/>
      <c r="AQ431" s="21"/>
      <c r="AR431" s="21"/>
      <c r="AS431" s="21"/>
      <c r="AT431" s="216"/>
      <c r="AU431" s="29"/>
      <c r="AV431" s="216"/>
      <c r="AW431" s="23"/>
      <c r="AX431" s="21"/>
      <c r="AY431" s="21"/>
      <c r="AZ431" s="21"/>
      <c r="BA431" s="21"/>
      <c r="BB431" s="20"/>
      <c r="BC431" s="23"/>
      <c r="BD431" s="216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44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6"/>
      <c r="AE432" s="63"/>
      <c r="AF432" s="63"/>
      <c r="AG432" s="63"/>
      <c r="AH432" s="63"/>
      <c r="AI432" s="21"/>
      <c r="AJ432" s="21"/>
      <c r="AK432" s="21"/>
      <c r="AL432" s="216"/>
      <c r="AM432" s="63"/>
      <c r="AN432" s="63"/>
      <c r="AO432" s="21"/>
      <c r="AP432" s="21"/>
      <c r="AQ432" s="21"/>
      <c r="AR432" s="21"/>
      <c r="AS432" s="21"/>
      <c r="AT432" s="216"/>
      <c r="AU432" s="29"/>
      <c r="AV432" s="216"/>
      <c r="AW432" s="23"/>
      <c r="AX432" s="21"/>
      <c r="AY432" s="21"/>
      <c r="AZ432" s="21"/>
      <c r="BA432" s="21"/>
      <c r="BB432" s="20"/>
      <c r="BC432" s="23"/>
      <c r="BD432" s="216"/>
      <c r="BE432" s="23"/>
      <c r="BF432" s="23"/>
      <c r="BG432" s="21"/>
      <c r="BH432" s="20"/>
      <c r="BI432" s="23"/>
      <c r="BJ432" s="23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44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6"/>
      <c r="AE433" s="63"/>
      <c r="AF433" s="63"/>
      <c r="AG433" s="63"/>
      <c r="AH433" s="63"/>
      <c r="AI433" s="21"/>
      <c r="AJ433" s="21"/>
      <c r="AK433" s="21"/>
      <c r="AL433" s="216"/>
      <c r="AM433" s="63"/>
      <c r="AN433" s="63"/>
      <c r="AO433" s="21"/>
      <c r="AP433" s="21"/>
      <c r="AQ433" s="21"/>
      <c r="AR433" s="21"/>
      <c r="AS433" s="21"/>
      <c r="AT433" s="216"/>
      <c r="AU433" s="29"/>
      <c r="AV433" s="216"/>
      <c r="AW433" s="23"/>
      <c r="AX433" s="21"/>
      <c r="AY433" s="21"/>
      <c r="AZ433" s="21"/>
      <c r="BA433" s="21"/>
      <c r="BB433" s="20"/>
      <c r="BC433" s="23"/>
      <c r="BD433" s="216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0"/>
      <c r="Q434" s="20"/>
      <c r="R434" s="20"/>
      <c r="S434" s="20"/>
      <c r="T434" s="20"/>
      <c r="U434" s="23"/>
      <c r="V434" s="21"/>
      <c r="W434" s="21"/>
      <c r="X434" s="21"/>
      <c r="Y434" s="21"/>
      <c r="Z434" s="21"/>
      <c r="AA434" s="21"/>
      <c r="AB434" s="21"/>
      <c r="AC434" s="21"/>
      <c r="AD434" s="216"/>
      <c r="AE434" s="63"/>
      <c r="AF434" s="63"/>
      <c r="AG434" s="63"/>
      <c r="AH434" s="63"/>
      <c r="AI434" s="21"/>
      <c r="AJ434" s="21"/>
      <c r="AK434" s="21"/>
      <c r="AL434" s="216"/>
      <c r="AM434" s="63"/>
      <c r="AN434" s="63"/>
      <c r="AO434" s="21"/>
      <c r="AP434" s="21"/>
      <c r="AQ434" s="21"/>
      <c r="AR434" s="21"/>
      <c r="AS434" s="21"/>
      <c r="AT434" s="216"/>
      <c r="AU434" s="29"/>
      <c r="AV434" s="216"/>
      <c r="AW434" s="23"/>
      <c r="AX434" s="21"/>
      <c r="AY434" s="21"/>
      <c r="AZ434" s="21"/>
      <c r="BA434" s="21"/>
      <c r="BB434" s="20"/>
      <c r="BC434" s="23"/>
      <c r="BD434" s="216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46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6"/>
      <c r="AE435" s="63"/>
      <c r="AF435" s="63"/>
      <c r="AG435" s="63"/>
      <c r="AH435" s="63"/>
      <c r="AI435" s="21"/>
      <c r="AJ435" s="21"/>
      <c r="AK435" s="21"/>
      <c r="AL435" s="216"/>
      <c r="AM435" s="63"/>
      <c r="AN435" s="63"/>
      <c r="AO435" s="21"/>
      <c r="AP435" s="21"/>
      <c r="AQ435" s="21"/>
      <c r="AR435" s="21"/>
      <c r="AS435" s="21"/>
      <c r="AT435" s="216"/>
      <c r="AU435" s="29"/>
      <c r="AV435" s="216"/>
      <c r="AW435" s="23"/>
      <c r="AX435" s="21"/>
      <c r="AY435" s="21"/>
      <c r="AZ435" s="21"/>
      <c r="BA435" s="21"/>
      <c r="BB435" s="20"/>
      <c r="BC435" s="23"/>
      <c r="BD435" s="216"/>
      <c r="BE435" s="23"/>
      <c r="BF435" s="20"/>
      <c r="BG435" s="21"/>
      <c r="BH435" s="20"/>
      <c r="BI435" s="23"/>
      <c r="BJ435" s="23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58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6"/>
      <c r="AE436" s="63"/>
      <c r="AF436" s="63"/>
      <c r="AG436" s="63"/>
      <c r="AH436" s="20"/>
      <c r="AI436" s="21"/>
      <c r="AJ436" s="21"/>
      <c r="AK436" s="21"/>
      <c r="AL436" s="216"/>
      <c r="AM436" s="63"/>
      <c r="AN436" s="20"/>
      <c r="AO436" s="21"/>
      <c r="AP436" s="21"/>
      <c r="AQ436" s="21"/>
      <c r="AR436" s="21"/>
      <c r="AS436" s="21"/>
      <c r="AT436" s="216"/>
      <c r="AU436" s="23"/>
      <c r="AV436" s="216"/>
      <c r="AW436" s="23"/>
      <c r="AX436" s="21"/>
      <c r="AY436" s="21"/>
      <c r="AZ436" s="21"/>
      <c r="BA436" s="21"/>
      <c r="BB436" s="20"/>
      <c r="BC436" s="23"/>
      <c r="BD436" s="216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01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16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6"/>
      <c r="AE437" s="63"/>
      <c r="AF437" s="63"/>
      <c r="AG437" s="63"/>
      <c r="AH437" s="20"/>
      <c r="AI437" s="21"/>
      <c r="AJ437" s="21"/>
      <c r="AK437" s="21"/>
      <c r="AL437" s="216"/>
      <c r="AM437" s="63"/>
      <c r="AN437" s="20"/>
      <c r="AO437" s="21"/>
      <c r="AP437" s="21"/>
      <c r="AQ437" s="21"/>
      <c r="AR437" s="21"/>
      <c r="AS437" s="21"/>
      <c r="AT437" s="216"/>
      <c r="AU437" s="23"/>
      <c r="AV437" s="216"/>
      <c r="AW437" s="23"/>
      <c r="AX437" s="21"/>
      <c r="AY437" s="21"/>
      <c r="AZ437" s="21"/>
      <c r="BA437" s="21"/>
      <c r="BB437" s="20"/>
      <c r="BC437" s="23"/>
      <c r="BD437" s="216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91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6"/>
      <c r="AE438" s="63"/>
      <c r="AF438" s="63"/>
      <c r="AG438" s="63"/>
      <c r="AH438" s="20"/>
      <c r="AI438" s="21"/>
      <c r="AJ438" s="21"/>
      <c r="AK438" s="21"/>
      <c r="AL438" s="216"/>
      <c r="AM438" s="63"/>
      <c r="AN438" s="20"/>
      <c r="AO438" s="21"/>
      <c r="AP438" s="21"/>
      <c r="AQ438" s="21"/>
      <c r="AR438" s="21"/>
      <c r="AS438" s="21"/>
      <c r="AT438" s="216"/>
      <c r="AU438" s="23"/>
      <c r="AV438" s="216"/>
      <c r="AW438" s="23"/>
      <c r="AX438" s="21"/>
      <c r="AY438" s="21"/>
      <c r="AZ438" s="21"/>
      <c r="BA438" s="21"/>
      <c r="BB438" s="20"/>
      <c r="BC438" s="23"/>
      <c r="BD438" s="216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91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16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6"/>
      <c r="AE439" s="63"/>
      <c r="AF439" s="63"/>
      <c r="AG439" s="63"/>
      <c r="AH439" s="20"/>
      <c r="AI439" s="21"/>
      <c r="AJ439" s="21"/>
      <c r="AK439" s="21"/>
      <c r="AL439" s="216"/>
      <c r="AM439" s="63"/>
      <c r="AN439" s="20"/>
      <c r="AO439" s="21"/>
      <c r="AP439" s="21"/>
      <c r="AQ439" s="21"/>
      <c r="AR439" s="21"/>
      <c r="AS439" s="21"/>
      <c r="AT439" s="216"/>
      <c r="AU439" s="23"/>
      <c r="AV439" s="216"/>
      <c r="AW439" s="23"/>
      <c r="AX439" s="21"/>
      <c r="AY439" s="21"/>
      <c r="AZ439" s="21"/>
      <c r="BA439" s="21"/>
      <c r="BB439" s="20"/>
      <c r="BC439" s="23"/>
      <c r="BD439" s="216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47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16"/>
      <c r="O440" s="23"/>
      <c r="P440" s="23"/>
      <c r="Q440" s="23"/>
      <c r="R440" s="23"/>
      <c r="S440" s="23"/>
      <c r="T440" s="23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16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71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16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16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61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16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216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04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16"/>
      <c r="BE443" s="20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04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16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16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04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16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16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83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16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3"/>
      <c r="AJ447" s="23"/>
      <c r="AK447" s="21"/>
      <c r="AL447" s="216"/>
      <c r="AM447" s="23"/>
      <c r="AN447" s="23"/>
      <c r="AO447" s="21"/>
      <c r="AP447" s="21"/>
      <c r="AQ447" s="21"/>
      <c r="AR447" s="21"/>
      <c r="AS447" s="21"/>
      <c r="AT447" s="216"/>
      <c r="AU447" s="23"/>
      <c r="AV447" s="216"/>
      <c r="AW447" s="23"/>
      <c r="AX447" s="21"/>
      <c r="AY447" s="21"/>
      <c r="AZ447" s="21"/>
      <c r="BA447" s="21"/>
      <c r="BB447" s="20"/>
      <c r="BC447" s="23"/>
      <c r="BD447" s="216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14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216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14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16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16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14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16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16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14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16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16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14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16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16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04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16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4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16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16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1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0"/>
      <c r="AK455" s="63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63"/>
      <c r="BD455" s="216"/>
      <c r="BE455" s="6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58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63"/>
      <c r="P456" s="63"/>
      <c r="Q456" s="63"/>
      <c r="R456" s="63"/>
      <c r="S456" s="63"/>
      <c r="T456" s="63"/>
      <c r="U456" s="6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16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41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63"/>
      <c r="P457" s="63"/>
      <c r="Q457" s="63"/>
      <c r="R457" s="63"/>
      <c r="S457" s="63"/>
      <c r="T457" s="63"/>
      <c r="U457" s="6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16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56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216"/>
      <c r="AM458" s="23"/>
      <c r="AN458" s="23"/>
      <c r="AO458" s="21"/>
      <c r="AP458" s="21"/>
      <c r="AQ458" s="21"/>
      <c r="AR458" s="21"/>
      <c r="AS458" s="21"/>
      <c r="AT458" s="216"/>
      <c r="AU458" s="29"/>
      <c r="AV458" s="216"/>
      <c r="AW458" s="23"/>
      <c r="AX458" s="21"/>
      <c r="AY458" s="21"/>
      <c r="AZ458" s="21"/>
      <c r="BA458" s="21"/>
      <c r="BB458" s="20"/>
      <c r="BC458" s="23"/>
      <c r="BD458" s="216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53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1"/>
      <c r="AL459" s="216"/>
      <c r="AM459" s="23"/>
      <c r="AN459" s="23"/>
      <c r="AO459" s="21"/>
      <c r="AP459" s="21"/>
      <c r="AQ459" s="21"/>
      <c r="AR459" s="21"/>
      <c r="AS459" s="21"/>
      <c r="AT459" s="216"/>
      <c r="AU459" s="29"/>
      <c r="AV459" s="216"/>
      <c r="AW459" s="23"/>
      <c r="AX459" s="21"/>
      <c r="AY459" s="21"/>
      <c r="AZ459" s="21"/>
      <c r="BA459" s="21"/>
      <c r="BB459" s="20"/>
      <c r="BC459" s="23"/>
      <c r="BD459" s="216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64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16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1"/>
      <c r="AL460" s="216"/>
      <c r="AM460" s="23"/>
      <c r="AN460" s="23"/>
      <c r="AO460" s="21"/>
      <c r="AP460" s="21"/>
      <c r="AQ460" s="21"/>
      <c r="AR460" s="21"/>
      <c r="AS460" s="21"/>
      <c r="AT460" s="216"/>
      <c r="AU460" s="29"/>
      <c r="AV460" s="216"/>
      <c r="AW460" s="23"/>
      <c r="AX460" s="21"/>
      <c r="AY460" s="21"/>
      <c r="AZ460" s="21"/>
      <c r="BA460" s="21"/>
      <c r="BB460" s="20"/>
      <c r="BC460" s="23"/>
      <c r="BD460" s="216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38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9"/>
      <c r="AJ461" s="29"/>
      <c r="AK461" s="21"/>
      <c r="AL461" s="216"/>
      <c r="AM461" s="29"/>
      <c r="AN461" s="29"/>
      <c r="AO461" s="21"/>
      <c r="AP461" s="21"/>
      <c r="AQ461" s="21"/>
      <c r="AR461" s="21"/>
      <c r="AS461" s="21"/>
      <c r="AT461" s="216"/>
      <c r="AU461" s="29"/>
      <c r="AV461" s="216"/>
      <c r="AW461" s="29"/>
      <c r="AX461" s="21"/>
      <c r="AY461" s="21"/>
      <c r="AZ461" s="21"/>
      <c r="BA461" s="21"/>
      <c r="BB461" s="20"/>
      <c r="BC461" s="23"/>
      <c r="BD461" s="216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21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3"/>
      <c r="AJ462" s="23"/>
      <c r="AK462" s="21"/>
      <c r="AL462" s="216"/>
      <c r="AM462" s="23"/>
      <c r="AN462" s="23"/>
      <c r="AO462" s="21"/>
      <c r="AP462" s="21"/>
      <c r="AQ462" s="21"/>
      <c r="AR462" s="21"/>
      <c r="AS462" s="21"/>
      <c r="AT462" s="216"/>
      <c r="AU462" s="23"/>
      <c r="AV462" s="216"/>
      <c r="AW462" s="23"/>
      <c r="AX462" s="21"/>
      <c r="AY462" s="21"/>
      <c r="AZ462" s="21"/>
      <c r="BA462" s="21"/>
      <c r="BB462" s="20"/>
      <c r="BC462" s="23"/>
      <c r="BD462" s="216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21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0"/>
      <c r="AI463" s="23"/>
      <c r="AJ463" s="23"/>
      <c r="AK463" s="21"/>
      <c r="AL463" s="216"/>
      <c r="AM463" s="23"/>
      <c r="AN463" s="23"/>
      <c r="AO463" s="21"/>
      <c r="AP463" s="21"/>
      <c r="AQ463" s="21"/>
      <c r="AR463" s="21"/>
      <c r="AS463" s="21"/>
      <c r="AT463" s="216"/>
      <c r="AU463" s="23"/>
      <c r="AV463" s="216"/>
      <c r="AW463" s="23"/>
      <c r="AX463" s="21"/>
      <c r="AY463" s="21"/>
      <c r="AZ463" s="21"/>
      <c r="BA463" s="21"/>
      <c r="BB463" s="20"/>
      <c r="BC463" s="23"/>
      <c r="BD463" s="216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21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3"/>
      <c r="AJ464" s="23"/>
      <c r="AK464" s="21"/>
      <c r="AL464" s="216"/>
      <c r="AM464" s="23"/>
      <c r="AN464" s="23"/>
      <c r="AO464" s="21"/>
      <c r="AP464" s="21"/>
      <c r="AQ464" s="21"/>
      <c r="AR464" s="21"/>
      <c r="AS464" s="21"/>
      <c r="AT464" s="216"/>
      <c r="AU464" s="23"/>
      <c r="AV464" s="216"/>
      <c r="AW464" s="23"/>
      <c r="AX464" s="21"/>
      <c r="AY464" s="21"/>
      <c r="AZ464" s="21"/>
      <c r="BA464" s="21"/>
      <c r="BB464" s="20"/>
      <c r="BC464" s="23"/>
      <c r="BD464" s="216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21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3"/>
      <c r="AJ465" s="23"/>
      <c r="AK465" s="21"/>
      <c r="AL465" s="216"/>
      <c r="AM465" s="23"/>
      <c r="AN465" s="23"/>
      <c r="AO465" s="21"/>
      <c r="AP465" s="21"/>
      <c r="AQ465" s="21"/>
      <c r="AR465" s="21"/>
      <c r="AS465" s="21"/>
      <c r="AT465" s="216"/>
      <c r="AU465" s="23"/>
      <c r="AV465" s="216"/>
      <c r="AW465" s="23"/>
      <c r="AX465" s="21"/>
      <c r="AY465" s="21"/>
      <c r="AZ465" s="21"/>
      <c r="BA465" s="21"/>
      <c r="BB465" s="20"/>
      <c r="BC465" s="23"/>
      <c r="BD465" s="216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21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216"/>
      <c r="AM466" s="23"/>
      <c r="AN466" s="23"/>
      <c r="AO466" s="21"/>
      <c r="AP466" s="21"/>
      <c r="AQ466" s="21"/>
      <c r="AR466" s="21"/>
      <c r="AS466" s="21"/>
      <c r="AT466" s="216"/>
      <c r="AU466" s="23"/>
      <c r="AV466" s="216"/>
      <c r="AW466" s="23"/>
      <c r="AX466" s="21"/>
      <c r="AY466" s="21"/>
      <c r="AZ466" s="21"/>
      <c r="BA466" s="21"/>
      <c r="BB466" s="20"/>
      <c r="BC466" s="23"/>
      <c r="BD466" s="216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6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16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9.6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16"/>
      <c r="O468" s="63"/>
      <c r="P468" s="63"/>
      <c r="Q468" s="63"/>
      <c r="R468" s="63"/>
      <c r="S468" s="63"/>
      <c r="T468" s="63"/>
      <c r="U468" s="6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16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9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16"/>
      <c r="BE469" s="29"/>
      <c r="BF469" s="29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6"/>
      <c r="BE470" s="20"/>
      <c r="BF470" s="20"/>
      <c r="BG470" s="20"/>
      <c r="BH470" s="20"/>
      <c r="BI470" s="23"/>
      <c r="BJ470" s="20"/>
      <c r="BK470" s="20"/>
      <c r="BL470" s="23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7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6"/>
      <c r="BE471" s="216"/>
      <c r="BF471" s="20"/>
      <c r="BG471" s="20"/>
      <c r="BH471" s="20"/>
      <c r="BI471" s="23"/>
      <c r="BJ471" s="20"/>
      <c r="BK471" s="20"/>
      <c r="BL471" s="23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51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16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3"/>
      <c r="AJ472" s="23"/>
      <c r="AK472" s="21"/>
      <c r="AL472" s="216"/>
      <c r="AM472" s="23"/>
      <c r="AN472" s="23"/>
      <c r="AO472" s="21"/>
      <c r="AP472" s="21"/>
      <c r="AQ472" s="21"/>
      <c r="AR472" s="21"/>
      <c r="AS472" s="21"/>
      <c r="AT472" s="216"/>
      <c r="AU472" s="23"/>
      <c r="AV472" s="216"/>
      <c r="AW472" s="23"/>
      <c r="AX472" s="21"/>
      <c r="AY472" s="21"/>
      <c r="AZ472" s="21"/>
      <c r="BA472" s="21"/>
      <c r="BB472" s="20"/>
      <c r="BC472" s="23"/>
      <c r="BD472" s="216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409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3"/>
      <c r="AJ473" s="23"/>
      <c r="AK473" s="21"/>
      <c r="AL473" s="216"/>
      <c r="AM473" s="23"/>
      <c r="AN473" s="23"/>
      <c r="AO473" s="21"/>
      <c r="AP473" s="21"/>
      <c r="AQ473" s="21"/>
      <c r="AR473" s="21"/>
      <c r="AS473" s="21"/>
      <c r="AT473" s="216"/>
      <c r="AU473" s="23"/>
      <c r="AV473" s="216"/>
      <c r="AW473" s="23"/>
      <c r="AX473" s="21"/>
      <c r="AY473" s="21"/>
      <c r="AZ473" s="21"/>
      <c r="BA473" s="21"/>
      <c r="BB473" s="20"/>
      <c r="BC473" s="23"/>
      <c r="BD473" s="216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9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16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3"/>
      <c r="AJ474" s="23"/>
      <c r="AK474" s="21"/>
      <c r="AL474" s="216"/>
      <c r="AM474" s="23"/>
      <c r="AN474" s="23"/>
      <c r="AO474" s="21"/>
      <c r="AP474" s="21"/>
      <c r="AQ474" s="21"/>
      <c r="AR474" s="21"/>
      <c r="AS474" s="21"/>
      <c r="AT474" s="216"/>
      <c r="AU474" s="23"/>
      <c r="AV474" s="216"/>
      <c r="AW474" s="23"/>
      <c r="AX474" s="21"/>
      <c r="AY474" s="21"/>
      <c r="AZ474" s="21"/>
      <c r="BA474" s="21"/>
      <c r="BB474" s="20"/>
      <c r="BC474" s="23"/>
      <c r="BD474" s="216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98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16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216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408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16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16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54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16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16"/>
      <c r="BE477" s="23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6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16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9.2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16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9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16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216"/>
      <c r="BE480" s="23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49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16"/>
      <c r="O481" s="23"/>
      <c r="P481" s="23"/>
      <c r="Q481" s="23"/>
      <c r="R481" s="23"/>
      <c r="S481" s="23"/>
      <c r="T481" s="23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216"/>
      <c r="BE481" s="23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49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16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216"/>
      <c r="BE482" s="23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9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16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216"/>
      <c r="BE483" s="23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67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16"/>
      <c r="BE484" s="23"/>
      <c r="BF484" s="23"/>
      <c r="BG484" s="21"/>
      <c r="BH484" s="21"/>
      <c r="BI484" s="21"/>
      <c r="BJ484" s="20"/>
      <c r="BK484" s="23"/>
      <c r="BL484" s="23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5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16"/>
      <c r="BE485" s="63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4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16"/>
      <c r="BE486" s="63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9.6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0"/>
      <c r="BD487" s="20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52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16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20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16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20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16"/>
      <c r="BE490" s="20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20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16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409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0"/>
      <c r="AI492" s="29"/>
      <c r="AJ492" s="29"/>
      <c r="AK492" s="21"/>
      <c r="AL492" s="216"/>
      <c r="AM492" s="29"/>
      <c r="AN492" s="29"/>
      <c r="AO492" s="21"/>
      <c r="AP492" s="21"/>
      <c r="AQ492" s="21"/>
      <c r="AR492" s="21"/>
      <c r="AS492" s="21"/>
      <c r="AT492" s="216"/>
      <c r="AU492" s="29"/>
      <c r="AV492" s="216"/>
      <c r="AW492" s="29"/>
      <c r="AX492" s="21"/>
      <c r="AY492" s="21"/>
      <c r="AZ492" s="21"/>
      <c r="BA492" s="21"/>
      <c r="BB492" s="20"/>
      <c r="BC492" s="23"/>
      <c r="BD492" s="216"/>
      <c r="BE492" s="29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44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0"/>
      <c r="AI493" s="29"/>
      <c r="AJ493" s="29"/>
      <c r="AK493" s="21"/>
      <c r="AL493" s="216"/>
      <c r="AM493" s="29"/>
      <c r="AN493" s="29"/>
      <c r="AO493" s="21"/>
      <c r="AP493" s="21"/>
      <c r="AQ493" s="21"/>
      <c r="AR493" s="21"/>
      <c r="AS493" s="21"/>
      <c r="AT493" s="216"/>
      <c r="AU493" s="29"/>
      <c r="AV493" s="216"/>
      <c r="AW493" s="29"/>
      <c r="AX493" s="21"/>
      <c r="AY493" s="21"/>
      <c r="AZ493" s="21"/>
      <c r="BA493" s="21"/>
      <c r="BB493" s="20"/>
      <c r="BC493" s="23"/>
      <c r="BD493" s="216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44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9"/>
      <c r="AJ494" s="29"/>
      <c r="AK494" s="21"/>
      <c r="AL494" s="216"/>
      <c r="AM494" s="29"/>
      <c r="AN494" s="29"/>
      <c r="AO494" s="21"/>
      <c r="AP494" s="21"/>
      <c r="AQ494" s="21"/>
      <c r="AR494" s="21"/>
      <c r="AS494" s="21"/>
      <c r="AT494" s="216"/>
      <c r="AU494" s="29"/>
      <c r="AV494" s="216"/>
      <c r="AW494" s="29"/>
      <c r="AX494" s="21"/>
      <c r="AY494" s="21"/>
      <c r="AZ494" s="21"/>
      <c r="BA494" s="21"/>
      <c r="BB494" s="20"/>
      <c r="BC494" s="23"/>
      <c r="BD494" s="216"/>
      <c r="BE494" s="29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44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0"/>
      <c r="AI495" s="29"/>
      <c r="AJ495" s="29"/>
      <c r="AK495" s="21"/>
      <c r="AL495" s="216"/>
      <c r="AM495" s="29"/>
      <c r="AN495" s="29"/>
      <c r="AO495" s="21"/>
      <c r="AP495" s="21"/>
      <c r="AQ495" s="21"/>
      <c r="AR495" s="21"/>
      <c r="AS495" s="21"/>
      <c r="AT495" s="216"/>
      <c r="AU495" s="29"/>
      <c r="AV495" s="216"/>
      <c r="AW495" s="29"/>
      <c r="AX495" s="21"/>
      <c r="AY495" s="21"/>
      <c r="AZ495" s="21"/>
      <c r="BA495" s="21"/>
      <c r="BB495" s="20"/>
      <c r="BC495" s="23"/>
      <c r="BD495" s="216"/>
      <c r="BE495" s="29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44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0"/>
      <c r="AI496" s="29"/>
      <c r="AJ496" s="29"/>
      <c r="AK496" s="21"/>
      <c r="AL496" s="216"/>
      <c r="AM496" s="29"/>
      <c r="AN496" s="29"/>
      <c r="AO496" s="21"/>
      <c r="AP496" s="21"/>
      <c r="AQ496" s="21"/>
      <c r="AR496" s="21"/>
      <c r="AS496" s="21"/>
      <c r="AT496" s="216"/>
      <c r="AU496" s="29"/>
      <c r="AV496" s="216"/>
      <c r="AW496" s="29"/>
      <c r="AX496" s="21"/>
      <c r="AY496" s="21"/>
      <c r="AZ496" s="21"/>
      <c r="BA496" s="21"/>
      <c r="BB496" s="20"/>
      <c r="BC496" s="23"/>
      <c r="BD496" s="216"/>
      <c r="BE496" s="29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44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0"/>
      <c r="AI497" s="29"/>
      <c r="AJ497" s="29"/>
      <c r="AK497" s="21"/>
      <c r="AL497" s="216"/>
      <c r="AM497" s="29"/>
      <c r="AN497" s="29"/>
      <c r="AO497" s="21"/>
      <c r="AP497" s="21"/>
      <c r="AQ497" s="21"/>
      <c r="AR497" s="21"/>
      <c r="AS497" s="21"/>
      <c r="AT497" s="216"/>
      <c r="AU497" s="29"/>
      <c r="AV497" s="216"/>
      <c r="AW497" s="29"/>
      <c r="AX497" s="21"/>
      <c r="AY497" s="21"/>
      <c r="AZ497" s="21"/>
      <c r="BA497" s="21"/>
      <c r="BB497" s="20"/>
      <c r="BC497" s="23"/>
      <c r="BD497" s="216"/>
      <c r="BE497" s="29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409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16"/>
      <c r="BE498" s="63"/>
      <c r="BF498" s="29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408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16"/>
      <c r="BE499" s="20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46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16"/>
      <c r="BE500" s="63"/>
      <c r="BF500" s="29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408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16"/>
      <c r="BE501" s="20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56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16"/>
      <c r="BE502" s="63"/>
      <c r="BF502" s="29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32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216"/>
      <c r="BE503" s="29"/>
      <c r="BF503" s="29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32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216"/>
      <c r="BE504" s="63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46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1"/>
      <c r="AM505" s="21"/>
      <c r="AN505" s="21"/>
      <c r="AO505" s="21"/>
      <c r="AP505" s="21"/>
      <c r="AQ505" s="21"/>
      <c r="AR505" s="21"/>
      <c r="AS505" s="21"/>
      <c r="AT505" s="181"/>
      <c r="AU505" s="21"/>
      <c r="AV505" s="181"/>
      <c r="AW505" s="21"/>
      <c r="AX505" s="21"/>
      <c r="AY505" s="21"/>
      <c r="AZ505" s="21"/>
      <c r="BA505" s="21"/>
      <c r="BB505" s="20"/>
      <c r="BC505" s="23"/>
      <c r="BD505" s="216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1"/>
      <c r="AM506" s="21"/>
      <c r="AN506" s="21"/>
      <c r="AO506" s="21"/>
      <c r="AP506" s="21"/>
      <c r="AQ506" s="21"/>
      <c r="AR506" s="21"/>
      <c r="AS506" s="21"/>
      <c r="AT506" s="181"/>
      <c r="AU506" s="21"/>
      <c r="AV506" s="181"/>
      <c r="AW506" s="21"/>
      <c r="AX506" s="21"/>
      <c r="AY506" s="21"/>
      <c r="AZ506" s="21"/>
      <c r="BA506" s="21"/>
      <c r="BB506" s="20"/>
      <c r="BC506" s="23"/>
      <c r="BD506" s="184"/>
      <c r="BE506" s="185"/>
      <c r="BF506" s="29"/>
      <c r="BG506" s="21"/>
      <c r="BH506" s="21"/>
      <c r="BI506" s="21"/>
      <c r="BJ506" s="21"/>
      <c r="BK506" s="21"/>
      <c r="BL506" s="21"/>
      <c r="BM506" s="21"/>
      <c r="BN506" s="195"/>
      <c r="BO506" s="24"/>
      <c r="BP506" s="21"/>
      <c r="BQ506" s="21"/>
      <c r="BR506" s="23"/>
      <c r="BS506" s="23"/>
      <c r="BT506" s="24"/>
      <c r="BU506" s="25"/>
    </row>
    <row r="507" spans="1:73" s="22" customFormat="1" ht="18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16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184"/>
      <c r="BE507" s="185"/>
      <c r="BF507" s="29"/>
      <c r="BG507" s="21"/>
      <c r="BH507" s="21"/>
      <c r="BI507" s="21"/>
      <c r="BJ507" s="21"/>
      <c r="BK507" s="21"/>
      <c r="BL507" s="21"/>
      <c r="BM507" s="21"/>
      <c r="BN507" s="195"/>
      <c r="BO507" s="24"/>
      <c r="BP507" s="21"/>
      <c r="BQ507" s="21"/>
      <c r="BR507" s="23"/>
      <c r="BS507" s="23"/>
      <c r="BT507" s="24"/>
      <c r="BU507" s="25"/>
    </row>
    <row r="508" spans="1:73" s="22" customFormat="1" ht="18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16"/>
      <c r="BE508" s="20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84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184"/>
      <c r="BE509" s="185"/>
      <c r="BF509" s="20"/>
      <c r="BG509" s="21"/>
      <c r="BH509" s="21"/>
      <c r="BI509" s="21"/>
      <c r="BJ509" s="21"/>
      <c r="BK509" s="21"/>
      <c r="BL509" s="21"/>
      <c r="BM509" s="21"/>
      <c r="BN509" s="195"/>
      <c r="BO509" s="24"/>
      <c r="BP509" s="21"/>
      <c r="BQ509" s="21"/>
      <c r="BR509" s="23"/>
      <c r="BS509" s="23"/>
      <c r="BT509" s="24"/>
      <c r="BU509" s="25"/>
    </row>
    <row r="510" spans="1:73" s="22" customFormat="1" ht="189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63"/>
      <c r="P510" s="63"/>
      <c r="Q510" s="63"/>
      <c r="R510" s="63"/>
      <c r="S510" s="63"/>
      <c r="T510" s="63"/>
      <c r="U510" s="6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184"/>
      <c r="BE510" s="185"/>
      <c r="BF510" s="20"/>
      <c r="BG510" s="21"/>
      <c r="BH510" s="21"/>
      <c r="BI510" s="21"/>
      <c r="BJ510" s="21"/>
      <c r="BK510" s="21"/>
      <c r="BL510" s="21"/>
      <c r="BM510" s="21"/>
      <c r="BN510" s="195"/>
      <c r="BO510" s="24"/>
      <c r="BP510" s="21"/>
      <c r="BQ510" s="21"/>
      <c r="BR510" s="23"/>
      <c r="BS510" s="23"/>
      <c r="BT510" s="24"/>
      <c r="BU510" s="25"/>
    </row>
    <row r="511" spans="1:73" s="22" customFormat="1" ht="184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1"/>
      <c r="AM511" s="21"/>
      <c r="AN511" s="21"/>
      <c r="AO511" s="21"/>
      <c r="AP511" s="21"/>
      <c r="AQ511" s="21"/>
      <c r="AR511" s="21"/>
      <c r="AS511" s="21"/>
      <c r="AT511" s="181"/>
      <c r="AU511" s="21"/>
      <c r="AV511" s="181"/>
      <c r="AW511" s="21"/>
      <c r="AX511" s="21"/>
      <c r="AY511" s="21"/>
      <c r="AZ511" s="21"/>
      <c r="BA511" s="21"/>
      <c r="BB511" s="20"/>
      <c r="BC511" s="23"/>
      <c r="BD511" s="216"/>
      <c r="BE511" s="20"/>
      <c r="BF511" s="20"/>
      <c r="BG511" s="21"/>
      <c r="BH511" s="21"/>
      <c r="BI511" s="21"/>
      <c r="BJ511" s="20"/>
      <c r="BK511" s="23"/>
      <c r="BL511" s="23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84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1"/>
      <c r="AM512" s="21"/>
      <c r="AN512" s="21"/>
      <c r="AO512" s="21"/>
      <c r="AP512" s="21"/>
      <c r="AQ512" s="21"/>
      <c r="AR512" s="21"/>
      <c r="AS512" s="21"/>
      <c r="AT512" s="181"/>
      <c r="AU512" s="21"/>
      <c r="AV512" s="181"/>
      <c r="AW512" s="21"/>
      <c r="AX512" s="21"/>
      <c r="AY512" s="21"/>
      <c r="AZ512" s="21"/>
      <c r="BA512" s="21"/>
      <c r="BB512" s="20"/>
      <c r="BC512" s="23"/>
      <c r="BD512" s="186"/>
      <c r="BE512" s="185"/>
      <c r="BF512" s="20"/>
      <c r="BG512" s="21"/>
      <c r="BH512" s="21"/>
      <c r="BI512" s="21"/>
      <c r="BJ512" s="20"/>
      <c r="BK512" s="23"/>
      <c r="BL512" s="23"/>
      <c r="BM512" s="21"/>
      <c r="BN512" s="195"/>
      <c r="BO512" s="24"/>
      <c r="BP512" s="21"/>
      <c r="BQ512" s="21"/>
      <c r="BR512" s="23"/>
      <c r="BS512" s="23"/>
      <c r="BT512" s="24"/>
      <c r="BU512" s="25"/>
    </row>
    <row r="513" spans="1:73" s="22" customFormat="1" ht="184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181"/>
      <c r="AM513" s="21"/>
      <c r="AN513" s="21"/>
      <c r="AO513" s="21"/>
      <c r="AP513" s="21"/>
      <c r="AQ513" s="21"/>
      <c r="AR513" s="21"/>
      <c r="AS513" s="21"/>
      <c r="AT513" s="181"/>
      <c r="AU513" s="21"/>
      <c r="AV513" s="181"/>
      <c r="AW513" s="21"/>
      <c r="AX513" s="21"/>
      <c r="AY513" s="21"/>
      <c r="AZ513" s="21"/>
      <c r="BA513" s="21"/>
      <c r="BB513" s="20"/>
      <c r="BC513" s="23"/>
      <c r="BD513" s="216"/>
      <c r="BE513" s="29"/>
      <c r="BF513" s="29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84.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1"/>
      <c r="AM514" s="21"/>
      <c r="AN514" s="21"/>
      <c r="AO514" s="21"/>
      <c r="AP514" s="21"/>
      <c r="AQ514" s="21"/>
      <c r="AR514" s="21"/>
      <c r="AS514" s="21"/>
      <c r="AT514" s="181"/>
      <c r="AU514" s="21"/>
      <c r="AV514" s="181"/>
      <c r="AW514" s="21"/>
      <c r="AX514" s="21"/>
      <c r="AY514" s="21"/>
      <c r="AZ514" s="21"/>
      <c r="BA514" s="21"/>
      <c r="BB514" s="20"/>
      <c r="BC514" s="23"/>
      <c r="BD514" s="216"/>
      <c r="BE514" s="23"/>
      <c r="BF514" s="20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84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1"/>
      <c r="AM515" s="21"/>
      <c r="AN515" s="21"/>
      <c r="AO515" s="21"/>
      <c r="AP515" s="21"/>
      <c r="AQ515" s="21"/>
      <c r="AR515" s="21"/>
      <c r="AS515" s="21"/>
      <c r="AT515" s="181"/>
      <c r="AU515" s="21"/>
      <c r="AV515" s="181"/>
      <c r="AW515" s="21"/>
      <c r="AX515" s="21"/>
      <c r="AY515" s="21"/>
      <c r="AZ515" s="21"/>
      <c r="BA515" s="21"/>
      <c r="BB515" s="20"/>
      <c r="BC515" s="23"/>
      <c r="BD515" s="216"/>
      <c r="BE515" s="29"/>
      <c r="BF515" s="29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84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1"/>
      <c r="AM516" s="21"/>
      <c r="AN516" s="21"/>
      <c r="AO516" s="21"/>
      <c r="AP516" s="21"/>
      <c r="AQ516" s="21"/>
      <c r="AR516" s="21"/>
      <c r="AS516" s="21"/>
      <c r="AT516" s="181"/>
      <c r="AU516" s="21"/>
      <c r="AV516" s="181"/>
      <c r="AW516" s="21"/>
      <c r="AX516" s="21"/>
      <c r="AY516" s="21"/>
      <c r="AZ516" s="21"/>
      <c r="BA516" s="21"/>
      <c r="BB516" s="20"/>
      <c r="BC516" s="23"/>
      <c r="BD516" s="216"/>
      <c r="BE516" s="23"/>
      <c r="BF516" s="20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12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3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6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409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6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86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16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22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6"/>
      <c r="BE520" s="23"/>
      <c r="BF520" s="23"/>
      <c r="BG520" s="21"/>
      <c r="BH520" s="21"/>
      <c r="BI520" s="21"/>
      <c r="BJ520" s="21"/>
      <c r="BK520" s="21"/>
      <c r="BL520" s="20"/>
      <c r="BM520" s="23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22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22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0"/>
      <c r="P522" s="20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57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3"/>
      <c r="P523" s="20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6"/>
      <c r="BE523" s="23"/>
      <c r="BF523" s="2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82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16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29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409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0"/>
      <c r="AI526" s="23"/>
      <c r="AJ526" s="23"/>
      <c r="AK526" s="23"/>
      <c r="AL526" s="216"/>
      <c r="AM526" s="23"/>
      <c r="AN526" s="23"/>
      <c r="AO526" s="21"/>
      <c r="AP526" s="21"/>
      <c r="AQ526" s="21"/>
      <c r="AR526" s="21"/>
      <c r="AS526" s="21"/>
      <c r="AT526" s="216"/>
      <c r="AU526" s="23"/>
      <c r="AV526" s="216"/>
      <c r="AW526" s="23"/>
      <c r="AX526" s="21"/>
      <c r="AY526" s="21"/>
      <c r="AZ526" s="21"/>
      <c r="BA526" s="21"/>
      <c r="BB526" s="20"/>
      <c r="BC526" s="23"/>
      <c r="BD526" s="216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14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0"/>
      <c r="AK527" s="23"/>
      <c r="AL527" s="23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0"/>
      <c r="BC527" s="23"/>
      <c r="BD527" s="216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4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16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0"/>
      <c r="AK528" s="23"/>
      <c r="AL528" s="23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0"/>
      <c r="BC528" s="23"/>
      <c r="BD528" s="216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14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16"/>
      <c r="O529" s="23"/>
      <c r="P529" s="23"/>
      <c r="Q529" s="23"/>
      <c r="R529" s="23"/>
      <c r="S529" s="23"/>
      <c r="T529" s="23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0"/>
      <c r="AK529" s="23"/>
      <c r="AL529" s="23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0"/>
      <c r="BC529" s="23"/>
      <c r="BD529" s="216"/>
      <c r="BE529" s="23"/>
      <c r="BF529" s="23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141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16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0"/>
      <c r="AK530" s="23"/>
      <c r="AL530" s="23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0"/>
      <c r="BC530" s="23"/>
      <c r="BD530" s="216"/>
      <c r="BE530" s="23"/>
      <c r="BF530" s="23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14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16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0"/>
      <c r="AK531" s="23"/>
      <c r="AL531" s="23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0"/>
      <c r="BC531" s="23"/>
      <c r="BD531" s="216"/>
      <c r="BE531" s="23"/>
      <c r="BF531" s="23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0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0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6"/>
      <c r="BE532" s="23"/>
      <c r="BF532" s="23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0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16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0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0"/>
      <c r="Q534" s="23"/>
      <c r="R534" s="23"/>
      <c r="S534" s="23"/>
      <c r="T534" s="23"/>
      <c r="U534" s="23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6"/>
      <c r="BE534" s="23"/>
      <c r="BF534" s="23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0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16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409.6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0"/>
      <c r="Q536" s="20"/>
      <c r="R536" s="20"/>
      <c r="S536" s="20"/>
      <c r="T536" s="20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20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0"/>
      <c r="Q537" s="20"/>
      <c r="R537" s="20"/>
      <c r="S537" s="20"/>
      <c r="T537" s="20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20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0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0"/>
      <c r="AK538" s="23"/>
      <c r="AL538" s="23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0"/>
      <c r="BC538" s="23"/>
      <c r="BD538" s="216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201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3"/>
      <c r="P539" s="20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1"/>
      <c r="BE539" s="21"/>
      <c r="BF539" s="21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201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3"/>
      <c r="P540" s="20"/>
      <c r="Q540" s="20"/>
      <c r="R540" s="20"/>
      <c r="S540" s="20"/>
      <c r="T540" s="20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20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16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59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6"/>
      <c r="BE542" s="29"/>
      <c r="BF542" s="29"/>
      <c r="BG542" s="21"/>
      <c r="BH542" s="21"/>
      <c r="BI542" s="21"/>
      <c r="BJ542" s="20"/>
      <c r="BK542" s="63"/>
      <c r="BL542" s="29"/>
      <c r="BM542" s="21"/>
      <c r="BN542" s="195"/>
      <c r="BO542" s="24"/>
      <c r="BP542" s="21"/>
      <c r="BQ542" s="21"/>
      <c r="BR542" s="23"/>
      <c r="BS542" s="23"/>
      <c r="BT542" s="24"/>
      <c r="BU542" s="25"/>
    </row>
    <row r="543" spans="1:73" s="22" customFormat="1" ht="244.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0"/>
      <c r="P543" s="20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6"/>
      <c r="BE543" s="187"/>
      <c r="BF543" s="29"/>
      <c r="BG543" s="21"/>
      <c r="BH543" s="21"/>
      <c r="BI543" s="21"/>
      <c r="BJ543" s="20"/>
      <c r="BK543" s="63"/>
      <c r="BL543" s="29"/>
      <c r="BM543" s="21"/>
      <c r="BN543" s="195"/>
      <c r="BO543" s="24"/>
      <c r="BP543" s="21"/>
      <c r="BQ543" s="21"/>
      <c r="BR543" s="23"/>
      <c r="BS543" s="23"/>
      <c r="BT543" s="24"/>
      <c r="BU543" s="25"/>
    </row>
    <row r="544" spans="1:73" s="22" customFormat="1" ht="219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63"/>
      <c r="P544" s="63"/>
      <c r="Q544" s="63"/>
      <c r="R544" s="63"/>
      <c r="S544" s="63"/>
      <c r="T544" s="63"/>
      <c r="U544" s="63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6"/>
      <c r="BE544" s="188"/>
      <c r="BF544" s="189"/>
      <c r="BG544" s="21"/>
      <c r="BH544" s="21"/>
      <c r="BI544" s="21"/>
      <c r="BJ544" s="21"/>
      <c r="BK544" s="21"/>
      <c r="BL544" s="21"/>
      <c r="BM544" s="21"/>
      <c r="BN544" s="195"/>
      <c r="BO544" s="24"/>
      <c r="BP544" s="21"/>
      <c r="BQ544" s="21"/>
      <c r="BR544" s="23"/>
      <c r="BS544" s="23"/>
      <c r="BT544" s="24"/>
      <c r="BU544" s="25"/>
    </row>
    <row r="545" spans="1:73" s="22" customFormat="1" ht="219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6"/>
      <c r="BE545" s="29"/>
      <c r="BF545" s="29"/>
      <c r="BG545" s="21"/>
      <c r="BH545" s="21"/>
      <c r="BI545" s="21"/>
      <c r="BJ545" s="21"/>
      <c r="BK545" s="21"/>
      <c r="BL545" s="21"/>
      <c r="BM545" s="21"/>
      <c r="BN545" s="195"/>
      <c r="BO545" s="24"/>
      <c r="BP545" s="21"/>
      <c r="BQ545" s="21"/>
      <c r="BR545" s="23"/>
      <c r="BS545" s="23"/>
      <c r="BT545" s="24"/>
      <c r="BU545" s="25"/>
    </row>
    <row r="546" spans="1:73" s="22" customFormat="1" ht="219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6"/>
      <c r="BE546" s="188"/>
      <c r="BF546" s="189"/>
      <c r="BG546" s="21"/>
      <c r="BH546" s="21"/>
      <c r="BI546" s="21"/>
      <c r="BJ546" s="21"/>
      <c r="BK546" s="21"/>
      <c r="BL546" s="21"/>
      <c r="BM546" s="21"/>
      <c r="BN546" s="195"/>
      <c r="BO546" s="24"/>
      <c r="BP546" s="21"/>
      <c r="BQ546" s="21"/>
      <c r="BR546" s="23"/>
      <c r="BS546" s="23"/>
      <c r="BT546" s="24"/>
      <c r="BU546" s="25"/>
    </row>
    <row r="547" spans="1:73" s="22" customFormat="1" ht="409.6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6"/>
      <c r="BE547" s="29"/>
      <c r="BF547" s="20"/>
      <c r="BG547" s="21"/>
      <c r="BH547" s="21"/>
      <c r="BI547" s="21"/>
      <c r="BJ547" s="21"/>
      <c r="BK547" s="21"/>
      <c r="BL547" s="21"/>
      <c r="BM547" s="21"/>
      <c r="BN547" s="195"/>
      <c r="BO547" s="24"/>
      <c r="BP547" s="21"/>
      <c r="BQ547" s="21"/>
      <c r="BR547" s="23"/>
      <c r="BS547" s="23"/>
      <c r="BT547" s="24"/>
      <c r="BU547" s="25"/>
    </row>
    <row r="548" spans="1:73" s="22" customFormat="1" ht="409.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9"/>
      <c r="P548" s="29"/>
      <c r="Q548" s="29"/>
      <c r="R548" s="29"/>
      <c r="S548" s="29"/>
      <c r="T548" s="29"/>
      <c r="U548" s="29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0"/>
      <c r="AI548" s="29"/>
      <c r="AJ548" s="29"/>
      <c r="AK548" s="21"/>
      <c r="AL548" s="216"/>
      <c r="AM548" s="29"/>
      <c r="AN548" s="29"/>
      <c r="AO548" s="21"/>
      <c r="AP548" s="21"/>
      <c r="AQ548" s="21"/>
      <c r="AR548" s="21"/>
      <c r="AS548" s="21"/>
      <c r="AT548" s="216"/>
      <c r="AU548" s="29"/>
      <c r="AV548" s="216"/>
      <c r="AW548" s="29"/>
      <c r="AX548" s="21"/>
      <c r="AY548" s="21"/>
      <c r="AZ548" s="21"/>
      <c r="BA548" s="21"/>
      <c r="BB548" s="21"/>
      <c r="BC548" s="21"/>
      <c r="BD548" s="216"/>
      <c r="BE548" s="29"/>
      <c r="BF548" s="29"/>
      <c r="BG548" s="21"/>
      <c r="BH548" s="21"/>
      <c r="BI548" s="21"/>
      <c r="BJ548" s="21"/>
      <c r="BK548" s="21"/>
      <c r="BL548" s="21"/>
      <c r="BM548" s="21"/>
      <c r="BN548" s="195"/>
      <c r="BO548" s="24"/>
      <c r="BP548" s="21"/>
      <c r="BQ548" s="21"/>
      <c r="BR548" s="23"/>
      <c r="BS548" s="23"/>
      <c r="BT548" s="24"/>
      <c r="BU548" s="25"/>
    </row>
    <row r="549" spans="1:73" s="22" customFormat="1" ht="13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9"/>
      <c r="P549" s="29"/>
      <c r="Q549" s="29"/>
      <c r="R549" s="29"/>
      <c r="S549" s="29"/>
      <c r="T549" s="29"/>
      <c r="U549" s="29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186"/>
      <c r="BE549" s="188"/>
      <c r="BF549" s="189"/>
      <c r="BG549" s="21"/>
      <c r="BH549" s="21"/>
      <c r="BI549" s="21"/>
      <c r="BJ549" s="21"/>
      <c r="BK549" s="21"/>
      <c r="BL549" s="21"/>
      <c r="BM549" s="21"/>
      <c r="BN549" s="195"/>
      <c r="BO549" s="24"/>
      <c r="BP549" s="21"/>
      <c r="BQ549" s="21"/>
      <c r="BR549" s="23"/>
      <c r="BS549" s="23"/>
      <c r="BT549" s="24"/>
      <c r="BU549" s="25"/>
    </row>
    <row r="550" spans="1:73" s="22" customFormat="1" ht="13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9"/>
      <c r="P550" s="29"/>
      <c r="Q550" s="29"/>
      <c r="R550" s="29"/>
      <c r="S550" s="29"/>
      <c r="T550" s="29"/>
      <c r="U550" s="29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6"/>
      <c r="BE550" s="188"/>
      <c r="BF550" s="189"/>
      <c r="BG550" s="21"/>
      <c r="BH550" s="21"/>
      <c r="BI550" s="21"/>
      <c r="BJ550" s="21"/>
      <c r="BK550" s="21"/>
      <c r="BL550" s="21"/>
      <c r="BM550" s="21"/>
      <c r="BN550" s="195"/>
      <c r="BO550" s="24"/>
      <c r="BP550" s="21"/>
      <c r="BQ550" s="21"/>
      <c r="BR550" s="23"/>
      <c r="BS550" s="23"/>
      <c r="BT550" s="24"/>
      <c r="BU550" s="25"/>
    </row>
    <row r="551" spans="1:73" s="22" customFormat="1" ht="137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9"/>
      <c r="P551" s="29"/>
      <c r="Q551" s="29"/>
      <c r="R551" s="29"/>
      <c r="S551" s="29"/>
      <c r="T551" s="29"/>
      <c r="U551" s="29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186"/>
      <c r="BE551" s="188"/>
      <c r="BF551" s="189"/>
      <c r="BG551" s="21"/>
      <c r="BH551" s="21"/>
      <c r="BI551" s="21"/>
      <c r="BJ551" s="21"/>
      <c r="BK551" s="21"/>
      <c r="BL551" s="21"/>
      <c r="BM551" s="21"/>
      <c r="BN551" s="195"/>
      <c r="BO551" s="24"/>
      <c r="BP551" s="21"/>
      <c r="BQ551" s="21"/>
      <c r="BR551" s="23"/>
      <c r="BS551" s="23"/>
      <c r="BT551" s="24"/>
      <c r="BU551" s="25"/>
    </row>
    <row r="552" spans="1:73" s="22" customFormat="1" ht="137.2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9"/>
      <c r="P552" s="29"/>
      <c r="Q552" s="29"/>
      <c r="R552" s="29"/>
      <c r="S552" s="29"/>
      <c r="T552" s="29"/>
      <c r="U552" s="29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86"/>
      <c r="BE552" s="188"/>
      <c r="BF552" s="189"/>
      <c r="BG552" s="21"/>
      <c r="BH552" s="21"/>
      <c r="BI552" s="21"/>
      <c r="BJ552" s="21"/>
      <c r="BK552" s="21"/>
      <c r="BL552" s="21"/>
      <c r="BM552" s="21"/>
      <c r="BN552" s="195"/>
      <c r="BO552" s="24"/>
      <c r="BP552" s="21"/>
      <c r="BQ552" s="21"/>
      <c r="BR552" s="23"/>
      <c r="BS552" s="23"/>
      <c r="BT552" s="24"/>
      <c r="BU552" s="25"/>
    </row>
    <row r="553" spans="1:73" s="22" customFormat="1" ht="137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9"/>
      <c r="P553" s="29"/>
      <c r="Q553" s="29"/>
      <c r="R553" s="29"/>
      <c r="S553" s="29"/>
      <c r="T553" s="29"/>
      <c r="U553" s="29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186"/>
      <c r="BE553" s="188"/>
      <c r="BF553" s="189"/>
      <c r="BG553" s="21"/>
      <c r="BH553" s="21"/>
      <c r="BI553" s="21"/>
      <c r="BJ553" s="21"/>
      <c r="BK553" s="21"/>
      <c r="BL553" s="21"/>
      <c r="BM553" s="21"/>
      <c r="BN553" s="195"/>
      <c r="BO553" s="24"/>
      <c r="BP553" s="21"/>
      <c r="BQ553" s="21"/>
      <c r="BR553" s="23"/>
      <c r="BS553" s="23"/>
      <c r="BT553" s="24"/>
      <c r="BU553" s="25"/>
    </row>
    <row r="554" spans="1:73" s="22" customFormat="1" ht="291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9"/>
      <c r="P554" s="29"/>
      <c r="Q554" s="29"/>
      <c r="R554" s="29"/>
      <c r="S554" s="29"/>
      <c r="T554" s="29"/>
      <c r="U554" s="29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0"/>
      <c r="BC554" s="21"/>
      <c r="BD554" s="216"/>
      <c r="BE554" s="29"/>
      <c r="BF554" s="20"/>
      <c r="BG554" s="23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3"/>
      <c r="BS554" s="23"/>
      <c r="BT554" s="24"/>
      <c r="BU554" s="25"/>
    </row>
    <row r="555" spans="1:73" s="22" customFormat="1" ht="291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9"/>
      <c r="P555" s="29"/>
      <c r="Q555" s="29"/>
      <c r="R555" s="29"/>
      <c r="S555" s="29"/>
      <c r="T555" s="29"/>
      <c r="U555" s="29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0"/>
      <c r="BC555" s="21"/>
      <c r="BD555" s="216"/>
      <c r="BE555" s="182"/>
      <c r="BF555" s="20"/>
      <c r="BG555" s="23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197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3"/>
      <c r="Q556" s="23"/>
      <c r="R556" s="23"/>
      <c r="S556" s="23"/>
      <c r="T556" s="23"/>
      <c r="U556" s="20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6"/>
      <c r="BE556" s="20"/>
      <c r="BF556" s="20"/>
      <c r="BG556" s="21"/>
      <c r="BH556" s="21"/>
      <c r="BI556" s="21"/>
      <c r="BJ556" s="21"/>
      <c r="BK556" s="21"/>
      <c r="BL556" s="21"/>
      <c r="BM556" s="21"/>
      <c r="BN556" s="195"/>
      <c r="BO556" s="24"/>
      <c r="BP556" s="21"/>
      <c r="BQ556" s="21"/>
      <c r="BR556" s="23"/>
      <c r="BS556" s="23"/>
      <c r="BT556" s="24"/>
      <c r="BU556" s="25"/>
    </row>
    <row r="557" spans="1:73" s="22" customFormat="1" ht="197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3"/>
      <c r="P557" s="23"/>
      <c r="Q557" s="23"/>
      <c r="R557" s="23"/>
      <c r="S557" s="23"/>
      <c r="T557" s="23"/>
      <c r="U557" s="20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184"/>
      <c r="BE557" s="189"/>
      <c r="BF557" s="189"/>
      <c r="BG557" s="21"/>
      <c r="BH557" s="21"/>
      <c r="BI557" s="21"/>
      <c r="BJ557" s="21"/>
      <c r="BK557" s="21"/>
      <c r="BL557" s="21"/>
      <c r="BM557" s="21"/>
      <c r="BN557" s="195"/>
      <c r="BO557" s="24"/>
      <c r="BP557" s="21"/>
      <c r="BQ557" s="21"/>
      <c r="BR557" s="23"/>
      <c r="BS557" s="23"/>
      <c r="BT557" s="24"/>
      <c r="BU557" s="25"/>
    </row>
    <row r="558" spans="1:73" s="22" customFormat="1" ht="279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190"/>
      <c r="P558" s="190"/>
      <c r="Q558" s="190"/>
      <c r="R558" s="190"/>
      <c r="S558" s="190"/>
      <c r="T558" s="190"/>
      <c r="U558" s="190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6"/>
      <c r="BE558" s="63"/>
      <c r="BF558" s="63"/>
      <c r="BG558" s="21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171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3"/>
      <c r="P559" s="23"/>
      <c r="Q559" s="23"/>
      <c r="R559" s="23"/>
      <c r="S559" s="23"/>
      <c r="T559" s="23"/>
      <c r="U559" s="2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6"/>
      <c r="BE559" s="23"/>
      <c r="BF559" s="23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129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91"/>
      <c r="BE560" s="29"/>
      <c r="BF560" s="29"/>
      <c r="BG560" s="21"/>
      <c r="BH560" s="21"/>
      <c r="BI560" s="21"/>
      <c r="BJ560" s="21"/>
      <c r="BK560" s="21"/>
      <c r="BL560" s="21"/>
      <c r="BM560" s="21"/>
      <c r="BN560" s="195"/>
      <c r="BO560" s="24"/>
      <c r="BP560" s="21"/>
      <c r="BQ560" s="21"/>
      <c r="BR560" s="23"/>
      <c r="BS560" s="23"/>
      <c r="BT560" s="24"/>
      <c r="BU560" s="25"/>
    </row>
    <row r="561" spans="1:75" s="22" customFormat="1" ht="187.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9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6"/>
      <c r="BE561" s="23"/>
      <c r="BF561" s="23"/>
      <c r="BG561" s="21"/>
      <c r="BH561" s="21"/>
      <c r="BI561" s="21"/>
      <c r="BJ561" s="21"/>
      <c r="BK561" s="21"/>
      <c r="BL561" s="21"/>
      <c r="BM561" s="23"/>
      <c r="BN561" s="21"/>
      <c r="BO561" s="24"/>
      <c r="BP561" s="21"/>
      <c r="BQ561" s="21"/>
      <c r="BR561" s="21"/>
      <c r="BS561" s="21"/>
      <c r="BT561" s="23"/>
      <c r="BU561" s="24"/>
      <c r="BV561" s="25"/>
      <c r="BW561" s="30"/>
    </row>
    <row r="562" spans="1:75" s="22" customFormat="1" ht="187.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16"/>
      <c r="O562" s="28"/>
      <c r="P562" s="18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3"/>
      <c r="BN562" s="21"/>
      <c r="BO562" s="24"/>
      <c r="BP562" s="25"/>
      <c r="BQ562" s="21"/>
      <c r="BR562" s="21"/>
      <c r="BS562" s="21"/>
      <c r="BT562" s="23"/>
      <c r="BU562" s="24"/>
      <c r="BV562" s="25"/>
      <c r="BW562" s="30"/>
    </row>
    <row r="563" spans="1:75" s="22" customFormat="1" ht="409.6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3"/>
      <c r="P563" s="23"/>
      <c r="Q563" s="23"/>
      <c r="R563" s="23"/>
      <c r="S563" s="23"/>
      <c r="T563" s="23"/>
      <c r="U563" s="23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3"/>
      <c r="AV563" s="21"/>
      <c r="AW563" s="23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3"/>
      <c r="BN563" s="21"/>
      <c r="BO563" s="24"/>
      <c r="BP563" s="25"/>
      <c r="BQ563" s="21"/>
      <c r="BR563" s="21"/>
      <c r="BS563" s="21"/>
      <c r="BT563" s="23"/>
      <c r="BU563" s="24"/>
      <c r="BV563" s="25"/>
      <c r="BW563" s="30"/>
    </row>
    <row r="564" spans="1:75" s="22" customFormat="1" ht="409.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3"/>
      <c r="P564" s="23"/>
      <c r="Q564" s="23"/>
      <c r="R564" s="23"/>
      <c r="S564" s="23"/>
      <c r="T564" s="23"/>
      <c r="U564" s="23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6"/>
      <c r="BE564" s="23"/>
      <c r="BF564" s="23"/>
      <c r="BG564" s="21"/>
      <c r="BH564" s="21"/>
      <c r="BI564" s="21"/>
      <c r="BJ564" s="21"/>
      <c r="BK564" s="21"/>
      <c r="BL564" s="21"/>
      <c r="BM564" s="23"/>
      <c r="BN564" s="21"/>
      <c r="BO564" s="24"/>
      <c r="BP564" s="25"/>
      <c r="BQ564" s="21"/>
      <c r="BR564" s="21"/>
      <c r="BS564" s="21"/>
      <c r="BT564" s="23"/>
      <c r="BU564" s="24"/>
      <c r="BV564" s="25"/>
      <c r="BW564" s="30"/>
    </row>
    <row r="565" spans="1:75" s="22" customFormat="1" ht="194.2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16"/>
      <c r="O565" s="28"/>
      <c r="P565" s="1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3"/>
      <c r="BN565" s="21"/>
      <c r="BO565" s="24"/>
      <c r="BP565" s="25"/>
      <c r="BQ565" s="36"/>
      <c r="BR565" s="36"/>
      <c r="BS565" s="36"/>
      <c r="BT565" s="40"/>
      <c r="BU565" s="26"/>
      <c r="BV565" s="36"/>
      <c r="BW565" s="30"/>
    </row>
    <row r="566" spans="1:75" s="22" customFormat="1" ht="219.7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5"/>
      <c r="BQ566" s="36"/>
      <c r="BR566" s="36"/>
      <c r="BS566" s="36"/>
      <c r="BT566" s="40"/>
      <c r="BU566" s="26"/>
      <c r="BV566" s="36"/>
      <c r="BW566" s="30"/>
    </row>
    <row r="567" spans="1:75" s="22" customFormat="1" ht="198.7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182"/>
      <c r="P567" s="182"/>
      <c r="Q567" s="182"/>
      <c r="R567" s="182"/>
      <c r="S567" s="182"/>
      <c r="T567" s="182"/>
      <c r="U567" s="182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3"/>
      <c r="BN567" s="21"/>
      <c r="BO567" s="24"/>
      <c r="BP567" s="25"/>
      <c r="BQ567" s="21"/>
      <c r="BR567" s="21"/>
      <c r="BS567" s="21"/>
      <c r="BT567" s="23"/>
      <c r="BU567" s="24"/>
      <c r="BV567" s="25"/>
      <c r="BW567" s="30"/>
    </row>
    <row r="568" spans="1:75" s="22" customFormat="1" ht="198.7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3"/>
      <c r="P568" s="23"/>
      <c r="Q568" s="23"/>
      <c r="R568" s="23"/>
      <c r="S568" s="23"/>
      <c r="T568" s="23"/>
      <c r="U568" s="23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3"/>
      <c r="BN568" s="21"/>
      <c r="BO568" s="24"/>
      <c r="BP568" s="25"/>
      <c r="BQ568" s="21"/>
      <c r="BR568" s="21"/>
      <c r="BS568" s="21"/>
      <c r="BT568" s="23"/>
      <c r="BU568" s="24"/>
      <c r="BV568" s="25"/>
      <c r="BW568" s="30"/>
    </row>
    <row r="569" spans="1:75" s="22" customFormat="1" ht="198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8"/>
      <c r="P569" s="18"/>
      <c r="Q569" s="28"/>
      <c r="R569" s="28"/>
      <c r="S569" s="28"/>
      <c r="T569" s="28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3"/>
      <c r="BN569" s="21"/>
      <c r="BO569" s="24"/>
      <c r="BP569" s="25"/>
      <c r="BQ569" s="21"/>
      <c r="BR569" s="21"/>
      <c r="BS569" s="21"/>
      <c r="BT569" s="23"/>
      <c r="BU569" s="24"/>
      <c r="BV569" s="25"/>
      <c r="BW569" s="30"/>
    </row>
    <row r="570" spans="1:75" s="22" customFormat="1" ht="146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8"/>
      <c r="P570" s="18"/>
      <c r="Q570" s="28"/>
      <c r="R570" s="28"/>
      <c r="S570" s="28"/>
      <c r="T570" s="28"/>
      <c r="U570" s="28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3"/>
      <c r="BN570" s="21"/>
      <c r="BO570" s="24"/>
      <c r="BP570" s="25"/>
      <c r="BQ570" s="21"/>
      <c r="BR570" s="21"/>
      <c r="BS570" s="21"/>
      <c r="BT570" s="23"/>
      <c r="BU570" s="24"/>
      <c r="BV570" s="25"/>
      <c r="BW570" s="30"/>
    </row>
    <row r="571" spans="1:75" s="22" customFormat="1" ht="227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8"/>
      <c r="P571" s="18"/>
      <c r="Q571" s="28"/>
      <c r="R571" s="28"/>
      <c r="S571" s="28"/>
      <c r="T571" s="28"/>
      <c r="U571" s="28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3"/>
      <c r="BN571" s="21"/>
      <c r="BO571" s="24"/>
      <c r="BP571" s="25"/>
      <c r="BQ571" s="21"/>
      <c r="BR571" s="21"/>
      <c r="BS571" s="21"/>
      <c r="BT571" s="23"/>
      <c r="BU571" s="24"/>
      <c r="BV571" s="25"/>
      <c r="BW571" s="30"/>
    </row>
    <row r="572" spans="1:75" s="22" customFormat="1" ht="154.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8"/>
      <c r="P572" s="28"/>
      <c r="Q572" s="28"/>
      <c r="R572" s="28"/>
      <c r="S572" s="28"/>
      <c r="T572" s="28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3"/>
      <c r="BN572" s="21"/>
      <c r="BO572" s="24"/>
      <c r="BP572" s="25"/>
      <c r="BQ572" s="21"/>
      <c r="BR572" s="21"/>
      <c r="BS572" s="21"/>
      <c r="BT572" s="23"/>
      <c r="BU572" s="24"/>
      <c r="BV572" s="25"/>
      <c r="BW572" s="30"/>
    </row>
    <row r="573" spans="1:75" s="22" customFormat="1" ht="154.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28"/>
      <c r="P573" s="1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3"/>
      <c r="BN573" s="21"/>
      <c r="BO573" s="24"/>
      <c r="BP573" s="25"/>
      <c r="BQ573" s="36"/>
      <c r="BR573" s="36"/>
      <c r="BS573" s="36"/>
      <c r="BT573" s="40"/>
      <c r="BU573" s="26"/>
      <c r="BV573" s="36"/>
      <c r="BW573" s="30"/>
    </row>
    <row r="574" spans="1:75" s="22" customFormat="1" ht="182.2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23"/>
      <c r="P574" s="23"/>
      <c r="Q574" s="23"/>
      <c r="R574" s="23"/>
      <c r="S574" s="23"/>
      <c r="T574" s="23"/>
      <c r="U574" s="23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3"/>
      <c r="BM574" s="21"/>
      <c r="BN574" s="21"/>
      <c r="BO574" s="24"/>
      <c r="BP574" s="25"/>
      <c r="BQ574" s="36"/>
      <c r="BR574" s="36"/>
      <c r="BS574" s="36"/>
      <c r="BT574" s="40"/>
      <c r="BU574" s="26"/>
      <c r="BV574" s="36"/>
      <c r="BW574" s="30"/>
    </row>
    <row r="575" spans="1:75" s="22" customFormat="1" ht="182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23"/>
      <c r="P575" s="23"/>
      <c r="Q575" s="23"/>
      <c r="R575" s="23"/>
      <c r="S575" s="23"/>
      <c r="T575" s="23"/>
      <c r="U575" s="28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5"/>
      <c r="BQ575" s="36"/>
      <c r="BR575" s="36"/>
      <c r="BS575" s="36"/>
      <c r="BT575" s="40"/>
      <c r="BU575" s="26"/>
      <c r="BV575" s="36"/>
      <c r="BW575" s="30"/>
    </row>
    <row r="576" spans="1:75" s="22" customFormat="1" ht="312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28"/>
      <c r="P576" s="28"/>
      <c r="Q576" s="28"/>
      <c r="R576" s="28"/>
      <c r="S576" s="28"/>
      <c r="T576" s="28"/>
      <c r="U576" s="2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181"/>
      <c r="BE576" s="21"/>
      <c r="BF576" s="21"/>
      <c r="BG576" s="23"/>
      <c r="BH576" s="21"/>
      <c r="BI576" s="21"/>
      <c r="BJ576" s="21"/>
      <c r="BK576" s="21"/>
      <c r="BL576" s="23"/>
      <c r="BM576" s="21"/>
      <c r="BN576" s="21"/>
      <c r="BO576" s="24"/>
      <c r="BP576" s="25"/>
      <c r="BQ576" s="26"/>
    </row>
    <row r="577" spans="1:73" s="22" customFormat="1" ht="174.7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28"/>
      <c r="P577" s="18"/>
      <c r="Q577" s="28"/>
      <c r="R577" s="28"/>
      <c r="S577" s="28"/>
      <c r="T577" s="28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3"/>
      <c r="BH577" s="21"/>
      <c r="BI577" s="21"/>
      <c r="BJ577" s="21"/>
      <c r="BK577" s="21"/>
      <c r="BL577" s="23"/>
      <c r="BM577" s="21"/>
      <c r="BN577" s="21"/>
      <c r="BO577" s="24"/>
      <c r="BP577" s="25"/>
      <c r="BQ577" s="26"/>
    </row>
    <row r="578" spans="1:73" s="22" customFormat="1" ht="167.2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3"/>
      <c r="P578" s="23"/>
      <c r="Q578" s="23"/>
      <c r="R578" s="23"/>
      <c r="S578" s="23"/>
      <c r="T578" s="23"/>
      <c r="U578" s="23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181"/>
      <c r="BE578" s="21"/>
      <c r="BF578" s="21"/>
      <c r="BG578" s="23"/>
      <c r="BH578" s="21"/>
      <c r="BI578" s="21"/>
      <c r="BJ578" s="21"/>
      <c r="BK578" s="21"/>
      <c r="BL578" s="23"/>
      <c r="BM578" s="21"/>
      <c r="BN578" s="21"/>
      <c r="BO578" s="24"/>
      <c r="BP578" s="25"/>
      <c r="BQ578" s="26"/>
    </row>
    <row r="579" spans="1:73" s="22" customFormat="1" ht="167.2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23"/>
      <c r="P579" s="23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3"/>
      <c r="BH579" s="21"/>
      <c r="BI579" s="21"/>
      <c r="BJ579" s="21"/>
      <c r="BK579" s="21"/>
      <c r="BL579" s="23"/>
      <c r="BM579" s="21"/>
      <c r="BN579" s="21"/>
      <c r="BO579" s="24"/>
      <c r="BP579" s="25"/>
      <c r="BQ579" s="26"/>
    </row>
    <row r="580" spans="1:73" s="22" customFormat="1" ht="167.2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3"/>
      <c r="P580" s="23"/>
      <c r="Q580" s="28"/>
      <c r="R580" s="28"/>
      <c r="S580" s="28"/>
      <c r="T580" s="28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3"/>
      <c r="BH580" s="21"/>
      <c r="BI580" s="21"/>
      <c r="BJ580" s="21"/>
      <c r="BK580" s="21"/>
      <c r="BL580" s="23"/>
      <c r="BM580" s="21"/>
      <c r="BN580" s="21"/>
      <c r="BO580" s="24"/>
      <c r="BP580" s="25"/>
      <c r="BQ580" s="26"/>
    </row>
    <row r="581" spans="1:73" s="22" customFormat="1" ht="372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18"/>
      <c r="P581" s="18"/>
      <c r="Q581" s="18"/>
      <c r="R581" s="18"/>
      <c r="S581" s="18"/>
      <c r="T581" s="18"/>
      <c r="U581" s="1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1"/>
      <c r="BS581" s="21"/>
    </row>
    <row r="582" spans="1:73" s="22" customFormat="1" ht="257.25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18"/>
      <c r="P582" s="18"/>
      <c r="Q582" s="27"/>
      <c r="R582" s="27"/>
      <c r="S582" s="27"/>
      <c r="T582" s="27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1"/>
      <c r="BS582" s="21"/>
    </row>
    <row r="583" spans="1:73" s="22" customFormat="1" ht="254.2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18"/>
      <c r="P583" s="18"/>
      <c r="Q583" s="27"/>
      <c r="R583" s="27"/>
      <c r="S583" s="27"/>
      <c r="T583" s="27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1"/>
      <c r="BO583" s="24"/>
      <c r="BP583" s="21"/>
      <c r="BQ583" s="21"/>
      <c r="BR583" s="21"/>
      <c r="BS583" s="21"/>
    </row>
    <row r="584" spans="1:73" s="22" customFormat="1" ht="319.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18"/>
      <c r="M584" s="20"/>
      <c r="N584" s="21"/>
      <c r="O584" s="23"/>
      <c r="P584" s="23"/>
      <c r="Q584" s="23"/>
      <c r="R584" s="23"/>
      <c r="S584" s="23"/>
      <c r="T584" s="23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1"/>
      <c r="BO584" s="24"/>
      <c r="BP584" s="21"/>
      <c r="BQ584" s="21"/>
      <c r="BR584" s="21"/>
      <c r="BS584" s="21"/>
    </row>
    <row r="585" spans="1:73" s="22" customFormat="1" ht="409.6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18"/>
      <c r="N585" s="18"/>
      <c r="O585" s="28"/>
      <c r="P585" s="18"/>
      <c r="Q585" s="28"/>
      <c r="R585" s="28"/>
      <c r="S585" s="28"/>
      <c r="T585" s="28"/>
      <c r="U585" s="2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1"/>
      <c r="BS585" s="21"/>
    </row>
    <row r="586" spans="1:73" s="22" customFormat="1" ht="141.75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23"/>
      <c r="P586" s="23"/>
      <c r="Q586" s="23"/>
      <c r="R586" s="23"/>
      <c r="S586" s="23"/>
      <c r="T586" s="23"/>
      <c r="U586" s="28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1"/>
      <c r="BO586" s="24"/>
      <c r="BP586" s="21"/>
      <c r="BQ586" s="21"/>
      <c r="BR586" s="21"/>
      <c r="BS586" s="21"/>
    </row>
    <row r="587" spans="1:73" s="22" customFormat="1" ht="141.75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18"/>
      <c r="O587" s="23"/>
      <c r="P587" s="23"/>
      <c r="Q587" s="23"/>
      <c r="R587" s="23"/>
      <c r="S587" s="23"/>
      <c r="T587" s="23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1"/>
      <c r="BN587" s="21"/>
      <c r="BO587" s="24"/>
      <c r="BP587" s="21"/>
      <c r="BQ587" s="21"/>
      <c r="BR587" s="21"/>
      <c r="BS587" s="21"/>
    </row>
    <row r="588" spans="1:73" s="22" customFormat="1" ht="292.5" customHeight="1" x14ac:dyDescent="0.45">
      <c r="A588" s="17"/>
      <c r="B588" s="18"/>
      <c r="C588" s="176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7"/>
      <c r="P588" s="18"/>
      <c r="Q588" s="27"/>
      <c r="R588" s="27"/>
      <c r="S588" s="27"/>
      <c r="T588" s="27"/>
      <c r="U588" s="27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1"/>
      <c r="BO588" s="24"/>
      <c r="BP588" s="21"/>
      <c r="BQ588" s="21"/>
      <c r="BR588" s="21"/>
      <c r="BS588" s="24"/>
      <c r="BT588" s="25"/>
      <c r="BU588" s="26"/>
    </row>
    <row r="589" spans="1:73" s="22" customFormat="1" ht="177" customHeight="1" x14ac:dyDescent="0.45">
      <c r="A589" s="17"/>
      <c r="B589" s="18"/>
      <c r="C589" s="176"/>
      <c r="D589" s="19"/>
      <c r="E589" s="19"/>
      <c r="F589" s="20"/>
      <c r="G589" s="18"/>
      <c r="H589" s="18"/>
      <c r="I589" s="18"/>
      <c r="J589" s="18"/>
      <c r="K589" s="18"/>
      <c r="L589" s="18"/>
      <c r="M589" s="20"/>
      <c r="N589" s="21"/>
      <c r="O589" s="18"/>
      <c r="P589" s="18"/>
      <c r="Q589" s="27"/>
      <c r="R589" s="27"/>
      <c r="S589" s="27"/>
      <c r="T589" s="27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1"/>
      <c r="BO589" s="21"/>
      <c r="BP589" s="21"/>
      <c r="BQ589" s="21"/>
      <c r="BR589" s="21"/>
      <c r="BS589" s="24"/>
      <c r="BT589" s="25"/>
      <c r="BU589" s="26"/>
    </row>
  </sheetData>
  <autoFilter ref="A2:BW102"/>
  <mergeCells count="33">
    <mergeCell ref="A1:BT1"/>
    <mergeCell ref="J42:J44"/>
    <mergeCell ref="K42:K44"/>
    <mergeCell ref="J45:J46"/>
    <mergeCell ref="K45:K46"/>
    <mergeCell ref="K26:K27"/>
    <mergeCell ref="K24:K25"/>
    <mergeCell ref="K22:K23"/>
    <mergeCell ref="J39:J41"/>
    <mergeCell ref="K39:K41"/>
    <mergeCell ref="J37:J38"/>
    <mergeCell ref="K35:K36"/>
    <mergeCell ref="K28:K29"/>
    <mergeCell ref="M57:M60"/>
    <mergeCell ref="J47:J49"/>
    <mergeCell ref="K47:K49"/>
    <mergeCell ref="M305:M306"/>
    <mergeCell ref="J28:J29"/>
    <mergeCell ref="J33:J34"/>
    <mergeCell ref="J35:J36"/>
    <mergeCell ref="K37:K38"/>
    <mergeCell ref="J30:J32"/>
    <mergeCell ref="K30:K32"/>
    <mergeCell ref="J3:J4"/>
    <mergeCell ref="J5:J6"/>
    <mergeCell ref="J7:J12"/>
    <mergeCell ref="J13:J14"/>
    <mergeCell ref="J15:J16"/>
    <mergeCell ref="J18:J19"/>
    <mergeCell ref="J20:J21"/>
    <mergeCell ref="J22:J23"/>
    <mergeCell ref="J24:J25"/>
    <mergeCell ref="J26:J27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2019-02-14T08:21:40Z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