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шаблон!$A$1:$BP$19</definedName>
  </definedNames>
  <calcPr calcId="145621"/>
</workbook>
</file>

<file path=xl/calcChain.xml><?xml version="1.0" encoding="utf-8"?>
<calcChain xmlns="http://schemas.openxmlformats.org/spreadsheetml/2006/main">
  <c r="U6" i="4" l="1"/>
  <c r="O6" i="4" s="1"/>
  <c r="N6" i="4"/>
  <c r="P5" i="4" l="1"/>
  <c r="AC5" i="4"/>
  <c r="AL14" i="4" l="1"/>
  <c r="V14" i="4" l="1"/>
  <c r="W14" i="4"/>
  <c r="X14" i="4"/>
  <c r="Y14" i="4"/>
  <c r="Z14" i="4"/>
  <c r="AA14" i="4"/>
  <c r="AC14" i="4"/>
  <c r="AD14" i="4"/>
  <c r="AE14" i="4"/>
  <c r="AF14" i="4"/>
  <c r="AG14" i="4"/>
  <c r="AH14" i="4"/>
  <c r="AJ14" i="4"/>
  <c r="AK14" i="4"/>
  <c r="AN14" i="4"/>
  <c r="AO14" i="4"/>
  <c r="AP14" i="4"/>
  <c r="AQ14" i="4"/>
  <c r="AR14" i="4"/>
  <c r="AS14" i="4"/>
  <c r="AV14" i="4"/>
  <c r="AW14" i="4"/>
  <c r="AX14" i="4"/>
  <c r="AY14" i="4"/>
  <c r="AZ14" i="4"/>
  <c r="BA14" i="4"/>
  <c r="BD14" i="4"/>
  <c r="BH14" i="4"/>
  <c r="BI14" i="4"/>
  <c r="BJ14" i="4"/>
  <c r="BL14" i="4"/>
  <c r="BM14" i="4"/>
  <c r="U12" i="4"/>
  <c r="O12" i="4" s="1"/>
  <c r="O13" i="4" l="1"/>
  <c r="P11" i="4" l="1"/>
  <c r="S11" i="4"/>
  <c r="T11" i="4"/>
  <c r="O11" i="4"/>
  <c r="R13" i="4"/>
  <c r="R11" i="4" s="1"/>
  <c r="N13" i="4"/>
  <c r="N12" i="4"/>
  <c r="BC11" i="4"/>
  <c r="BC14" i="4" s="1"/>
  <c r="Q13" i="4" l="1"/>
  <c r="T8" i="4"/>
  <c r="S8" i="4"/>
  <c r="S5" i="4" s="1"/>
  <c r="R8" i="4"/>
  <c r="Q8" i="4"/>
  <c r="N10" i="4"/>
  <c r="O10" i="4" s="1"/>
  <c r="U9" i="4"/>
  <c r="O9" i="4" s="1"/>
  <c r="N9" i="4"/>
  <c r="N8" i="4"/>
  <c r="N7" i="4"/>
  <c r="O7" i="4" s="1"/>
  <c r="P3" i="4"/>
  <c r="S3" i="4"/>
  <c r="T3" i="4"/>
  <c r="N4" i="4"/>
  <c r="O4" i="4" s="1"/>
  <c r="O3" i="4" s="1"/>
  <c r="T7" i="4" l="1"/>
  <c r="O5" i="4"/>
  <c r="U8" i="4"/>
  <c r="O8" i="4" s="1"/>
  <c r="S14" i="4"/>
  <c r="P14" i="4"/>
  <c r="U13" i="4"/>
  <c r="Q11" i="4"/>
  <c r="AU5" i="4"/>
  <c r="AU14" i="4" s="1"/>
  <c r="AM5" i="4"/>
  <c r="AM14" i="4" s="1"/>
  <c r="T10" i="4"/>
  <c r="Q10" i="4"/>
  <c r="R10" i="4"/>
  <c r="O14" i="4"/>
  <c r="R7" i="4"/>
  <c r="R5" i="4" s="1"/>
  <c r="Q7" i="4"/>
  <c r="Q5" i="4" s="1"/>
  <c r="R4" i="4"/>
  <c r="R3" i="4" s="1"/>
  <c r="Q4" i="4"/>
  <c r="Q3" i="4" s="1"/>
  <c r="BS3" i="4"/>
  <c r="BT3" i="4" s="1"/>
  <c r="T5" i="4" l="1"/>
  <c r="T14" i="4" s="1"/>
  <c r="R14" i="4"/>
  <c r="U10" i="4"/>
  <c r="BE5" i="4" s="1"/>
  <c r="BE14" i="4" s="1"/>
  <c r="BG11" i="4"/>
  <c r="BG14" i="4" s="1"/>
  <c r="U11" i="4"/>
  <c r="U7" i="4"/>
  <c r="U5" i="4" s="1"/>
  <c r="Q14" i="4"/>
  <c r="U4" i="4"/>
  <c r="BS5" i="4"/>
  <c r="BT5" i="4" s="1"/>
  <c r="BS11" i="4"/>
  <c r="BT11" i="4" s="1"/>
  <c r="BK3" i="4" l="1"/>
  <c r="U3" i="4"/>
  <c r="AI5" i="4"/>
  <c r="AI14" i="4" s="1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U14" i="4" l="1"/>
  <c r="BN3" i="4"/>
  <c r="BK14" i="4"/>
  <c r="BS25" i="4"/>
  <c r="BT25" i="4" s="1"/>
  <c r="BS24" i="4"/>
  <c r="BT24" i="4" s="1"/>
  <c r="BS23" i="4"/>
  <c r="BT23" i="4" s="1"/>
  <c r="BS38" i="4"/>
  <c r="BT38" i="4" s="1"/>
  <c r="BS12" i="4"/>
  <c r="BT12" i="4" s="1"/>
  <c r="BS13" i="4"/>
  <c r="BT13" i="4" s="1"/>
  <c r="BS14" i="4"/>
  <c r="BT14" i="4" s="1"/>
  <c r="BS15" i="4"/>
  <c r="BT15" i="4" s="1"/>
  <c r="BS16" i="4"/>
  <c r="BT16" i="4" s="1"/>
  <c r="BS17" i="4"/>
  <c r="BT17" i="4" s="1"/>
  <c r="BS18" i="4"/>
  <c r="BT18" i="4" s="1"/>
  <c r="BS19" i="4"/>
  <c r="BT19" i="4" s="1"/>
  <c r="BS20" i="4"/>
  <c r="BT20" i="4" s="1"/>
  <c r="BS21" i="4"/>
  <c r="BT21" i="4" s="1"/>
  <c r="BS22" i="4"/>
  <c r="BT22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N11" i="4" l="1"/>
  <c r="BN5" i="4" l="1"/>
  <c r="BN14" i="4" s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 s="1"/>
  <c r="T39" i="2"/>
  <c r="AH38" i="2" s="1"/>
  <c r="BK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P40" i="2"/>
  <c r="P48" i="2"/>
  <c r="T48" i="2" s="1"/>
  <c r="N62" i="2"/>
  <c r="P63" i="2"/>
  <c r="P62" i="2"/>
  <c r="Q63" i="2"/>
  <c r="Q62" i="2"/>
  <c r="P47" i="2"/>
  <c r="P46" i="2"/>
  <c r="Q47" i="2"/>
  <c r="Q46" i="2"/>
  <c r="P37" i="2"/>
  <c r="Q37" i="2"/>
  <c r="P41" i="2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T75" i="2"/>
  <c r="BB75" i="2"/>
  <c r="BK75" i="2" s="1"/>
  <c r="BB46" i="2"/>
  <c r="AF55" i="2"/>
  <c r="T55" i="2"/>
  <c r="BB38" i="2"/>
  <c r="T38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 s="1"/>
  <c r="R8" i="2"/>
  <c r="O8" i="2"/>
  <c r="N10" i="2"/>
  <c r="Q10" i="2" s="1"/>
  <c r="T10" i="2" s="1"/>
  <c r="BF8" i="2" s="1"/>
  <c r="M10" i="2"/>
  <c r="M9" i="2"/>
  <c r="N9" i="2" s="1"/>
  <c r="Q22" i="2"/>
  <c r="Q21" i="2" s="1"/>
  <c r="S17" i="2"/>
  <c r="S16" i="2" s="1"/>
  <c r="N16" i="2"/>
  <c r="AJ29" i="2"/>
  <c r="P34" i="2"/>
  <c r="Q34" i="2"/>
  <c r="P22" i="2"/>
  <c r="P17" i="2"/>
  <c r="P16" i="2"/>
  <c r="Q17" i="2"/>
  <c r="Q16" i="2"/>
  <c r="P10" i="2"/>
  <c r="M44" i="2"/>
  <c r="N44" i="2"/>
  <c r="R43" i="2"/>
  <c r="O43" i="2"/>
  <c r="T22" i="2"/>
  <c r="P21" i="2"/>
  <c r="T17" i="2"/>
  <c r="BB16" i="2" s="1"/>
  <c r="BK16" i="2" s="1"/>
  <c r="Q44" i="2"/>
  <c r="Q43" i="2"/>
  <c r="N43" i="2"/>
  <c r="S44" i="2"/>
  <c r="S43" i="2" s="1"/>
  <c r="P44" i="2"/>
  <c r="BH21" i="2"/>
  <c r="BK21" i="2" s="1"/>
  <c r="T21" i="2"/>
  <c r="T44" i="2"/>
  <c r="BB43" i="2" s="1"/>
  <c r="BK43" i="2" s="1"/>
  <c r="P43" i="2"/>
  <c r="T43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Q83" i="2" s="1"/>
  <c r="M82" i="2"/>
  <c r="N82" i="2"/>
  <c r="Q82" i="2" s="1"/>
  <c r="R81" i="2"/>
  <c r="O81" i="2"/>
  <c r="M52" i="2"/>
  <c r="N52" i="2"/>
  <c r="R51" i="2"/>
  <c r="O51" i="2"/>
  <c r="M50" i="2"/>
  <c r="N50" i="2"/>
  <c r="R49" i="2"/>
  <c r="O49" i="2"/>
  <c r="P83" i="2"/>
  <c r="N81" i="2"/>
  <c r="S82" i="2"/>
  <c r="S81" i="2" s="1"/>
  <c r="P82" i="2"/>
  <c r="Q52" i="2"/>
  <c r="Q51" i="2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T52" i="2"/>
  <c r="P51" i="2"/>
  <c r="T50" i="2"/>
  <c r="P49" i="2"/>
  <c r="Q5" i="2"/>
  <c r="Q3" i="2" s="1"/>
  <c r="P5" i="2"/>
  <c r="T51" i="2"/>
  <c r="BB51" i="2"/>
  <c r="BK51" i="2" s="1"/>
  <c r="T49" i="2"/>
  <c r="BB49" i="2"/>
  <c r="BK49" i="2" s="1"/>
  <c r="P3" i="2"/>
  <c r="T5" i="2"/>
  <c r="T3" i="2"/>
  <c r="BB3" i="2"/>
  <c r="M86" i="2"/>
  <c r="M85" i="2"/>
  <c r="N85" i="2" s="1"/>
  <c r="N86" i="2"/>
  <c r="P86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P20" i="2"/>
  <c r="S20" i="2"/>
  <c r="S18" i="2" s="1"/>
  <c r="Q7" i="2"/>
  <c r="Q6" i="2" s="1"/>
  <c r="P18" i="2"/>
  <c r="S61" i="2" l="1"/>
  <c r="S60" i="2" s="1"/>
  <c r="Q61" i="2"/>
  <c r="Q60" i="2" s="1"/>
  <c r="P61" i="2"/>
  <c r="P60" i="2" s="1"/>
  <c r="N60" i="2"/>
  <c r="S78" i="2"/>
  <c r="S77" i="2" s="1"/>
  <c r="N77" i="2"/>
  <c r="Q78" i="2"/>
  <c r="Q77" i="2" s="1"/>
  <c r="Q26" i="2"/>
  <c r="Q25" i="2" s="1"/>
  <c r="S26" i="2"/>
  <c r="S25" i="2" s="1"/>
  <c r="N25" i="2"/>
  <c r="P26" i="2"/>
  <c r="N29" i="2"/>
  <c r="Q30" i="2"/>
  <c r="Q29" i="2" s="1"/>
  <c r="S30" i="2"/>
  <c r="P30" i="2"/>
  <c r="BF46" i="2"/>
  <c r="T46" i="2"/>
  <c r="S54" i="2"/>
  <c r="S53" i="2" s="1"/>
  <c r="N53" i="2"/>
  <c r="Q54" i="2"/>
  <c r="Q53" i="2" s="1"/>
  <c r="P54" i="2"/>
  <c r="P53" i="2" s="1"/>
  <c r="S12" i="2"/>
  <c r="N11" i="2"/>
  <c r="P12" i="2"/>
  <c r="P11" i="2" s="1"/>
  <c r="Q12" i="2"/>
  <c r="Q11" i="2" s="1"/>
  <c r="N23" i="2"/>
  <c r="Q24" i="2"/>
  <c r="Q23" i="2" s="1"/>
  <c r="S24" i="2"/>
  <c r="S23" i="2" s="1"/>
  <c r="P24" i="2"/>
  <c r="S28" i="2"/>
  <c r="S27" i="2" s="1"/>
  <c r="Q28" i="2"/>
  <c r="Q27" i="2" s="1"/>
  <c r="N27" i="2"/>
  <c r="P28" i="2"/>
  <c r="BB41" i="2"/>
  <c r="BK41" i="2" s="1"/>
  <c r="T41" i="2"/>
  <c r="T86" i="2"/>
  <c r="BF84" i="2" s="1"/>
  <c r="BK46" i="2"/>
  <c r="T20" i="2"/>
  <c r="T83" i="2"/>
  <c r="BF81" i="2" s="1"/>
  <c r="T34" i="2"/>
  <c r="BK55" i="2"/>
  <c r="T18" i="2"/>
  <c r="BB18" i="2"/>
  <c r="BK18" i="2" s="1"/>
  <c r="Q14" i="2"/>
  <c r="Q13" i="2" s="1"/>
  <c r="P14" i="2"/>
  <c r="N13" i="2"/>
  <c r="S14" i="2"/>
  <c r="S13" i="2" s="1"/>
  <c r="T7" i="2"/>
  <c r="T54" i="2"/>
  <c r="T61" i="2"/>
  <c r="N19" i="2"/>
  <c r="N18" i="2" s="1"/>
  <c r="S29" i="2"/>
  <c r="Q68" i="2"/>
  <c r="S68" i="2"/>
  <c r="P68" i="2"/>
  <c r="N73" i="2"/>
  <c r="S74" i="2"/>
  <c r="S73" i="2" s="1"/>
  <c r="Q74" i="2"/>
  <c r="Q73" i="2" s="1"/>
  <c r="P74" i="2"/>
  <c r="Q85" i="2"/>
  <c r="Q84" i="2" s="1"/>
  <c r="P85" i="2"/>
  <c r="S85" i="2"/>
  <c r="S84" i="2" s="1"/>
  <c r="N84" i="2"/>
  <c r="Q81" i="2"/>
  <c r="T82" i="2"/>
  <c r="Q9" i="2"/>
  <c r="Q8" i="2" s="1"/>
  <c r="S9" i="2"/>
  <c r="S8" i="2" s="1"/>
  <c r="N8" i="2"/>
  <c r="P9" i="2"/>
  <c r="T12" i="2"/>
  <c r="S11" i="2"/>
  <c r="BB29" i="2"/>
  <c r="S36" i="2"/>
  <c r="S35" i="2" s="1"/>
  <c r="N35" i="2"/>
  <c r="P36" i="2"/>
  <c r="Q36" i="2"/>
  <c r="Q35" i="2" s="1"/>
  <c r="S62" i="2"/>
  <c r="T63" i="2"/>
  <c r="N64" i="2"/>
  <c r="S65" i="2"/>
  <c r="S64" i="2" s="1"/>
  <c r="P65" i="2"/>
  <c r="Q65" i="2"/>
  <c r="Q64" i="2" s="1"/>
  <c r="AZ3" i="2"/>
  <c r="BK3" i="2" s="1"/>
  <c r="P78" i="2"/>
  <c r="T16" i="2"/>
  <c r="P27" i="2" l="1"/>
  <c r="T28" i="2"/>
  <c r="P23" i="2"/>
  <c r="T24" i="2"/>
  <c r="P29" i="2"/>
  <c r="T30" i="2"/>
  <c r="P25" i="2"/>
  <c r="T26" i="2"/>
  <c r="BB62" i="2"/>
  <c r="BK62" i="2" s="1"/>
  <c r="T62" i="2"/>
  <c r="BB11" i="2"/>
  <c r="BK11" i="2" s="1"/>
  <c r="T11" i="2"/>
  <c r="T60" i="2"/>
  <c r="BB60" i="2"/>
  <c r="BK60" i="2" s="1"/>
  <c r="BH6" i="2"/>
  <c r="BK6" i="2" s="1"/>
  <c r="T6" i="2"/>
  <c r="P77" i="2"/>
  <c r="T78" i="2"/>
  <c r="P64" i="2"/>
  <c r="T65" i="2"/>
  <c r="P35" i="2"/>
  <c r="T36" i="2"/>
  <c r="P8" i="2"/>
  <c r="T9" i="2"/>
  <c r="BB81" i="2"/>
  <c r="BK81" i="2" s="1"/>
  <c r="T81" i="2"/>
  <c r="P84" i="2"/>
  <c r="T85" i="2"/>
  <c r="P73" i="2"/>
  <c r="T74" i="2"/>
  <c r="T68" i="2"/>
  <c r="BB64" i="2" s="1"/>
  <c r="BB53" i="2"/>
  <c r="BK53" i="2" s="1"/>
  <c r="T53" i="2"/>
  <c r="P13" i="2"/>
  <c r="T14" i="2"/>
  <c r="BB25" i="2" l="1"/>
  <c r="BK25" i="2" s="1"/>
  <c r="T25" i="2"/>
  <c r="AF29" i="2"/>
  <c r="BK29" i="2" s="1"/>
  <c r="T29" i="2"/>
  <c r="BB23" i="2"/>
  <c r="BK23" i="2" s="1"/>
  <c r="T23" i="2"/>
  <c r="T27" i="2"/>
  <c r="BB27" i="2"/>
  <c r="BK27" i="2" s="1"/>
  <c r="BB13" i="2"/>
  <c r="BK13" i="2" s="1"/>
  <c r="T13" i="2"/>
  <c r="BB73" i="2"/>
  <c r="BK73" i="2" s="1"/>
  <c r="T73" i="2"/>
  <c r="BB84" i="2"/>
  <c r="BK84" i="2" s="1"/>
  <c r="T84" i="2"/>
  <c r="BB8" i="2"/>
  <c r="BK8" i="2" s="1"/>
  <c r="T8" i="2"/>
  <c r="BB35" i="2"/>
  <c r="BK35" i="2" s="1"/>
  <c r="T35" i="2"/>
  <c r="AF64" i="2"/>
  <c r="T64" i="2"/>
  <c r="BB77" i="2"/>
  <c r="BK77" i="2" s="1"/>
  <c r="T77" i="2"/>
  <c r="BK64" i="2"/>
</calcChain>
</file>

<file path=xl/sharedStrings.xml><?xml version="1.0" encoding="utf-8"?>
<sst xmlns="http://schemas.openxmlformats.org/spreadsheetml/2006/main" count="524" uniqueCount="367">
  <si>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</si>
  <si>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</si>
  <si>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</si>
  <si>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</si>
  <si>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</si>
  <si>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</si>
  <si>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</si>
  <si>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</si>
  <si>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</si>
  <si>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</si>
  <si>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</si>
  <si>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</si>
  <si>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</si>
  <si>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</si>
  <si>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</si>
  <si>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</si>
  <si>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</si>
  <si>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</si>
  <si>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</si>
  <si>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</si>
  <si>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</si>
  <si>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</si>
  <si>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</si>
  <si>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</si>
  <si>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</si>
  <si>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</si>
  <si>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</si>
  <si>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</si>
  <si>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</si>
  <si>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</si>
  <si>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</si>
  <si>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</si>
  <si>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</si>
  <si>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</si>
  <si>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</si>
  <si>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</si>
  <si>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</si>
  <si>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</si>
  <si>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</si>
  <si>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</si>
  <si>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</si>
  <si>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</si>
  <si>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</si>
  <si>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</si>
  <si>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</si>
  <si>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</si>
  <si>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</si>
  <si>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</si>
  <si>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</si>
  <si>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</si>
  <si>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</si>
  <si>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</si>
  <si>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</si>
  <si>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</si>
  <si>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</si>
  <si>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</si>
  <si>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</si>
  <si>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</si>
  <si>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</si>
  <si>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</si>
  <si>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</si>
  <si>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</si>
  <si>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</si>
  <si>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</si>
  <si>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</si>
  <si>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</si>
  <si>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</si>
  <si>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</si>
  <si>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</si>
  <si>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</si>
  <si>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</si>
  <si>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</si>
  <si>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</si>
  <si>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</si>
  <si>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</si>
  <si>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</si>
  <si>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</si>
  <si>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</si>
  <si>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</si>
  <si>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</si>
  <si>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</si>
  <si>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</si>
  <si>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</si>
  <si>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</si>
  <si>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</si>
  <si>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</si>
  <si>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</si>
  <si>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</si>
  <si>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</si>
  <si>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</si>
  <si>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</si>
  <si>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</si>
  <si>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</si>
  <si>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</si>
  <si>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</si>
  <si>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</si>
  <si>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</si>
  <si>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</si>
  <si>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</si>
  <si>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</si>
  <si>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</si>
  <si>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</si>
  <si>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</si>
  <si>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</si>
  <si>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</si>
  <si>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</si>
  <si>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</si>
  <si>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</si>
  <si>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</si>
  <si>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</si>
  <si>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</si>
  <si>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</si>
  <si>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</si>
  <si>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</si>
  <si>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</si>
  <si>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</si>
  <si>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</si>
  <si>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</si>
  <si>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</si>
  <si>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</si>
  <si>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</si>
  <si>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</si>
  <si>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</si>
  <si>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</si>
  <si>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</si>
  <si>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</si>
  <si>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</si>
  <si>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</si>
  <si>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</si>
  <si>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</si>
  <si>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</si>
  <si>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</si>
  <si>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</si>
  <si>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</si>
  <si>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</si>
  <si>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</si>
  <si>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</si>
  <si>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</si>
  <si>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</si>
  <si>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</si>
  <si>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</si>
  <si>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</si>
  <si>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</si>
  <si>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</si>
  <si>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</si>
  <si>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</si>
  <si>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</si>
  <si>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</si>
  <si>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</si>
  <si>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</si>
  <si>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</si>
  <si>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</si>
  <si>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</si>
  <si>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</si>
  <si>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</si>
  <si>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</si>
  <si>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</si>
  <si>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</si>
  <si>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</si>
  <si>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</si>
  <si>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</si>
  <si>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</si>
  <si>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</si>
  <si>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</si>
  <si>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</si>
  <si>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</si>
  <si>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</si>
  <si>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</si>
  <si>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</si>
  <si>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</si>
  <si>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</si>
  <si>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</si>
  <si>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</si>
  <si>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</si>
  <si>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</si>
  <si>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</si>
  <si>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</si>
  <si>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</si>
  <si>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</si>
  <si>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</si>
  <si>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</si>
  <si>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</si>
  <si>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</si>
  <si>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</si>
  <si>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</si>
  <si>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</si>
  <si>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</si>
  <si>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</si>
  <si>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</si>
  <si>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</si>
  <si>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</si>
  <si>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</si>
  <si>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</si>
  <si>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</si>
  <si>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</si>
  <si>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</si>
  <si>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</si>
  <si>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</si>
  <si>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</si>
  <si>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</si>
  <si>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</si>
  <si>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</si>
  <si>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</si>
  <si>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</si>
  <si>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</si>
  <si>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</si>
  <si>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</si>
  <si>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</si>
  <si>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</si>
  <si>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</si>
  <si>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</si>
  <si>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</si>
  <si>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</si>
  <si>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</si>
  <si>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</si>
  <si>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</si>
  <si>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</si>
  <si>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</si>
  <si>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</si>
  <si>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</si>
  <si>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</si>
  <si>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</si>
  <si>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</si>
  <si>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</si>
  <si>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</si>
  <si>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</si>
  <si>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</si>
  <si>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</si>
  <si>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</si>
  <si>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</si>
  <si>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</si>
  <si>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</si>
  <si>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</si>
  <si>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</si>
  <si>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</si>
  <si>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</si>
  <si>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</si>
  <si>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</si>
  <si>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</si>
  <si>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</si>
  <si>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</si>
  <si>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</si>
  <si>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</si>
  <si>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</si>
  <si>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</si>
  <si>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</si>
  <si>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</si>
  <si>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</si>
  <si>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</si>
  <si>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</si>
  <si>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</si>
  <si>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</si>
  <si>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</si>
  <si>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</si>
  <si>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</si>
  <si>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</si>
  <si>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</si>
  <si>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</si>
  <si>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</si>
  <si>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</si>
  <si>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</si>
  <si>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</si>
  <si>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</si>
  <si>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</si>
  <si>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</si>
  <si>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</si>
  <si>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</si>
  <si>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</si>
  <si>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</si>
  <si>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</si>
  <si>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</si>
  <si>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</si>
  <si>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</si>
  <si>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</si>
  <si>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</si>
  <si>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</si>
  <si>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</si>
  <si>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</si>
  <si>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</si>
  <si>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</si>
  <si>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</si>
  <si>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</si>
  <si>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</si>
  <si>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</si>
  <si>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</si>
  <si>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</si>
  <si>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</si>
  <si>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</si>
  <si>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</si>
  <si>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</si>
  <si>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</si>
  <si>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</si>
  <si>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</si>
  <si>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</si>
  <si>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</si>
  <si>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</si>
  <si>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</si>
  <si>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</si>
  <si>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</si>
  <si>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</si>
  <si>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</si>
  <si>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</si>
  <si>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</si>
  <si>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</si>
  <si>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</si>
  <si>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</si>
  <si>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</si>
  <si>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</si>
  <si>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</si>
  <si>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</si>
  <si>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</si>
  <si>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</si>
  <si>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</si>
  <si>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</si>
  <si>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</si>
  <si>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</si>
  <si>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</si>
  <si>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</si>
  <si>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</si>
  <si>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</si>
  <si>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</si>
  <si>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</si>
  <si>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</si>
  <si>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</si>
  <si>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</si>
  <si>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</si>
  <si>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</si>
  <si>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</si>
  <si>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</si>
  <si>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</si>
  <si>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</si>
  <si>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</si>
  <si>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</si>
  <si>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</si>
  <si>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МСБ. Звонок 11.2018</t>
  </si>
  <si>
    <t>41747095 (ЗЭС-3600/2018)</t>
  </si>
  <si>
    <t>41717445 (СЭС-3912/2018)</t>
  </si>
  <si>
    <t>Общество с ограниченной ответственностью «Ника»</t>
  </si>
  <si>
    <t>ООО "Агрофирма Горняк"</t>
  </si>
  <si>
    <t>ЛРЭС</t>
  </si>
  <si>
    <t>Курская обл., Курчатовский р-он, п. им. К.Либкнехта, кад.: 46:12:060201:17</t>
  </si>
  <si>
    <t>Курская обл., Железногорский р-н , д. Злобино</t>
  </si>
  <si>
    <t>строительство воздушной линии электропередачи 10 кВ защищенным проводом – ответвления протяженностью 1 км от опоры № 143 существующей ВЛ-10 кВ № 1281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      
-  монтаж линейного разъединителя 10 кВ в точке врезки проектируемого ответвления от ВЛ-10 кВ № 1281 (тип и технические характеристики уточнить при проектировании);
-  монтаж линейного разъединителя 10 кВ на концевой опоре проектируемого ответвления от ВЛ-10 кВ № 1281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                                                         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</si>
  <si>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1281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</si>
  <si>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замены неизолированного провода на участке протяженностью   0,03 км от ТП-10/0,4 кВ № 695 до опоры № 1 на СИП и замены линейного коммутационного аппарата (объем реконструкции уточнить при проектировании).</t>
  </si>
  <si>
    <t>41757261 (ВЭС-3921/2018)</t>
  </si>
  <si>
    <t>Федосеев Александр Павлович</t>
  </si>
  <si>
    <t>Курская обл., Советский  р-н,  Волжанец</t>
  </si>
  <si>
    <t>реконструкция существующей ВЛ-0,4 кВ № 3 в части монтажа двух дополнительных проводов на участке протяженностью 0,24 км (в пролетах опор №№ 1 - 18-6) (объем реконструкции уточнить при проектировании).</t>
  </si>
  <si>
    <t>ВЛ-0,4 кВ № 3 (инв. № 2409А)</t>
  </si>
  <si>
    <t>ВЛ-10 кВ № 1281 (инв. № 54.133090)</t>
  </si>
  <si>
    <t>КТП 160 кВА</t>
  </si>
  <si>
    <t>реконструкция существующей ВЛ-0,4 кВ в части замены неизолированного провода на участке протяженностью   0,03 км</t>
  </si>
  <si>
    <t>Замена линейного коммутационного аппарата (250 А)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</si>
  <si>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</si>
  <si>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</si>
  <si>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</si>
  <si>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</si>
  <si>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</si>
  <si>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</si>
  <si>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</si>
  <si>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</si>
  <si>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</si>
  <si>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160 кВА - 1 шт.</t>
  </si>
  <si>
    <t xml:space="preserve">Замена линейного коммутационного аппарата 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</si>
  <si>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122 льготники от 15 до 150 кВт») </t>
  </si>
  <si>
    <t>Шкаф АСКУЭ в комплекте с УСПД (МЭК-104)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</si>
</sst>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  <font>
      <b/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16" fillId="0" borderId="0" xfId="0" applyFont="1" applyFill="1" applyBorder="1" applyAlignment="1">
      <alignment vertical="center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25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6" sqref="I6"/>
    </sheetView>
  </sheetViews>
  <sheetFormatPr defaultColWidth="9.140625" defaultRowHeight="34.5" x14ac:dyDescent="0.45"/>
  <cols>
    <col min="1" max="1" width="21.42578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2.28515625" style="176" customWidth="1"/>
    <col min="8" max="8" width="23" style="176" customWidth="1"/>
    <col min="9" max="9" width="35.7109375" style="176" customWidth="1"/>
    <col min="10" max="10" width="99.7109375" style="176" customWidth="1"/>
    <col min="11" max="11" width="64.85546875" style="176" customWidth="1"/>
    <col min="12" max="12" width="31" style="176" hidden="1" customWidth="1"/>
    <col min="13" max="13" width="57.140625" style="176" customWidth="1"/>
    <col min="14" max="14" width="5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customWidth="1"/>
    <col min="29" max="29" width="35.85546875" style="176" customWidth="1"/>
    <col min="30" max="32" width="21" style="176" hidden="1" customWidth="1"/>
    <col min="33" max="33" width="3.85546875" style="176" hidden="1" customWidth="1"/>
    <col min="34" max="34" width="32.85546875" style="176" customWidth="1"/>
    <col min="35" max="35" width="35.8554687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7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83.8554687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9.2851562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hidden="1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95" customHeight="1" x14ac:dyDescent="0.95">
      <c r="A1" s="232" t="s">
        <v>365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87.25" customHeight="1" x14ac:dyDescent="0.25">
      <c r="A3" s="20" t="s">
        <v>345</v>
      </c>
      <c r="B3" s="196">
        <v>41757261</v>
      </c>
      <c r="C3" s="24">
        <v>43445</v>
      </c>
      <c r="D3" s="29">
        <v>15097.2</v>
      </c>
      <c r="E3" s="29"/>
      <c r="F3" s="20">
        <v>23</v>
      </c>
      <c r="G3" s="20" t="s">
        <v>346</v>
      </c>
      <c r="H3" s="20" t="s">
        <v>133</v>
      </c>
      <c r="I3" s="20" t="s">
        <v>347</v>
      </c>
      <c r="J3" s="226" t="s">
        <v>174</v>
      </c>
      <c r="K3" s="233" t="s">
        <v>348</v>
      </c>
      <c r="L3" s="20" t="s">
        <v>349</v>
      </c>
      <c r="M3" s="20"/>
      <c r="N3" s="20"/>
      <c r="O3" s="21">
        <f>SUM(O4)</f>
        <v>54.885599999999997</v>
      </c>
      <c r="P3" s="21">
        <f t="shared" ref="P3:U3" si="0">SUM(P4)</f>
        <v>0</v>
      </c>
      <c r="Q3" s="21">
        <f t="shared" si="0"/>
        <v>4.3908480000000001</v>
      </c>
      <c r="R3" s="21">
        <f t="shared" si="0"/>
        <v>50.494751999999998</v>
      </c>
      <c r="S3" s="21">
        <f t="shared" si="0"/>
        <v>0</v>
      </c>
      <c r="T3" s="21">
        <f t="shared" si="0"/>
        <v>0</v>
      </c>
      <c r="U3" s="21">
        <f t="shared" si="0"/>
        <v>54.885599999999997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27"/>
      <c r="AM3" s="20"/>
      <c r="AN3" s="20"/>
      <c r="AO3" s="20"/>
      <c r="AP3" s="20"/>
      <c r="AQ3" s="20"/>
      <c r="AR3" s="20"/>
      <c r="AS3" s="20"/>
      <c r="AT3" s="227"/>
      <c r="AU3" s="20"/>
      <c r="AV3" s="20"/>
      <c r="AW3" s="20"/>
      <c r="AX3" s="20"/>
      <c r="AY3" s="20"/>
      <c r="AZ3" s="20"/>
      <c r="BA3" s="20"/>
      <c r="BB3" s="20"/>
      <c r="BC3" s="20"/>
      <c r="BD3" s="227"/>
      <c r="BE3" s="20"/>
      <c r="BF3" s="20"/>
      <c r="BG3" s="20"/>
      <c r="BH3" s="20"/>
      <c r="BI3" s="29"/>
      <c r="BJ3" s="29">
        <v>0.24</v>
      </c>
      <c r="BK3" s="21">
        <f>U4</f>
        <v>54.885599999999997</v>
      </c>
      <c r="BL3" s="20"/>
      <c r="BM3" s="20"/>
      <c r="BN3" s="181">
        <f t="shared" ref="BN3:BN11" si="1">W3+Y3+AA3+AC3+AE3+AG3+AI3+AM3+AO3+AQ3+AS3+AU3+AW3+AY3+BA3+BC3+BE3+BG3+BI3+BK3+BM3</f>
        <v>54.885599999999997</v>
      </c>
      <c r="BO3" s="24">
        <v>43810</v>
      </c>
      <c r="BP3" s="197"/>
      <c r="BQ3" s="24">
        <v>43445</v>
      </c>
      <c r="BR3" s="198">
        <v>12</v>
      </c>
      <c r="BS3" s="22">
        <f t="shared" ref="BS3:BS11" si="2">BR3*30</f>
        <v>360</v>
      </c>
      <c r="BT3" s="192">
        <f t="shared" ref="BT3:BT11" si="3">BQ3+BS3</f>
        <v>43805</v>
      </c>
    </row>
    <row r="4" spans="1:73" s="22" customFormat="1" ht="176.4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26"/>
      <c r="K4" s="234"/>
      <c r="L4" s="20"/>
      <c r="M4" s="20" t="s">
        <v>319</v>
      </c>
      <c r="N4" s="29">
        <f>BJ3</f>
        <v>0.24</v>
      </c>
      <c r="O4" s="21">
        <f>N4*228.69</f>
        <v>54.885599999999997</v>
      </c>
      <c r="P4" s="21"/>
      <c r="Q4" s="21">
        <f>O4*0.08</f>
        <v>4.3908480000000001</v>
      </c>
      <c r="R4" s="21">
        <f>O4*0.92</f>
        <v>50.494751999999998</v>
      </c>
      <c r="S4" s="21">
        <v>0</v>
      </c>
      <c r="T4" s="21">
        <v>0</v>
      </c>
      <c r="U4" s="21">
        <f>SUM(Q4:T4)</f>
        <v>54.885599999999997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27"/>
      <c r="AM4" s="20"/>
      <c r="AN4" s="20"/>
      <c r="AO4" s="20"/>
      <c r="AP4" s="20"/>
      <c r="AQ4" s="20"/>
      <c r="AR4" s="20"/>
      <c r="AS4" s="20"/>
      <c r="AT4" s="227"/>
      <c r="AU4" s="20"/>
      <c r="AV4" s="20"/>
      <c r="AW4" s="20"/>
      <c r="AX4" s="20"/>
      <c r="AY4" s="20"/>
      <c r="AZ4" s="20"/>
      <c r="BA4" s="20"/>
      <c r="BB4" s="20"/>
      <c r="BC4" s="20"/>
      <c r="BD4" s="227"/>
      <c r="BE4" s="20"/>
      <c r="BF4" s="20"/>
      <c r="BG4" s="20"/>
      <c r="BH4" s="20"/>
      <c r="BI4" s="29"/>
      <c r="BJ4" s="29"/>
      <c r="BK4" s="20"/>
      <c r="BL4" s="20"/>
      <c r="BM4" s="20"/>
      <c r="BN4" s="181"/>
      <c r="BO4" s="24"/>
      <c r="BP4" s="197"/>
      <c r="BQ4" s="24"/>
      <c r="BR4" s="198"/>
      <c r="BT4" s="192"/>
    </row>
    <row r="5" spans="1:73" s="22" customFormat="1" ht="314.25" customHeight="1" x14ac:dyDescent="0.25">
      <c r="A5" s="20" t="s">
        <v>335</v>
      </c>
      <c r="B5" s="196">
        <v>41747095</v>
      </c>
      <c r="C5" s="24">
        <v>43438</v>
      </c>
      <c r="D5" s="29">
        <v>97803.6</v>
      </c>
      <c r="E5" s="29"/>
      <c r="F5" s="20">
        <v>149</v>
      </c>
      <c r="G5" s="20" t="s">
        <v>337</v>
      </c>
      <c r="H5" s="20" t="s">
        <v>339</v>
      </c>
      <c r="I5" s="20" t="s">
        <v>340</v>
      </c>
      <c r="J5" s="233" t="s">
        <v>342</v>
      </c>
      <c r="K5" s="20" t="s">
        <v>343</v>
      </c>
      <c r="L5" s="20" t="s">
        <v>350</v>
      </c>
      <c r="M5" s="20"/>
      <c r="N5" s="21"/>
      <c r="O5" s="23">
        <f>SUM(O6:O10)</f>
        <v>2121.4599999999996</v>
      </c>
      <c r="P5" s="23">
        <f t="shared" ref="P5:U5" si="4">SUM(P6:P10)</f>
        <v>0</v>
      </c>
      <c r="Q5" s="23">
        <f t="shared" si="4"/>
        <v>178.62920000000003</v>
      </c>
      <c r="R5" s="23">
        <f t="shared" si="4"/>
        <v>1178.5175999999999</v>
      </c>
      <c r="S5" s="23">
        <f t="shared" si="4"/>
        <v>681.9</v>
      </c>
      <c r="T5" s="23">
        <f t="shared" si="4"/>
        <v>82.413199999999989</v>
      </c>
      <c r="U5" s="23">
        <f t="shared" si="4"/>
        <v>2121.4599999999996</v>
      </c>
      <c r="V5" s="20"/>
      <c r="W5" s="20"/>
      <c r="X5" s="20"/>
      <c r="Y5" s="20"/>
      <c r="Z5" s="20"/>
      <c r="AA5" s="20"/>
      <c r="AB5" s="20" t="s">
        <v>366</v>
      </c>
      <c r="AC5" s="23">
        <f>U6</f>
        <v>117.81</v>
      </c>
      <c r="AD5" s="20"/>
      <c r="AE5" s="20"/>
      <c r="AF5" s="20"/>
      <c r="AG5" s="20"/>
      <c r="AH5" s="20">
        <v>1</v>
      </c>
      <c r="AI5" s="21">
        <f>U7</f>
        <v>1280</v>
      </c>
      <c r="AJ5" s="20"/>
      <c r="AK5" s="20"/>
      <c r="AL5" s="227">
        <v>2</v>
      </c>
      <c r="AM5" s="21">
        <f>U8</f>
        <v>117.82</v>
      </c>
      <c r="AN5" s="20"/>
      <c r="AO5" s="20"/>
      <c r="AP5" s="20"/>
      <c r="AQ5" s="20"/>
      <c r="AR5" s="20"/>
      <c r="AS5" s="20"/>
      <c r="AT5" s="227" t="s">
        <v>351</v>
      </c>
      <c r="AU5" s="21">
        <f>U9</f>
        <v>572.11</v>
      </c>
      <c r="AV5" s="20"/>
      <c r="AW5" s="20"/>
      <c r="AX5" s="20"/>
      <c r="AY5" s="20"/>
      <c r="AZ5" s="20"/>
      <c r="BA5" s="20"/>
      <c r="BB5" s="20"/>
      <c r="BC5" s="20"/>
      <c r="BD5" s="227">
        <v>0.03</v>
      </c>
      <c r="BE5" s="21">
        <f>U10</f>
        <v>33.72</v>
      </c>
      <c r="BF5" s="20"/>
      <c r="BG5" s="20"/>
      <c r="BH5" s="20"/>
      <c r="BI5" s="29"/>
      <c r="BJ5" s="29"/>
      <c r="BK5" s="20"/>
      <c r="BL5" s="20"/>
      <c r="BM5" s="20"/>
      <c r="BN5" s="181">
        <f t="shared" si="1"/>
        <v>2121.4599999999996</v>
      </c>
      <c r="BO5" s="24">
        <v>43798</v>
      </c>
      <c r="BP5" s="179" t="s">
        <v>210</v>
      </c>
      <c r="BQ5" s="24">
        <v>43438</v>
      </c>
      <c r="BR5" s="198">
        <v>12</v>
      </c>
      <c r="BS5" s="22">
        <f t="shared" si="2"/>
        <v>360</v>
      </c>
      <c r="BT5" s="192">
        <f t="shared" si="3"/>
        <v>43798</v>
      </c>
    </row>
    <row r="6" spans="1:73" s="22" customFormat="1" ht="180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35"/>
      <c r="K6" s="20"/>
      <c r="L6" s="20"/>
      <c r="M6" s="20" t="s">
        <v>323</v>
      </c>
      <c r="N6" s="21" t="str">
        <f>AB5</f>
        <v>Шкаф АСКУЭ в комплекте с УСПД (МЭК-104)</v>
      </c>
      <c r="O6" s="23">
        <f>U6</f>
        <v>117.81</v>
      </c>
      <c r="P6" s="23"/>
      <c r="Q6" s="23">
        <v>2.4700000000000002</v>
      </c>
      <c r="R6" s="23">
        <v>5.7</v>
      </c>
      <c r="S6" s="23">
        <v>104.23</v>
      </c>
      <c r="T6" s="23">
        <v>5.41</v>
      </c>
      <c r="U6" s="23">
        <f>SUM(Q6:T6)</f>
        <v>117.81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1"/>
      <c r="AJ6" s="20"/>
      <c r="AK6" s="20"/>
      <c r="AL6" s="227"/>
      <c r="AM6" s="21"/>
      <c r="AN6" s="20"/>
      <c r="AO6" s="20"/>
      <c r="AP6" s="20"/>
      <c r="AQ6" s="20"/>
      <c r="AR6" s="20"/>
      <c r="AS6" s="20"/>
      <c r="AT6" s="227"/>
      <c r="AU6" s="21"/>
      <c r="AV6" s="20"/>
      <c r="AW6" s="20"/>
      <c r="AX6" s="20"/>
      <c r="AY6" s="20"/>
      <c r="AZ6" s="20"/>
      <c r="BA6" s="20"/>
      <c r="BB6" s="20"/>
      <c r="BC6" s="20"/>
      <c r="BD6" s="227"/>
      <c r="BE6" s="21"/>
      <c r="BF6" s="20"/>
      <c r="BG6" s="20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8"/>
      <c r="BT6" s="192"/>
    </row>
    <row r="7" spans="1:73" s="22" customFormat="1" ht="181.9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35"/>
      <c r="K7" s="20"/>
      <c r="L7" s="20"/>
      <c r="M7" s="20" t="s">
        <v>314</v>
      </c>
      <c r="N7" s="20">
        <f>AH5</f>
        <v>1</v>
      </c>
      <c r="O7" s="21">
        <f>N7*1280</f>
        <v>1280</v>
      </c>
      <c r="P7" s="21"/>
      <c r="Q7" s="21">
        <f>O7*0.11</f>
        <v>140.80000000000001</v>
      </c>
      <c r="R7" s="21">
        <f>O7*0.84</f>
        <v>1075.2</v>
      </c>
      <c r="S7" s="21">
        <v>0</v>
      </c>
      <c r="T7" s="21">
        <f>O7*0.05</f>
        <v>64</v>
      </c>
      <c r="U7" s="21">
        <f>SUM(Q7:T7)</f>
        <v>1280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27"/>
      <c r="AM7" s="20"/>
      <c r="AN7" s="20"/>
      <c r="AO7" s="20"/>
      <c r="AP7" s="20"/>
      <c r="AQ7" s="20"/>
      <c r="AR7" s="20"/>
      <c r="AS7" s="20"/>
      <c r="AT7" s="227"/>
      <c r="AU7" s="20"/>
      <c r="AV7" s="20"/>
      <c r="AW7" s="20"/>
      <c r="AX7" s="20"/>
      <c r="AY7" s="20"/>
      <c r="AZ7" s="20"/>
      <c r="BA7" s="20"/>
      <c r="BB7" s="20"/>
      <c r="BC7" s="20"/>
      <c r="BD7" s="227"/>
      <c r="BE7" s="21"/>
      <c r="BF7" s="20"/>
      <c r="BG7" s="20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8"/>
      <c r="BT7" s="192"/>
    </row>
    <row r="8" spans="1:73" s="22" customFormat="1" ht="153.6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35"/>
      <c r="K8" s="20"/>
      <c r="L8" s="20"/>
      <c r="M8" s="20" t="s">
        <v>316</v>
      </c>
      <c r="N8" s="20">
        <f>AL5</f>
        <v>2</v>
      </c>
      <c r="O8" s="21">
        <f>U8</f>
        <v>117.82</v>
      </c>
      <c r="P8" s="21"/>
      <c r="Q8" s="21">
        <f>2*4.36</f>
        <v>8.7200000000000006</v>
      </c>
      <c r="R8" s="21">
        <f>2*7.26</f>
        <v>14.52</v>
      </c>
      <c r="S8" s="21">
        <f>2*45.49</f>
        <v>90.98</v>
      </c>
      <c r="T8" s="21">
        <f>2*1.8</f>
        <v>3.6</v>
      </c>
      <c r="U8" s="21">
        <f>SUM(Q8:T8)</f>
        <v>117.82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27"/>
      <c r="AM8" s="20"/>
      <c r="AN8" s="20"/>
      <c r="AO8" s="20"/>
      <c r="AP8" s="20"/>
      <c r="AQ8" s="20"/>
      <c r="AR8" s="20"/>
      <c r="AS8" s="20"/>
      <c r="AT8" s="227"/>
      <c r="AU8" s="20"/>
      <c r="AV8" s="20"/>
      <c r="AW8" s="20"/>
      <c r="AX8" s="20"/>
      <c r="AY8" s="20"/>
      <c r="AZ8" s="20"/>
      <c r="BA8" s="20"/>
      <c r="BB8" s="20"/>
      <c r="BC8" s="20"/>
      <c r="BD8" s="227"/>
      <c r="BE8" s="21"/>
      <c r="BF8" s="20"/>
      <c r="BG8" s="20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8"/>
      <c r="BT8" s="192"/>
    </row>
    <row r="9" spans="1:73" s="22" customFormat="1" ht="165.6" customHeight="1" x14ac:dyDescent="0.25">
      <c r="A9" s="20"/>
      <c r="B9" s="196"/>
      <c r="C9" s="24"/>
      <c r="D9" s="29"/>
      <c r="E9" s="29"/>
      <c r="F9" s="20"/>
      <c r="G9" s="20"/>
      <c r="H9" s="20"/>
      <c r="I9" s="20"/>
      <c r="J9" s="235"/>
      <c r="K9" s="20"/>
      <c r="L9" s="20"/>
      <c r="M9" s="20" t="s">
        <v>318</v>
      </c>
      <c r="N9" s="20" t="str">
        <f>AT5</f>
        <v>КТП 160 кВА</v>
      </c>
      <c r="O9" s="21">
        <f>U9</f>
        <v>572.11</v>
      </c>
      <c r="P9" s="21"/>
      <c r="Q9" s="21">
        <v>22.93</v>
      </c>
      <c r="R9" s="21">
        <v>55.11</v>
      </c>
      <c r="S9" s="21">
        <v>486.69</v>
      </c>
      <c r="T9" s="21">
        <v>7.38</v>
      </c>
      <c r="U9" s="21">
        <f>SUM(Q9:T9)</f>
        <v>572.11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27"/>
      <c r="AM9" s="20"/>
      <c r="AN9" s="20"/>
      <c r="AO9" s="20"/>
      <c r="AP9" s="20"/>
      <c r="AQ9" s="20"/>
      <c r="AR9" s="20"/>
      <c r="AS9" s="20"/>
      <c r="AT9" s="227"/>
      <c r="AU9" s="20"/>
      <c r="AV9" s="20"/>
      <c r="AW9" s="20"/>
      <c r="AX9" s="20"/>
      <c r="AY9" s="20"/>
      <c r="AZ9" s="20"/>
      <c r="BA9" s="20"/>
      <c r="BB9" s="20"/>
      <c r="BC9" s="20"/>
      <c r="BD9" s="227"/>
      <c r="BE9" s="21"/>
      <c r="BF9" s="20"/>
      <c r="BG9" s="20"/>
      <c r="BH9" s="20"/>
      <c r="BI9" s="29"/>
      <c r="BJ9" s="29"/>
      <c r="BK9" s="20"/>
      <c r="BL9" s="20"/>
      <c r="BM9" s="20"/>
      <c r="BN9" s="181"/>
      <c r="BO9" s="24"/>
      <c r="BP9" s="179"/>
      <c r="BQ9" s="24"/>
      <c r="BR9" s="198"/>
      <c r="BT9" s="192"/>
    </row>
    <row r="10" spans="1:73" s="22" customFormat="1" ht="156" customHeight="1" x14ac:dyDescent="0.25">
      <c r="A10" s="20"/>
      <c r="B10" s="196"/>
      <c r="C10" s="24"/>
      <c r="D10" s="29"/>
      <c r="E10" s="29"/>
      <c r="F10" s="20"/>
      <c r="G10" s="20"/>
      <c r="H10" s="20"/>
      <c r="I10" s="20"/>
      <c r="J10" s="234"/>
      <c r="K10" s="20"/>
      <c r="L10" s="20"/>
      <c r="M10" s="20" t="s">
        <v>310</v>
      </c>
      <c r="N10" s="20">
        <f>BD5</f>
        <v>0.03</v>
      </c>
      <c r="O10" s="21">
        <f>N10*1124</f>
        <v>33.72</v>
      </c>
      <c r="P10" s="21"/>
      <c r="Q10" s="21">
        <f>O10*0.11</f>
        <v>3.7092000000000001</v>
      </c>
      <c r="R10" s="21">
        <f>O10*0.83</f>
        <v>27.987599999999997</v>
      </c>
      <c r="S10" s="21">
        <v>0</v>
      </c>
      <c r="T10" s="21">
        <f>O10*0.06</f>
        <v>2.0231999999999997</v>
      </c>
      <c r="U10" s="21">
        <f>SUM(Q10:T10)</f>
        <v>33.72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27"/>
      <c r="AM10" s="20"/>
      <c r="AN10" s="20"/>
      <c r="AO10" s="20"/>
      <c r="AP10" s="20"/>
      <c r="AQ10" s="20"/>
      <c r="AR10" s="20"/>
      <c r="AS10" s="20"/>
      <c r="AT10" s="227"/>
      <c r="AU10" s="20"/>
      <c r="AV10" s="20"/>
      <c r="AW10" s="20"/>
      <c r="AX10" s="20"/>
      <c r="AY10" s="20"/>
      <c r="AZ10" s="20"/>
      <c r="BA10" s="20"/>
      <c r="BB10" s="20"/>
      <c r="BC10" s="20"/>
      <c r="BD10" s="227"/>
      <c r="BE10" s="21"/>
      <c r="BF10" s="20"/>
      <c r="BG10" s="20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8"/>
      <c r="BT10" s="192"/>
    </row>
    <row r="11" spans="1:73" s="22" customFormat="1" ht="310.89999999999998" customHeight="1" x14ac:dyDescent="0.25">
      <c r="A11" s="20" t="s">
        <v>336</v>
      </c>
      <c r="B11" s="196">
        <v>41717445</v>
      </c>
      <c r="C11" s="24">
        <v>43424</v>
      </c>
      <c r="D11" s="29">
        <v>65640</v>
      </c>
      <c r="E11" s="29"/>
      <c r="F11" s="20">
        <v>100</v>
      </c>
      <c r="G11" s="20" t="s">
        <v>338</v>
      </c>
      <c r="H11" s="20" t="s">
        <v>135</v>
      </c>
      <c r="I11" s="20" t="s">
        <v>341</v>
      </c>
      <c r="J11" s="233" t="s">
        <v>174</v>
      </c>
      <c r="K11" s="233" t="s">
        <v>344</v>
      </c>
      <c r="L11" s="20"/>
      <c r="M11" s="20"/>
      <c r="N11" s="21"/>
      <c r="O11" s="23">
        <f>SUM(O12:O13)</f>
        <v>17.732399999999998</v>
      </c>
      <c r="P11" s="23">
        <f t="shared" ref="P11:U11" si="5">SUM(P12:P13)</f>
        <v>0</v>
      </c>
      <c r="Q11" s="23">
        <f t="shared" si="5"/>
        <v>1.3749919999999998</v>
      </c>
      <c r="R11" s="23">
        <f t="shared" si="5"/>
        <v>11.247407999999998</v>
      </c>
      <c r="S11" s="23">
        <f t="shared" si="5"/>
        <v>5.1100000000000003</v>
      </c>
      <c r="T11" s="23">
        <f t="shared" si="5"/>
        <v>0</v>
      </c>
      <c r="U11" s="23">
        <f t="shared" si="5"/>
        <v>17.732399999999998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27"/>
      <c r="AM11" s="20"/>
      <c r="AN11" s="20"/>
      <c r="AO11" s="20"/>
      <c r="AP11" s="20"/>
      <c r="AQ11" s="20"/>
      <c r="AR11" s="20"/>
      <c r="AS11" s="20"/>
      <c r="AT11" s="227"/>
      <c r="AU11" s="20"/>
      <c r="AV11" s="20"/>
      <c r="AW11" s="20"/>
      <c r="AX11" s="20"/>
      <c r="AY11" s="20"/>
      <c r="AZ11" s="20"/>
      <c r="BA11" s="20"/>
      <c r="BB11" s="20" t="s">
        <v>353</v>
      </c>
      <c r="BC11" s="21">
        <f>U12</f>
        <v>7.17</v>
      </c>
      <c r="BD11" s="227"/>
      <c r="BE11" s="21"/>
      <c r="BF11" s="20" t="s">
        <v>352</v>
      </c>
      <c r="BG11" s="21">
        <f>U13</f>
        <v>10.562399999999998</v>
      </c>
      <c r="BH11" s="20"/>
      <c r="BI11" s="29"/>
      <c r="BJ11" s="29"/>
      <c r="BK11" s="20"/>
      <c r="BL11" s="20"/>
      <c r="BM11" s="20"/>
      <c r="BN11" s="181">
        <f t="shared" si="1"/>
        <v>17.732399999999998</v>
      </c>
      <c r="BO11" s="24">
        <v>43604</v>
      </c>
      <c r="BP11" s="179" t="s">
        <v>210</v>
      </c>
      <c r="BQ11" s="24">
        <v>43424</v>
      </c>
      <c r="BR11" s="198">
        <v>6</v>
      </c>
      <c r="BS11" s="22">
        <f t="shared" si="2"/>
        <v>180</v>
      </c>
      <c r="BT11" s="192">
        <f t="shared" si="3"/>
        <v>43604</v>
      </c>
    </row>
    <row r="12" spans="1:73" s="22" customFormat="1" ht="163.1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5"/>
      <c r="K12" s="235"/>
      <c r="L12" s="20"/>
      <c r="M12" s="20" t="s">
        <v>311</v>
      </c>
      <c r="N12" s="20" t="str">
        <f>BB11</f>
        <v>Замена линейного коммутационного аппарата (250 А)</v>
      </c>
      <c r="O12" s="20">
        <f>U12</f>
        <v>7.17</v>
      </c>
      <c r="P12" s="20"/>
      <c r="Q12" s="20">
        <v>0.53</v>
      </c>
      <c r="R12" s="20">
        <v>1.53</v>
      </c>
      <c r="S12" s="20">
        <v>5.1100000000000003</v>
      </c>
      <c r="T12" s="20">
        <v>0</v>
      </c>
      <c r="U12" s="20">
        <f>SUM(Q12:T12)</f>
        <v>7.17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27"/>
      <c r="BE12" s="2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 t="s">
        <v>210</v>
      </c>
      <c r="BQ12" s="193">
        <v>43405</v>
      </c>
      <c r="BR12" s="196">
        <v>6</v>
      </c>
      <c r="BS12" s="22">
        <f t="shared" ref="BS12:BS37" si="6">BR12*30</f>
        <v>180</v>
      </c>
      <c r="BT12" s="192">
        <f t="shared" ref="BT12:BT38" si="7">BQ12+BS12</f>
        <v>43585</v>
      </c>
      <c r="BU12" s="25"/>
    </row>
    <row r="13" spans="1:73" s="22" customFormat="1" ht="314.4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4"/>
      <c r="K13" s="234"/>
      <c r="L13" s="20"/>
      <c r="M13" s="20" t="s">
        <v>320</v>
      </c>
      <c r="N13" s="20" t="str">
        <f>BF11</f>
        <v>реконструкция существующей ВЛ-0,4 кВ в части замены неизолированного провода на участке протяженностью   0,03 км</v>
      </c>
      <c r="O13" s="181">
        <f>0.03*352.08</f>
        <v>10.562399999999998</v>
      </c>
      <c r="P13" s="182"/>
      <c r="Q13" s="21">
        <f>O13*0.08</f>
        <v>0.84499199999999985</v>
      </c>
      <c r="R13" s="21">
        <f>O13*0.92</f>
        <v>9.7174079999999989</v>
      </c>
      <c r="S13" s="21">
        <v>0</v>
      </c>
      <c r="T13" s="21">
        <v>0</v>
      </c>
      <c r="U13" s="21">
        <f>SUM(Q13:T13)</f>
        <v>10.562399999999998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27"/>
      <c r="BE13" s="21"/>
      <c r="BF13" s="227"/>
      <c r="BG13" s="29"/>
      <c r="BH13" s="29"/>
      <c r="BI13" s="23"/>
      <c r="BJ13" s="23"/>
      <c r="BK13" s="21"/>
      <c r="BL13" s="21"/>
      <c r="BM13" s="21"/>
      <c r="BN13" s="181"/>
      <c r="BO13" s="24"/>
      <c r="BP13" s="21" t="s">
        <v>210</v>
      </c>
      <c r="BQ13" s="193">
        <v>43405</v>
      </c>
      <c r="BR13" s="196">
        <v>6</v>
      </c>
      <c r="BS13" s="22">
        <f t="shared" si="6"/>
        <v>180</v>
      </c>
      <c r="BT13" s="192">
        <f t="shared" si="7"/>
        <v>43585</v>
      </c>
      <c r="BU13" s="25"/>
    </row>
    <row r="14" spans="1:73" s="223" customFormat="1" ht="409.5" customHeight="1" x14ac:dyDescent="0.25">
      <c r="A14" s="214"/>
      <c r="B14" s="215"/>
      <c r="C14" s="216"/>
      <c r="D14" s="217"/>
      <c r="E14" s="217"/>
      <c r="F14" s="218"/>
      <c r="G14" s="215"/>
      <c r="H14" s="215"/>
      <c r="I14" s="215"/>
      <c r="J14" s="215"/>
      <c r="K14" s="215"/>
      <c r="L14" s="218"/>
      <c r="M14" s="218"/>
      <c r="N14" s="218"/>
      <c r="O14" s="219">
        <f>O3+O5+O11</f>
        <v>2194.0779999999995</v>
      </c>
      <c r="P14" s="219">
        <f t="shared" ref="P14:BN14" si="8">P3+P5+P11</f>
        <v>0</v>
      </c>
      <c r="Q14" s="219">
        <f t="shared" si="8"/>
        <v>184.39504000000002</v>
      </c>
      <c r="R14" s="219">
        <f t="shared" si="8"/>
        <v>1240.2597599999999</v>
      </c>
      <c r="S14" s="219">
        <f t="shared" si="8"/>
        <v>687.01</v>
      </c>
      <c r="T14" s="219">
        <f t="shared" si="8"/>
        <v>82.413199999999989</v>
      </c>
      <c r="U14" s="219">
        <f t="shared" si="8"/>
        <v>2194.0779999999995</v>
      </c>
      <c r="V14" s="219">
        <f t="shared" si="8"/>
        <v>0</v>
      </c>
      <c r="W14" s="219">
        <f t="shared" si="8"/>
        <v>0</v>
      </c>
      <c r="X14" s="219">
        <f t="shared" si="8"/>
        <v>0</v>
      </c>
      <c r="Y14" s="219">
        <f t="shared" si="8"/>
        <v>0</v>
      </c>
      <c r="Z14" s="219">
        <f t="shared" si="8"/>
        <v>0</v>
      </c>
      <c r="AA14" s="219">
        <f t="shared" si="8"/>
        <v>0</v>
      </c>
      <c r="AB14" s="219"/>
      <c r="AC14" s="219">
        <f t="shared" si="8"/>
        <v>117.81</v>
      </c>
      <c r="AD14" s="219">
        <f t="shared" si="8"/>
        <v>0</v>
      </c>
      <c r="AE14" s="219">
        <f t="shared" si="8"/>
        <v>0</v>
      </c>
      <c r="AF14" s="219">
        <f t="shared" si="8"/>
        <v>0</v>
      </c>
      <c r="AG14" s="219">
        <f t="shared" si="8"/>
        <v>0</v>
      </c>
      <c r="AH14" s="219">
        <f t="shared" si="8"/>
        <v>1</v>
      </c>
      <c r="AI14" s="219">
        <f t="shared" si="8"/>
        <v>1280</v>
      </c>
      <c r="AJ14" s="219">
        <f t="shared" si="8"/>
        <v>0</v>
      </c>
      <c r="AK14" s="219">
        <f t="shared" si="8"/>
        <v>0</v>
      </c>
      <c r="AL14" s="219">
        <f t="shared" si="8"/>
        <v>2</v>
      </c>
      <c r="AM14" s="219">
        <f t="shared" si="8"/>
        <v>117.82</v>
      </c>
      <c r="AN14" s="219">
        <f t="shared" si="8"/>
        <v>0</v>
      </c>
      <c r="AO14" s="219">
        <f t="shared" si="8"/>
        <v>0</v>
      </c>
      <c r="AP14" s="219">
        <f t="shared" si="8"/>
        <v>0</v>
      </c>
      <c r="AQ14" s="219">
        <f t="shared" si="8"/>
        <v>0</v>
      </c>
      <c r="AR14" s="219">
        <f t="shared" si="8"/>
        <v>0</v>
      </c>
      <c r="AS14" s="219">
        <f t="shared" si="8"/>
        <v>0</v>
      </c>
      <c r="AT14" s="219" t="s">
        <v>363</v>
      </c>
      <c r="AU14" s="219">
        <f t="shared" si="8"/>
        <v>572.11</v>
      </c>
      <c r="AV14" s="219">
        <f t="shared" si="8"/>
        <v>0</v>
      </c>
      <c r="AW14" s="219">
        <f t="shared" si="8"/>
        <v>0</v>
      </c>
      <c r="AX14" s="219">
        <f t="shared" si="8"/>
        <v>0</v>
      </c>
      <c r="AY14" s="219">
        <f t="shared" si="8"/>
        <v>0</v>
      </c>
      <c r="AZ14" s="219">
        <f t="shared" si="8"/>
        <v>0</v>
      </c>
      <c r="BA14" s="219">
        <f t="shared" si="8"/>
        <v>0</v>
      </c>
      <c r="BB14" s="219" t="s">
        <v>364</v>
      </c>
      <c r="BC14" s="219">
        <f t="shared" si="8"/>
        <v>7.17</v>
      </c>
      <c r="BD14" s="219">
        <f t="shared" si="8"/>
        <v>0.03</v>
      </c>
      <c r="BE14" s="219">
        <f t="shared" si="8"/>
        <v>33.72</v>
      </c>
      <c r="BF14" s="219" t="s">
        <v>352</v>
      </c>
      <c r="BG14" s="219">
        <f t="shared" si="8"/>
        <v>10.562399999999998</v>
      </c>
      <c r="BH14" s="219">
        <f t="shared" si="8"/>
        <v>0</v>
      </c>
      <c r="BI14" s="219">
        <f t="shared" si="8"/>
        <v>0</v>
      </c>
      <c r="BJ14" s="219">
        <f t="shared" si="8"/>
        <v>0.24</v>
      </c>
      <c r="BK14" s="219">
        <f t="shared" si="8"/>
        <v>54.885599999999997</v>
      </c>
      <c r="BL14" s="219">
        <f t="shared" si="8"/>
        <v>0</v>
      </c>
      <c r="BM14" s="219">
        <f t="shared" si="8"/>
        <v>0</v>
      </c>
      <c r="BN14" s="219">
        <f t="shared" si="8"/>
        <v>2194.0779999999995</v>
      </c>
      <c r="BO14" s="216"/>
      <c r="BP14" s="220"/>
      <c r="BQ14" s="221">
        <v>43413</v>
      </c>
      <c r="BR14" s="222">
        <v>6</v>
      </c>
      <c r="BS14" s="223">
        <f t="shared" si="6"/>
        <v>180</v>
      </c>
      <c r="BT14" s="224">
        <f t="shared" si="7"/>
        <v>43593</v>
      </c>
      <c r="BU14" s="225"/>
    </row>
    <row r="15" spans="1:73" s="22" customFormat="1" ht="236.25" customHeight="1" x14ac:dyDescent="0.25">
      <c r="A15" s="207"/>
      <c r="B15" s="208"/>
      <c r="C15" s="209"/>
      <c r="D15" s="210"/>
      <c r="E15" s="210"/>
      <c r="F15" s="211"/>
      <c r="G15" s="208"/>
      <c r="H15" s="208"/>
      <c r="I15" s="208"/>
      <c r="J15" s="208"/>
      <c r="K15" s="208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1"/>
      <c r="BE15" s="212"/>
      <c r="BF15" s="212"/>
      <c r="BG15" s="212"/>
      <c r="BH15" s="211"/>
      <c r="BI15" s="213"/>
      <c r="BJ15" s="213"/>
      <c r="BK15" s="212"/>
      <c r="BL15" s="212"/>
      <c r="BM15" s="212"/>
      <c r="BN15" s="212"/>
      <c r="BO15" s="209"/>
      <c r="BP15" s="212"/>
      <c r="BQ15" s="200">
        <v>43413</v>
      </c>
      <c r="BR15" s="196">
        <v>6</v>
      </c>
      <c r="BS15" s="22">
        <f t="shared" si="6"/>
        <v>180</v>
      </c>
      <c r="BT15" s="192">
        <f t="shared" si="7"/>
        <v>43593</v>
      </c>
      <c r="BU15" s="25"/>
    </row>
    <row r="16" spans="1:73" s="22" customFormat="1" ht="236.25" customHeight="1" x14ac:dyDescent="0.25">
      <c r="A16" s="199" t="s">
        <v>354</v>
      </c>
      <c r="B16" s="205"/>
      <c r="C16" s="26"/>
      <c r="D16" s="206"/>
      <c r="E16" s="206"/>
      <c r="F16" s="180"/>
      <c r="G16" s="205"/>
      <c r="H16" s="205"/>
      <c r="I16" s="205"/>
      <c r="J16" s="199" t="s">
        <v>358</v>
      </c>
      <c r="K16" s="205"/>
      <c r="L16" s="180"/>
      <c r="M16" s="180"/>
      <c r="N16" s="199" t="s">
        <v>359</v>
      </c>
      <c r="O16" s="180"/>
      <c r="P16" s="180"/>
      <c r="Q16" s="36"/>
      <c r="R16" s="36"/>
      <c r="S16" s="36"/>
      <c r="T16" s="36"/>
      <c r="U16" s="180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180"/>
      <c r="BE16" s="36"/>
      <c r="BF16" s="36"/>
      <c r="BG16" s="36"/>
      <c r="BH16" s="180"/>
      <c r="BI16" s="40"/>
      <c r="BJ16" s="40"/>
      <c r="BK16" s="36"/>
      <c r="BL16" s="36"/>
      <c r="BM16" s="36"/>
      <c r="BN16" s="36"/>
      <c r="BO16" s="26"/>
      <c r="BP16" s="36"/>
      <c r="BQ16" s="200">
        <v>43416</v>
      </c>
      <c r="BR16" s="196">
        <v>6</v>
      </c>
      <c r="BS16" s="22">
        <f t="shared" si="6"/>
        <v>180</v>
      </c>
      <c r="BT16" s="192">
        <f t="shared" si="7"/>
        <v>43596</v>
      </c>
      <c r="BU16" s="25"/>
    </row>
    <row r="17" spans="1:73" s="22" customFormat="1" ht="236.25" customHeight="1" x14ac:dyDescent="0.25">
      <c r="A17" s="199" t="s">
        <v>355</v>
      </c>
      <c r="B17" s="205"/>
      <c r="C17" s="26"/>
      <c r="D17" s="206"/>
      <c r="E17" s="206"/>
      <c r="F17" s="180"/>
      <c r="G17" s="205"/>
      <c r="H17" s="205"/>
      <c r="I17" s="205"/>
      <c r="J17" s="199" t="s">
        <v>358</v>
      </c>
      <c r="K17" s="205"/>
      <c r="L17" s="180"/>
      <c r="M17" s="180"/>
      <c r="N17" s="199" t="s">
        <v>360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180"/>
      <c r="BI17" s="40"/>
      <c r="BJ17" s="40"/>
      <c r="BK17" s="36"/>
      <c r="BL17" s="36"/>
      <c r="BM17" s="36"/>
      <c r="BN17" s="36"/>
      <c r="BO17" s="26"/>
      <c r="BP17" s="36"/>
      <c r="BQ17" s="200">
        <v>43413</v>
      </c>
      <c r="BR17" s="196">
        <v>6</v>
      </c>
      <c r="BS17" s="22">
        <f t="shared" si="6"/>
        <v>180</v>
      </c>
      <c r="BT17" s="192">
        <f t="shared" si="7"/>
        <v>43593</v>
      </c>
      <c r="BU17" s="25"/>
    </row>
    <row r="18" spans="1:73" s="22" customFormat="1" ht="236.25" customHeight="1" x14ac:dyDescent="0.25">
      <c r="A18" s="199" t="s">
        <v>356</v>
      </c>
      <c r="B18" s="205"/>
      <c r="C18" s="26"/>
      <c r="D18" s="206"/>
      <c r="E18" s="206"/>
      <c r="F18" s="180"/>
      <c r="G18" s="205"/>
      <c r="H18" s="205"/>
      <c r="I18" s="205"/>
      <c r="J18" s="199" t="s">
        <v>358</v>
      </c>
      <c r="K18" s="205"/>
      <c r="L18" s="180"/>
      <c r="M18" s="180"/>
      <c r="N18" s="199" t="s">
        <v>361</v>
      </c>
      <c r="O18" s="180"/>
      <c r="P18" s="180"/>
      <c r="Q18" s="180"/>
      <c r="R18" s="180"/>
      <c r="S18" s="180"/>
      <c r="T18" s="180"/>
      <c r="U18" s="180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180"/>
      <c r="AI18" s="36"/>
      <c r="AJ18" s="180"/>
      <c r="AK18" s="36"/>
      <c r="AL18" s="180"/>
      <c r="AM18" s="180"/>
      <c r="AN18" s="180"/>
      <c r="AO18" s="36"/>
      <c r="AP18" s="36"/>
      <c r="AQ18" s="36"/>
      <c r="AR18" s="36"/>
      <c r="AS18" s="36"/>
      <c r="AT18" s="180"/>
      <c r="AU18" s="180"/>
      <c r="AV18" s="180"/>
      <c r="AW18" s="36"/>
      <c r="AX18" s="36"/>
      <c r="AY18" s="36"/>
      <c r="AZ18" s="36"/>
      <c r="BA18" s="36"/>
      <c r="BB18" s="36"/>
      <c r="BC18" s="36"/>
      <c r="BD18" s="180"/>
      <c r="BE18" s="180"/>
      <c r="BF18" s="180"/>
      <c r="BG18" s="36"/>
      <c r="BH18" s="180"/>
      <c r="BI18" s="40"/>
      <c r="BJ18" s="40"/>
      <c r="BK18" s="36"/>
      <c r="BL18" s="36"/>
      <c r="BM18" s="36"/>
      <c r="BN18" s="36"/>
      <c r="BO18" s="26"/>
      <c r="BP18" s="36"/>
      <c r="BQ18" s="200">
        <v>43416</v>
      </c>
      <c r="BR18" s="196">
        <v>6</v>
      </c>
      <c r="BS18" s="22">
        <f t="shared" si="6"/>
        <v>180</v>
      </c>
      <c r="BT18" s="192">
        <f t="shared" si="7"/>
        <v>43596</v>
      </c>
      <c r="BU18" s="25"/>
    </row>
    <row r="19" spans="1:73" s="22" customFormat="1" ht="267" customHeight="1" x14ac:dyDescent="0.25">
      <c r="A19" s="199" t="s">
        <v>357</v>
      </c>
      <c r="B19" s="205"/>
      <c r="C19" s="26"/>
      <c r="D19" s="206"/>
      <c r="E19" s="206"/>
      <c r="F19" s="180"/>
      <c r="G19" s="205"/>
      <c r="H19" s="205"/>
      <c r="I19" s="205"/>
      <c r="J19" s="199" t="s">
        <v>358</v>
      </c>
      <c r="K19" s="205"/>
      <c r="L19" s="180"/>
      <c r="M19" s="180"/>
      <c r="N19" s="199" t="s">
        <v>362</v>
      </c>
      <c r="O19" s="36"/>
      <c r="P19" s="180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180"/>
      <c r="AU19" s="36"/>
      <c r="AV19" s="180"/>
      <c r="AW19" s="36"/>
      <c r="AX19" s="36"/>
      <c r="AY19" s="36"/>
      <c r="AZ19" s="36"/>
      <c r="BA19" s="36"/>
      <c r="BB19" s="36"/>
      <c r="BC19" s="36"/>
      <c r="BD19" s="180"/>
      <c r="BE19" s="36"/>
      <c r="BF19" s="180"/>
      <c r="BG19" s="36"/>
      <c r="BH19" s="180"/>
      <c r="BI19" s="40"/>
      <c r="BJ19" s="40"/>
      <c r="BK19" s="36"/>
      <c r="BL19" s="36"/>
      <c r="BM19" s="36"/>
      <c r="BN19" s="36"/>
      <c r="BO19" s="26"/>
      <c r="BP19" s="36"/>
      <c r="BQ19" s="200">
        <v>43416</v>
      </c>
      <c r="BR19" s="196">
        <v>6</v>
      </c>
      <c r="BS19" s="22">
        <f t="shared" si="6"/>
        <v>180</v>
      </c>
      <c r="BT19" s="192">
        <f t="shared" si="7"/>
        <v>43596</v>
      </c>
      <c r="BU19" s="25"/>
    </row>
    <row r="20" spans="1:73" s="22" customFormat="1" ht="409.5" customHeight="1" x14ac:dyDescent="0.25">
      <c r="A20" s="201"/>
      <c r="B20" s="202"/>
      <c r="C20" s="203"/>
      <c r="D20" s="204"/>
      <c r="E20" s="204"/>
      <c r="F20" s="227"/>
      <c r="G20" s="202"/>
      <c r="H20" s="202"/>
      <c r="I20" s="202"/>
      <c r="J20" s="202"/>
      <c r="K20" s="202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227"/>
      <c r="AU20" s="181"/>
      <c r="AV20" s="227"/>
      <c r="AW20" s="181"/>
      <c r="AX20" s="181"/>
      <c r="AY20" s="181"/>
      <c r="AZ20" s="181"/>
      <c r="BA20" s="181"/>
      <c r="BB20" s="181"/>
      <c r="BC20" s="181"/>
      <c r="BD20" s="227"/>
      <c r="BE20" s="181"/>
      <c r="BF20" s="227"/>
      <c r="BG20" s="181"/>
      <c r="BH20" s="227"/>
      <c r="BI20" s="182"/>
      <c r="BJ20" s="182"/>
      <c r="BK20" s="181"/>
      <c r="BL20" s="181"/>
      <c r="BM20" s="181"/>
      <c r="BN20" s="181">
        <f t="shared" ref="BN20:BN30" si="9">W20+Y20+AA20+AC20+AE20+AG20+AI20+AM20+AO20+AQ20+AS20+AU20+AW20+AY20+BA20+BC20+BE20+BG20+BI20+BK20+BM20</f>
        <v>0</v>
      </c>
      <c r="BO20" s="203">
        <v>43593</v>
      </c>
      <c r="BP20" s="181" t="s">
        <v>333</v>
      </c>
      <c r="BQ20" s="193">
        <v>43413</v>
      </c>
      <c r="BR20" s="196">
        <v>6</v>
      </c>
      <c r="BS20" s="22">
        <f t="shared" si="6"/>
        <v>180</v>
      </c>
      <c r="BT20" s="192">
        <f t="shared" si="7"/>
        <v>43593</v>
      </c>
      <c r="BU20" s="25"/>
    </row>
    <row r="21" spans="1:73" s="22" customFormat="1" ht="409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0"/>
      <c r="AU21" s="21"/>
      <c r="AV21" s="20"/>
      <c r="AW21" s="21"/>
      <c r="AX21" s="21"/>
      <c r="AY21" s="21"/>
      <c r="AZ21" s="21"/>
      <c r="BA21" s="21"/>
      <c r="BB21" s="21"/>
      <c r="BC21" s="21"/>
      <c r="BD21" s="227"/>
      <c r="BE21" s="181"/>
      <c r="BF21" s="20"/>
      <c r="BG21" s="21"/>
      <c r="BH21" s="20"/>
      <c r="BI21" s="23"/>
      <c r="BJ21" s="23"/>
      <c r="BK21" s="21"/>
      <c r="BL21" s="21"/>
      <c r="BM21" s="21"/>
      <c r="BN21" s="181">
        <f t="shared" si="9"/>
        <v>0</v>
      </c>
      <c r="BO21" s="24">
        <v>43593</v>
      </c>
      <c r="BP21" s="21" t="s">
        <v>332</v>
      </c>
      <c r="BQ21" s="193">
        <v>43413</v>
      </c>
      <c r="BR21" s="196">
        <v>6</v>
      </c>
      <c r="BS21" s="22">
        <f t="shared" si="6"/>
        <v>180</v>
      </c>
      <c r="BT21" s="192">
        <f t="shared" si="7"/>
        <v>43593</v>
      </c>
      <c r="BU21" s="25"/>
    </row>
    <row r="22" spans="1:73" s="22" customFormat="1" ht="409.6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0"/>
      <c r="AU22" s="21"/>
      <c r="AV22" s="20"/>
      <c r="AW22" s="21"/>
      <c r="AX22" s="21"/>
      <c r="AY22" s="21"/>
      <c r="AZ22" s="21"/>
      <c r="BA22" s="21"/>
      <c r="BB22" s="21"/>
      <c r="BC22" s="21"/>
      <c r="BD22" s="227"/>
      <c r="BE22" s="181"/>
      <c r="BF22" s="20"/>
      <c r="BG22" s="21"/>
      <c r="BH22" s="20"/>
      <c r="BI22" s="23"/>
      <c r="BJ22" s="23"/>
      <c r="BK22" s="21"/>
      <c r="BL22" s="21"/>
      <c r="BM22" s="21"/>
      <c r="BN22" s="181">
        <f t="shared" si="9"/>
        <v>0</v>
      </c>
      <c r="BO22" s="24">
        <v>43598</v>
      </c>
      <c r="BP22" s="21" t="s">
        <v>333</v>
      </c>
      <c r="BQ22" s="193">
        <v>43418</v>
      </c>
      <c r="BR22" s="196">
        <v>6</v>
      </c>
      <c r="BS22" s="22">
        <f t="shared" si="6"/>
        <v>180</v>
      </c>
      <c r="BT22" s="192">
        <f t="shared" si="7"/>
        <v>43598</v>
      </c>
      <c r="BU22" s="25"/>
    </row>
    <row r="23" spans="1:73" s="22" customFormat="1" ht="409.6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1"/>
      <c r="R23" s="21"/>
      <c r="S23" s="21"/>
      <c r="T23" s="21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27"/>
      <c r="BE23" s="21"/>
      <c r="BF23" s="20"/>
      <c r="BG23" s="21"/>
      <c r="BH23" s="20"/>
      <c r="BI23" s="23"/>
      <c r="BJ23" s="23"/>
      <c r="BK23" s="21"/>
      <c r="BL23" s="21"/>
      <c r="BM23" s="21"/>
      <c r="BN23" s="181">
        <f t="shared" si="9"/>
        <v>0</v>
      </c>
      <c r="BO23" s="24">
        <v>43593</v>
      </c>
      <c r="BP23" s="21" t="s">
        <v>333</v>
      </c>
      <c r="BQ23" s="193">
        <v>43413</v>
      </c>
      <c r="BR23" s="196">
        <v>6</v>
      </c>
      <c r="BS23" s="22">
        <f t="shared" ref="BS23:BS25" si="10">BR23*30</f>
        <v>180</v>
      </c>
      <c r="BT23" s="192">
        <f t="shared" ref="BT23:BT25" si="11">BQ23+BS23</f>
        <v>43593</v>
      </c>
      <c r="BU23" s="25"/>
    </row>
    <row r="24" spans="1:73" s="22" customFormat="1" ht="409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27"/>
      <c r="BE24" s="181"/>
      <c r="BF24" s="20"/>
      <c r="BG24" s="21"/>
      <c r="BH24" s="20"/>
      <c r="BI24" s="23"/>
      <c r="BJ24" s="23"/>
      <c r="BK24" s="21"/>
      <c r="BL24" s="21"/>
      <c r="BM24" s="21"/>
      <c r="BN24" s="181">
        <f t="shared" si="9"/>
        <v>0</v>
      </c>
      <c r="BO24" s="24">
        <v>43596</v>
      </c>
      <c r="BP24" s="21" t="s">
        <v>332</v>
      </c>
      <c r="BQ24" s="193">
        <v>43416</v>
      </c>
      <c r="BR24" s="196">
        <v>6</v>
      </c>
      <c r="BS24" s="22">
        <f t="shared" si="10"/>
        <v>180</v>
      </c>
      <c r="BT24" s="192">
        <f t="shared" si="11"/>
        <v>43596</v>
      </c>
      <c r="BU24" s="25"/>
    </row>
    <row r="25" spans="1:73" s="22" customFormat="1" ht="409.6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0"/>
      <c r="BC25" s="21"/>
      <c r="BD25" s="227"/>
      <c r="BE25" s="21"/>
      <c r="BF25" s="20"/>
      <c r="BG25" s="21"/>
      <c r="BH25" s="20"/>
      <c r="BI25" s="23"/>
      <c r="BJ25" s="23"/>
      <c r="BK25" s="21"/>
      <c r="BL25" s="21"/>
      <c r="BM25" s="21"/>
      <c r="BN25" s="181">
        <f t="shared" si="9"/>
        <v>0</v>
      </c>
      <c r="BO25" s="24">
        <v>43593</v>
      </c>
      <c r="BP25" s="21" t="s">
        <v>331</v>
      </c>
      <c r="BQ25" s="193">
        <v>43413</v>
      </c>
      <c r="BR25" s="196">
        <v>6</v>
      </c>
      <c r="BS25" s="22">
        <f t="shared" si="10"/>
        <v>180</v>
      </c>
      <c r="BT25" s="192">
        <f t="shared" si="11"/>
        <v>43593</v>
      </c>
      <c r="BU25" s="25"/>
    </row>
    <row r="26" spans="1:73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0"/>
      <c r="AU26" s="21"/>
      <c r="AV26" s="20"/>
      <c r="AW26" s="21"/>
      <c r="AX26" s="21"/>
      <c r="AY26" s="21"/>
      <c r="AZ26" s="21"/>
      <c r="BA26" s="21"/>
      <c r="BB26" s="21"/>
      <c r="BC26" s="21"/>
      <c r="BD26" s="227"/>
      <c r="BE26" s="20"/>
      <c r="BF26" s="20"/>
      <c r="BG26" s="21"/>
      <c r="BH26" s="20"/>
      <c r="BI26" s="23"/>
      <c r="BJ26" s="23"/>
      <c r="BK26" s="21"/>
      <c r="BL26" s="21"/>
      <c r="BM26" s="21"/>
      <c r="BN26" s="181">
        <f t="shared" si="9"/>
        <v>0</v>
      </c>
      <c r="BO26" s="24">
        <v>43773</v>
      </c>
      <c r="BP26" s="21" t="s">
        <v>210</v>
      </c>
      <c r="BQ26" s="193">
        <v>43413</v>
      </c>
      <c r="BR26" s="196">
        <v>12</v>
      </c>
      <c r="BS26" s="22">
        <f t="shared" si="6"/>
        <v>360</v>
      </c>
      <c r="BT26" s="192">
        <f t="shared" si="7"/>
        <v>43773</v>
      </c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1"/>
      <c r="R27" s="21"/>
      <c r="S27" s="21"/>
      <c r="T27" s="21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0"/>
      <c r="AU27" s="21"/>
      <c r="AV27" s="20"/>
      <c r="AW27" s="21"/>
      <c r="AX27" s="21"/>
      <c r="AY27" s="21"/>
      <c r="AZ27" s="21"/>
      <c r="BA27" s="21"/>
      <c r="BB27" s="21"/>
      <c r="BC27" s="21"/>
      <c r="BD27" s="227"/>
      <c r="BE27" s="181"/>
      <c r="BF27" s="20"/>
      <c r="BG27" s="21"/>
      <c r="BH27" s="20"/>
      <c r="BI27" s="23"/>
      <c r="BJ27" s="23"/>
      <c r="BK27" s="21"/>
      <c r="BL27" s="21"/>
      <c r="BM27" s="21"/>
      <c r="BN27" s="181">
        <f t="shared" si="9"/>
        <v>0</v>
      </c>
      <c r="BO27" s="24">
        <v>43593</v>
      </c>
      <c r="BP27" s="21" t="s">
        <v>334</v>
      </c>
      <c r="BQ27" s="193">
        <v>43413</v>
      </c>
      <c r="BR27" s="196">
        <v>6</v>
      </c>
      <c r="BS27" s="22">
        <f t="shared" si="6"/>
        <v>180</v>
      </c>
      <c r="BT27" s="192">
        <f t="shared" si="7"/>
        <v>43593</v>
      </c>
      <c r="BU27" s="25"/>
    </row>
    <row r="28" spans="1:73" s="22" customFormat="1" ht="179.2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27"/>
      <c r="BE28" s="21"/>
      <c r="BF28" s="20"/>
      <c r="BG28" s="21"/>
      <c r="BH28" s="20"/>
      <c r="BI28" s="23"/>
      <c r="BJ28" s="23"/>
      <c r="BK28" s="21"/>
      <c r="BL28" s="21"/>
      <c r="BM28" s="21"/>
      <c r="BN28" s="181">
        <f t="shared" si="9"/>
        <v>0</v>
      </c>
      <c r="BO28" s="24">
        <v>43593</v>
      </c>
      <c r="BP28" s="21" t="s">
        <v>210</v>
      </c>
      <c r="BQ28" s="193">
        <v>43413</v>
      </c>
      <c r="BR28" s="196">
        <v>6</v>
      </c>
      <c r="BS28" s="22">
        <f t="shared" si="6"/>
        <v>180</v>
      </c>
      <c r="BT28" s="192">
        <f t="shared" si="7"/>
        <v>43593</v>
      </c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81"/>
      <c r="BE29" s="181"/>
      <c r="BF29" s="21"/>
      <c r="BG29" s="21"/>
      <c r="BH29" s="20"/>
      <c r="BI29" s="23"/>
      <c r="BJ29" s="23"/>
      <c r="BK29" s="21"/>
      <c r="BL29" s="21"/>
      <c r="BM29" s="21"/>
      <c r="BN29" s="181">
        <f t="shared" si="9"/>
        <v>0</v>
      </c>
      <c r="BO29" s="24">
        <v>43598</v>
      </c>
      <c r="BP29" s="21" t="s">
        <v>210</v>
      </c>
      <c r="BQ29" s="193">
        <v>43418</v>
      </c>
      <c r="BR29" s="196">
        <v>6</v>
      </c>
      <c r="BS29" s="22">
        <f t="shared" si="6"/>
        <v>180</v>
      </c>
      <c r="BT29" s="192">
        <f t="shared" si="7"/>
        <v>43598</v>
      </c>
      <c r="BU29" s="25"/>
    </row>
    <row r="30" spans="1:73" s="22" customFormat="1" ht="207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27"/>
      <c r="BE30" s="21"/>
      <c r="BF30" s="20"/>
      <c r="BG30" s="21"/>
      <c r="BH30" s="20"/>
      <c r="BI30" s="23"/>
      <c r="BJ30" s="23"/>
      <c r="BK30" s="21"/>
      <c r="BL30" s="21"/>
      <c r="BM30" s="21"/>
      <c r="BN30" s="181">
        <f t="shared" si="9"/>
        <v>0</v>
      </c>
      <c r="BO30" s="24">
        <v>43593</v>
      </c>
      <c r="BP30" s="21" t="s">
        <v>210</v>
      </c>
      <c r="BQ30" s="193">
        <v>43413</v>
      </c>
      <c r="BR30" s="196">
        <v>6</v>
      </c>
      <c r="BS30" s="22">
        <f t="shared" si="6"/>
        <v>180</v>
      </c>
      <c r="BT30" s="192">
        <f t="shared" si="7"/>
        <v>43593</v>
      </c>
      <c r="BU30" s="25"/>
    </row>
    <row r="31" spans="1:73" s="22" customFormat="1" ht="234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81"/>
      <c r="BE31" s="181"/>
      <c r="BF31" s="21"/>
      <c r="BG31" s="21"/>
      <c r="BH31" s="20"/>
      <c r="BI31" s="23"/>
      <c r="BJ31" s="23"/>
      <c r="BK31" s="21"/>
      <c r="BL31" s="21"/>
      <c r="BM31" s="21"/>
      <c r="BN31" s="181">
        <f t="shared" ref="BN31:BN38" si="12">W31+Y31+AA31+AC31+AE31+AG31+AI31+AM31+AO31+AQ31+AS31+AU31+AW31+AY31+BA31+BC31+BE31+BG31+BI31+BK31+BM31</f>
        <v>0</v>
      </c>
      <c r="BO31" s="24">
        <v>43596</v>
      </c>
      <c r="BP31" s="21" t="s">
        <v>210</v>
      </c>
      <c r="BQ31" s="193">
        <v>43416</v>
      </c>
      <c r="BR31" s="196">
        <v>6</v>
      </c>
      <c r="BS31" s="22">
        <f t="shared" si="6"/>
        <v>180</v>
      </c>
      <c r="BT31" s="192">
        <f t="shared" si="7"/>
        <v>43596</v>
      </c>
      <c r="BU31" s="25"/>
    </row>
    <row r="32" spans="1:73" s="22" customFormat="1" ht="309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81"/>
      <c r="BE32" s="181"/>
      <c r="BF32" s="21"/>
      <c r="BG32" s="21"/>
      <c r="BH32" s="20"/>
      <c r="BI32" s="23"/>
      <c r="BJ32" s="23"/>
      <c r="BK32" s="21"/>
      <c r="BL32" s="21"/>
      <c r="BM32" s="21"/>
      <c r="BN32" s="181">
        <f t="shared" si="12"/>
        <v>0</v>
      </c>
      <c r="BO32" s="24">
        <v>43596</v>
      </c>
      <c r="BP32" s="21" t="s">
        <v>210</v>
      </c>
      <c r="BQ32" s="193">
        <v>43416</v>
      </c>
      <c r="BR32" s="196">
        <v>6</v>
      </c>
      <c r="BS32" s="22">
        <f t="shared" si="6"/>
        <v>180</v>
      </c>
      <c r="BT32" s="192">
        <f t="shared" si="7"/>
        <v>43596</v>
      </c>
      <c r="BU32" s="25"/>
    </row>
    <row r="33" spans="1:73" s="22" customFormat="1" ht="193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27"/>
      <c r="BE33" s="21"/>
      <c r="BF33" s="21"/>
      <c r="BG33" s="21"/>
      <c r="BH33" s="20"/>
      <c r="BI33" s="23"/>
      <c r="BJ33" s="20"/>
      <c r="BK33" s="21"/>
      <c r="BL33" s="21"/>
      <c r="BM33" s="21"/>
      <c r="BN33" s="181">
        <f t="shared" si="12"/>
        <v>0</v>
      </c>
      <c r="BO33" s="24">
        <v>43596</v>
      </c>
      <c r="BP33" s="21" t="s">
        <v>210</v>
      </c>
      <c r="BQ33" s="193">
        <v>43416</v>
      </c>
      <c r="BR33" s="196">
        <v>6</v>
      </c>
      <c r="BS33" s="22">
        <f t="shared" si="6"/>
        <v>180</v>
      </c>
      <c r="BT33" s="192">
        <f t="shared" si="7"/>
        <v>43596</v>
      </c>
      <c r="BU33" s="25"/>
    </row>
    <row r="34" spans="1:73" s="22" customFormat="1" ht="193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27"/>
      <c r="BE34" s="21"/>
      <c r="BF34" s="21"/>
      <c r="BG34" s="21"/>
      <c r="BH34" s="20"/>
      <c r="BI34" s="23"/>
      <c r="BJ34" s="23"/>
      <c r="BK34" s="21"/>
      <c r="BL34" s="21"/>
      <c r="BM34" s="21"/>
      <c r="BN34" s="181">
        <f t="shared" si="12"/>
        <v>0</v>
      </c>
      <c r="BO34" s="24">
        <v>43596</v>
      </c>
      <c r="BP34" s="21" t="s">
        <v>210</v>
      </c>
      <c r="BQ34" s="193">
        <v>43416</v>
      </c>
      <c r="BR34" s="196">
        <v>6</v>
      </c>
      <c r="BS34" s="22">
        <f t="shared" si="6"/>
        <v>180</v>
      </c>
      <c r="BT34" s="192">
        <f t="shared" si="7"/>
        <v>43596</v>
      </c>
      <c r="BU34" s="25"/>
    </row>
    <row r="35" spans="1:73" s="22" customFormat="1" ht="193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27"/>
      <c r="BE35" s="20"/>
      <c r="BF35" s="20"/>
      <c r="BG35" s="21"/>
      <c r="BH35" s="20"/>
      <c r="BI35" s="23"/>
      <c r="BJ35" s="23"/>
      <c r="BK35" s="21"/>
      <c r="BL35" s="21"/>
      <c r="BM35" s="21"/>
      <c r="BN35" s="181">
        <f t="shared" si="12"/>
        <v>0</v>
      </c>
      <c r="BO35" s="24">
        <v>43596</v>
      </c>
      <c r="BP35" s="21" t="s">
        <v>210</v>
      </c>
      <c r="BQ35" s="193">
        <v>43416</v>
      </c>
      <c r="BR35" s="196">
        <v>6</v>
      </c>
      <c r="BS35" s="22">
        <f t="shared" si="6"/>
        <v>180</v>
      </c>
      <c r="BT35" s="192">
        <f t="shared" si="7"/>
        <v>43596</v>
      </c>
      <c r="BU35" s="25"/>
    </row>
    <row r="36" spans="1:73" s="22" customFormat="1" ht="193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227"/>
      <c r="BE36" s="181"/>
      <c r="BF36" s="21"/>
      <c r="BG36" s="21"/>
      <c r="BH36" s="20"/>
      <c r="BI36" s="23"/>
      <c r="BJ36" s="23"/>
      <c r="BK36" s="21"/>
      <c r="BL36" s="21"/>
      <c r="BM36" s="21"/>
      <c r="BN36" s="181">
        <f t="shared" si="12"/>
        <v>0</v>
      </c>
      <c r="BO36" s="24">
        <v>43578</v>
      </c>
      <c r="BP36" s="21" t="s">
        <v>210</v>
      </c>
      <c r="BQ36" s="193">
        <v>43398</v>
      </c>
      <c r="BR36" s="196">
        <v>6</v>
      </c>
      <c r="BS36" s="22">
        <f t="shared" si="6"/>
        <v>180</v>
      </c>
      <c r="BT36" s="192">
        <f t="shared" si="7"/>
        <v>43578</v>
      </c>
      <c r="BU36" s="25"/>
    </row>
    <row r="37" spans="1:73" s="22" customFormat="1" ht="201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27"/>
      <c r="AM37" s="20"/>
      <c r="AN37" s="20"/>
      <c r="AO37" s="21"/>
      <c r="AP37" s="21"/>
      <c r="AQ37" s="21"/>
      <c r="AR37" s="21"/>
      <c r="AS37" s="21"/>
      <c r="AT37" s="227"/>
      <c r="AU37" s="20"/>
      <c r="AV37" s="21"/>
      <c r="AW37" s="21"/>
      <c r="AX37" s="21"/>
      <c r="AY37" s="21"/>
      <c r="AZ37" s="21"/>
      <c r="BA37" s="21"/>
      <c r="BB37" s="21"/>
      <c r="BC37" s="21"/>
      <c r="BD37" s="227"/>
      <c r="BE37" s="21"/>
      <c r="BF37" s="21"/>
      <c r="BG37" s="21"/>
      <c r="BH37" s="20"/>
      <c r="BI37" s="23"/>
      <c r="BJ37" s="20"/>
      <c r="BK37" s="21"/>
      <c r="BL37" s="21"/>
      <c r="BM37" s="21"/>
      <c r="BN37" s="181">
        <f t="shared" si="12"/>
        <v>0</v>
      </c>
      <c r="BO37" s="24">
        <v>43591</v>
      </c>
      <c r="BP37" s="21"/>
      <c r="BQ37" s="193">
        <v>43411</v>
      </c>
      <c r="BR37" s="196">
        <v>6</v>
      </c>
      <c r="BS37" s="22">
        <f t="shared" si="6"/>
        <v>180</v>
      </c>
      <c r="BT37" s="192">
        <f t="shared" si="7"/>
        <v>43591</v>
      </c>
      <c r="BU37" s="25"/>
    </row>
    <row r="38" spans="1:73" s="22" customFormat="1" ht="201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227"/>
      <c r="AM38" s="20"/>
      <c r="AN38" s="20"/>
      <c r="AO38" s="21"/>
      <c r="AP38" s="21"/>
      <c r="AQ38" s="21"/>
      <c r="AR38" s="21"/>
      <c r="AS38" s="21"/>
      <c r="AT38" s="227"/>
      <c r="AU38" s="20"/>
      <c r="AV38" s="21"/>
      <c r="AW38" s="21"/>
      <c r="AX38" s="21"/>
      <c r="AY38" s="21"/>
      <c r="AZ38" s="21"/>
      <c r="BA38" s="21"/>
      <c r="BB38" s="21"/>
      <c r="BC38" s="21"/>
      <c r="BD38" s="227"/>
      <c r="BE38" s="181"/>
      <c r="BF38" s="21"/>
      <c r="BG38" s="21"/>
      <c r="BH38" s="20"/>
      <c r="BI38" s="23"/>
      <c r="BJ38" s="23"/>
      <c r="BK38" s="21"/>
      <c r="BL38" s="21"/>
      <c r="BM38" s="21"/>
      <c r="BN38" s="181">
        <f t="shared" si="12"/>
        <v>0</v>
      </c>
      <c r="BO38" s="24">
        <v>43591</v>
      </c>
      <c r="BP38" s="21" t="s">
        <v>210</v>
      </c>
      <c r="BQ38" s="193">
        <v>43411</v>
      </c>
      <c r="BR38" s="196">
        <v>6</v>
      </c>
      <c r="BS38" s="22">
        <f>BR38*30</f>
        <v>180</v>
      </c>
      <c r="BT38" s="192">
        <f t="shared" si="7"/>
        <v>43591</v>
      </c>
      <c r="BU38" s="25"/>
    </row>
    <row r="39" spans="1:73" s="22" customFormat="1" ht="147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27"/>
      <c r="BE39" s="20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7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27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47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27"/>
      <c r="BE41" s="2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47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27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47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27"/>
      <c r="BE43" s="2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4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27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4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27"/>
      <c r="BE45" s="2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4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27"/>
      <c r="BE46" s="181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93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27"/>
      <c r="BE47" s="21"/>
      <c r="BF47" s="20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93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27"/>
      <c r="BE48" s="181"/>
      <c r="BF48" s="20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93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27"/>
      <c r="BE49" s="21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93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81"/>
      <c r="BE50" s="181"/>
      <c r="BF50" s="21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39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27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7"/>
      <c r="BE51" s="21"/>
      <c r="BF51" s="20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39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27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7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40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0"/>
      <c r="Q53" s="21"/>
      <c r="R53" s="21"/>
      <c r="S53" s="20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27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27"/>
      <c r="BE53" s="21"/>
      <c r="BF53" s="21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22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27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27"/>
      <c r="BE54" s="21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2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27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27"/>
      <c r="BE55" s="2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22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27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27"/>
      <c r="BE56" s="21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29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27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27"/>
      <c r="BE57" s="21"/>
      <c r="BF57" s="20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94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27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27"/>
      <c r="BE58" s="21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0"/>
      <c r="Q59" s="21"/>
      <c r="R59" s="21"/>
      <c r="S59" s="20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27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27"/>
      <c r="BE59" s="23"/>
      <c r="BF59" s="23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27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27"/>
      <c r="BE60" s="21"/>
      <c r="BF60" s="20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409.6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27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27"/>
      <c r="BE61" s="21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8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27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27"/>
      <c r="BE62" s="23"/>
      <c r="BF62" s="23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21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27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0"/>
      <c r="BC63" s="20"/>
      <c r="BD63" s="227"/>
      <c r="BE63" s="21"/>
      <c r="BF63" s="20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6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0"/>
      <c r="Q64" s="21"/>
      <c r="R64" s="21"/>
      <c r="S64" s="20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27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0"/>
      <c r="BC64" s="20"/>
      <c r="BD64" s="227"/>
      <c r="BE64" s="23"/>
      <c r="BF64" s="23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16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27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27"/>
      <c r="BE65" s="21"/>
      <c r="BF65" s="20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16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0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27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27"/>
      <c r="BE66" s="21"/>
      <c r="BF66" s="20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27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27"/>
      <c r="BE67" s="21"/>
      <c r="BF67" s="20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0"/>
      <c r="Q68" s="21"/>
      <c r="R68" s="21"/>
      <c r="S68" s="20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27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27"/>
      <c r="BE68" s="23"/>
      <c r="BF68" s="23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0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27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27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2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27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27"/>
      <c r="BE70" s="20"/>
      <c r="BF70" s="20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54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27"/>
      <c r="AM71" s="20"/>
      <c r="AN71" s="20"/>
      <c r="AO71" s="21"/>
      <c r="AP71" s="21"/>
      <c r="AQ71" s="21"/>
      <c r="AR71" s="21"/>
      <c r="AS71" s="21"/>
      <c r="AT71" s="181"/>
      <c r="AU71" s="21"/>
      <c r="AV71" s="21"/>
      <c r="AW71" s="21"/>
      <c r="AX71" s="21"/>
      <c r="AY71" s="21"/>
      <c r="AZ71" s="21"/>
      <c r="BA71" s="21"/>
      <c r="BB71" s="21"/>
      <c r="BC71" s="21"/>
      <c r="BD71" s="227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6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27"/>
      <c r="AM72" s="21"/>
      <c r="AN72" s="20"/>
      <c r="AO72" s="21"/>
      <c r="AP72" s="21"/>
      <c r="AQ72" s="21"/>
      <c r="AR72" s="21"/>
      <c r="AS72" s="21"/>
      <c r="AT72" s="227"/>
      <c r="AU72" s="21"/>
      <c r="AV72" s="21"/>
      <c r="AW72" s="21"/>
      <c r="AX72" s="21"/>
      <c r="AY72" s="21"/>
      <c r="AZ72" s="21"/>
      <c r="BA72" s="21"/>
      <c r="BB72" s="20"/>
      <c r="BC72" s="20"/>
      <c r="BD72" s="227"/>
      <c r="BE72" s="20"/>
      <c r="BF72" s="20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27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27"/>
      <c r="BE73" s="23"/>
      <c r="BF73" s="23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27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227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27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227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27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227"/>
      <c r="BE76" s="23"/>
      <c r="BF76" s="23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27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0"/>
      <c r="BC77" s="20"/>
      <c r="BD77" s="227"/>
      <c r="BE77" s="23"/>
      <c r="BF77" s="23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27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27"/>
      <c r="BE78" s="21"/>
      <c r="BF78" s="21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27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27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27"/>
      <c r="BE79" s="23"/>
      <c r="BF79" s="23"/>
      <c r="BG79" s="20"/>
      <c r="BH79" s="20"/>
      <c r="BI79" s="23"/>
      <c r="BJ79" s="23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75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27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1"/>
      <c r="BD80" s="20"/>
      <c r="BE80" s="23"/>
      <c r="BF80" s="23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27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27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27"/>
      <c r="BE81" s="21"/>
      <c r="BF81" s="21"/>
      <c r="BG81" s="20"/>
      <c r="BH81" s="20"/>
      <c r="BI81" s="23"/>
      <c r="BJ81" s="20"/>
      <c r="BK81" s="23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27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27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27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27"/>
      <c r="O83" s="21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27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7"/>
      <c r="BE83" s="182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27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27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7"/>
      <c r="BE84" s="182"/>
      <c r="BF84" s="23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27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1"/>
      <c r="BD85" s="20"/>
      <c r="BE85" s="23"/>
      <c r="BF85" s="23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27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7"/>
      <c r="BE86" s="2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27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27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27"/>
      <c r="BE87" s="182"/>
      <c r="BF87" s="23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27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27"/>
      <c r="BE88" s="2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27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27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7"/>
      <c r="BE89" s="181"/>
      <c r="BF89" s="21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27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27"/>
      <c r="BE90" s="21"/>
      <c r="BF90" s="21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27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27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7"/>
      <c r="BE91" s="182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52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27"/>
      <c r="AM92" s="23"/>
      <c r="AN92" s="23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7"/>
      <c r="BE92" s="21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52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27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227"/>
      <c r="AM93" s="23"/>
      <c r="AN93" s="23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227"/>
      <c r="BE93" s="18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227"/>
      <c r="AM94" s="23"/>
      <c r="AN94" s="23"/>
      <c r="AO94" s="21"/>
      <c r="AP94" s="21"/>
      <c r="AQ94" s="21"/>
      <c r="AR94" s="21"/>
      <c r="AS94" s="21"/>
      <c r="AT94" s="181"/>
      <c r="AU94" s="21"/>
      <c r="AV94" s="21"/>
      <c r="AW94" s="21"/>
      <c r="AX94" s="21"/>
      <c r="AY94" s="21"/>
      <c r="AZ94" s="21"/>
      <c r="BA94" s="21"/>
      <c r="BB94" s="21"/>
      <c r="BC94" s="21"/>
      <c r="BD94" s="227"/>
      <c r="BE94" s="227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09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0"/>
      <c r="AK95" s="21"/>
      <c r="AL95" s="227"/>
      <c r="AM95" s="23"/>
      <c r="AN95" s="20"/>
      <c r="AO95" s="21"/>
      <c r="AP95" s="20"/>
      <c r="AQ95" s="23"/>
      <c r="AR95" s="20"/>
      <c r="AS95" s="21"/>
      <c r="AT95" s="227"/>
      <c r="AU95" s="23"/>
      <c r="AV95" s="21"/>
      <c r="AW95" s="21"/>
      <c r="AX95" s="21"/>
      <c r="AY95" s="21"/>
      <c r="AZ95" s="21"/>
      <c r="BA95" s="21"/>
      <c r="BB95" s="21"/>
      <c r="BC95" s="21"/>
      <c r="BD95" s="20"/>
      <c r="BE95" s="2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3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27"/>
      <c r="AM96" s="20"/>
      <c r="AN96" s="20"/>
      <c r="AO96" s="21"/>
      <c r="AP96" s="21"/>
      <c r="AQ96" s="21"/>
      <c r="AR96" s="21"/>
      <c r="AS96" s="21"/>
      <c r="AT96" s="181"/>
      <c r="AU96" s="21"/>
      <c r="AV96" s="21"/>
      <c r="AW96" s="21"/>
      <c r="AX96" s="21"/>
      <c r="AY96" s="21"/>
      <c r="AZ96" s="21"/>
      <c r="BA96" s="21"/>
      <c r="BB96" s="21"/>
      <c r="BC96" s="21"/>
      <c r="BD96" s="227"/>
      <c r="BE96" s="18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36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27"/>
      <c r="AM97" s="20"/>
      <c r="AN97" s="20"/>
      <c r="AO97" s="21"/>
      <c r="AP97" s="21"/>
      <c r="AQ97" s="21"/>
      <c r="AR97" s="21"/>
      <c r="AS97" s="21"/>
      <c r="AT97" s="181"/>
      <c r="AU97" s="21"/>
      <c r="AV97" s="21"/>
      <c r="AW97" s="21"/>
      <c r="AX97" s="21"/>
      <c r="AY97" s="21"/>
      <c r="AZ97" s="21"/>
      <c r="BA97" s="21"/>
      <c r="BB97" s="21"/>
      <c r="BC97" s="21"/>
      <c r="BD97" s="227"/>
      <c r="BE97" s="181"/>
      <c r="BF97" s="21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36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27"/>
      <c r="AM98" s="20"/>
      <c r="AN98" s="20"/>
      <c r="AO98" s="21"/>
      <c r="AP98" s="21"/>
      <c r="AQ98" s="21"/>
      <c r="AR98" s="21"/>
      <c r="AS98" s="21"/>
      <c r="AT98" s="181"/>
      <c r="AU98" s="21"/>
      <c r="AV98" s="21"/>
      <c r="AW98" s="21"/>
      <c r="AX98" s="21"/>
      <c r="AY98" s="21"/>
      <c r="AZ98" s="21"/>
      <c r="BA98" s="21"/>
      <c r="BB98" s="21"/>
      <c r="BC98" s="21"/>
      <c r="BD98" s="227"/>
      <c r="BE98" s="18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36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27"/>
      <c r="N99" s="20"/>
      <c r="O99" s="23"/>
      <c r="P99" s="20"/>
      <c r="Q99" s="20"/>
      <c r="R99" s="20"/>
      <c r="S99" s="20"/>
      <c r="T99" s="20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27"/>
      <c r="AM99" s="20"/>
      <c r="AN99" s="20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227"/>
      <c r="BE99" s="18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09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27"/>
      <c r="AM100" s="20"/>
      <c r="AN100" s="20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7"/>
      <c r="BE100" s="21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5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27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27"/>
      <c r="AM101" s="20"/>
      <c r="AN101" s="20"/>
      <c r="AO101" s="21"/>
      <c r="AP101" s="21"/>
      <c r="AQ101" s="21"/>
      <c r="AR101" s="21"/>
      <c r="AS101" s="21"/>
      <c r="AT101" s="18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7"/>
      <c r="BE101" s="227"/>
      <c r="BF101" s="20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49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27"/>
      <c r="AM102" s="20"/>
      <c r="AN102" s="20"/>
      <c r="AO102" s="21"/>
      <c r="AP102" s="21"/>
      <c r="AQ102" s="21"/>
      <c r="AR102" s="21"/>
      <c r="AS102" s="21"/>
      <c r="AT102" s="18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27"/>
      <c r="BE102" s="23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27"/>
      <c r="AM103" s="20"/>
      <c r="AN103" s="20"/>
      <c r="AO103" s="21"/>
      <c r="AP103" s="21"/>
      <c r="AQ103" s="21"/>
      <c r="AR103" s="21"/>
      <c r="AS103" s="21"/>
      <c r="AT103" s="18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7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27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27"/>
      <c r="AM104" s="20"/>
      <c r="AN104" s="20"/>
      <c r="AO104" s="21"/>
      <c r="AP104" s="21"/>
      <c r="AQ104" s="21"/>
      <c r="AR104" s="21"/>
      <c r="AS104" s="21"/>
      <c r="AT104" s="18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27"/>
      <c r="BE104" s="227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9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1"/>
      <c r="AJ105" s="20"/>
      <c r="AK105" s="21"/>
      <c r="AL105" s="227"/>
      <c r="AM105" s="21"/>
      <c r="AN105" s="20"/>
      <c r="AO105" s="21"/>
      <c r="AP105" s="21"/>
      <c r="AQ105" s="21"/>
      <c r="AR105" s="21"/>
      <c r="AS105" s="21"/>
      <c r="AT105" s="227"/>
      <c r="AU105" s="21"/>
      <c r="AV105" s="21"/>
      <c r="AW105" s="21"/>
      <c r="AX105" s="21"/>
      <c r="AY105" s="21"/>
      <c r="AZ105" s="21"/>
      <c r="BA105" s="21"/>
      <c r="BB105" s="20"/>
      <c r="BC105" s="21"/>
      <c r="BD105" s="20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29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1"/>
      <c r="AJ106" s="20"/>
      <c r="AK106" s="21"/>
      <c r="AL106" s="227"/>
      <c r="AM106" s="21"/>
      <c r="AN106" s="20"/>
      <c r="AO106" s="21"/>
      <c r="AP106" s="21"/>
      <c r="AQ106" s="21"/>
      <c r="AR106" s="21"/>
      <c r="AS106" s="21"/>
      <c r="AT106" s="227"/>
      <c r="AU106" s="21"/>
      <c r="AV106" s="21"/>
      <c r="AW106" s="21"/>
      <c r="AX106" s="21"/>
      <c r="AY106" s="21"/>
      <c r="AZ106" s="21"/>
      <c r="BA106" s="21"/>
      <c r="BB106" s="21"/>
      <c r="BC106" s="21"/>
      <c r="BD106" s="227"/>
      <c r="BE106" s="21"/>
      <c r="BF106" s="21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27"/>
      <c r="AM107" s="20"/>
      <c r="AN107" s="20"/>
      <c r="AO107" s="21"/>
      <c r="AP107" s="21"/>
      <c r="AQ107" s="21"/>
      <c r="AR107" s="21"/>
      <c r="AS107" s="21"/>
      <c r="AT107" s="227"/>
      <c r="AU107" s="20"/>
      <c r="AV107" s="21"/>
      <c r="AW107" s="21"/>
      <c r="AX107" s="21"/>
      <c r="AY107" s="21"/>
      <c r="AZ107" s="21"/>
      <c r="BA107" s="21"/>
      <c r="BB107" s="21"/>
      <c r="BC107" s="21"/>
      <c r="BD107" s="227"/>
      <c r="BE107" s="23"/>
      <c r="BF107" s="23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227"/>
      <c r="AM108" s="20"/>
      <c r="AN108" s="20"/>
      <c r="AO108" s="21"/>
      <c r="AP108" s="21"/>
      <c r="AQ108" s="21"/>
      <c r="AR108" s="21"/>
      <c r="AS108" s="21"/>
      <c r="AT108" s="227"/>
      <c r="AU108" s="20"/>
      <c r="AV108" s="21"/>
      <c r="AW108" s="21"/>
      <c r="AX108" s="21"/>
      <c r="AY108" s="21"/>
      <c r="AZ108" s="21"/>
      <c r="BA108" s="21"/>
      <c r="BB108" s="21"/>
      <c r="BC108" s="21"/>
      <c r="BD108" s="227"/>
      <c r="BE108" s="21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227"/>
      <c r="AM109" s="20"/>
      <c r="AN109" s="20"/>
      <c r="AO109" s="21"/>
      <c r="AP109" s="21"/>
      <c r="AQ109" s="21"/>
      <c r="AR109" s="21"/>
      <c r="AS109" s="21"/>
      <c r="AT109" s="227"/>
      <c r="AU109" s="20"/>
      <c r="AV109" s="21"/>
      <c r="AW109" s="21"/>
      <c r="AX109" s="21"/>
      <c r="AY109" s="21"/>
      <c r="AZ109" s="21"/>
      <c r="BA109" s="21"/>
      <c r="BB109" s="21"/>
      <c r="BC109" s="21"/>
      <c r="BD109" s="227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5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27"/>
      <c r="AM110" s="20"/>
      <c r="AN110" s="20"/>
      <c r="AO110" s="21"/>
      <c r="AP110" s="21"/>
      <c r="AQ110" s="21"/>
      <c r="AR110" s="21"/>
      <c r="AS110" s="21"/>
      <c r="AT110" s="227"/>
      <c r="AU110" s="20"/>
      <c r="AV110" s="21"/>
      <c r="AW110" s="21"/>
      <c r="AX110" s="21"/>
      <c r="AY110" s="21"/>
      <c r="AZ110" s="21"/>
      <c r="BA110" s="21"/>
      <c r="BB110" s="21"/>
      <c r="BC110" s="21"/>
      <c r="BD110" s="227"/>
      <c r="BE110" s="21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227"/>
      <c r="AM111" s="20"/>
      <c r="AN111" s="20"/>
      <c r="AO111" s="21"/>
      <c r="AP111" s="21"/>
      <c r="AQ111" s="21"/>
      <c r="AR111" s="21"/>
      <c r="AS111" s="21"/>
      <c r="AT111" s="227"/>
      <c r="AU111" s="20"/>
      <c r="AV111" s="21"/>
      <c r="AW111" s="21"/>
      <c r="AX111" s="21"/>
      <c r="AY111" s="21"/>
      <c r="AZ111" s="21"/>
      <c r="BA111" s="21"/>
      <c r="BB111" s="21"/>
      <c r="BC111" s="21"/>
      <c r="BD111" s="227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5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227"/>
      <c r="AM112" s="20"/>
      <c r="AN112" s="20"/>
      <c r="AO112" s="21"/>
      <c r="AP112" s="21"/>
      <c r="AQ112" s="21"/>
      <c r="AR112" s="21"/>
      <c r="AS112" s="21"/>
      <c r="AT112" s="227"/>
      <c r="AU112" s="20"/>
      <c r="AV112" s="21"/>
      <c r="AW112" s="21"/>
      <c r="AX112" s="21"/>
      <c r="AY112" s="21"/>
      <c r="AZ112" s="21"/>
      <c r="BA112" s="21"/>
      <c r="BB112" s="21"/>
      <c r="BC112" s="21"/>
      <c r="BD112" s="227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227"/>
      <c r="AM113" s="20"/>
      <c r="AN113" s="20"/>
      <c r="AO113" s="21"/>
      <c r="AP113" s="21"/>
      <c r="AQ113" s="21"/>
      <c r="AR113" s="21"/>
      <c r="AS113" s="21"/>
      <c r="AT113" s="227"/>
      <c r="AU113" s="20"/>
      <c r="AV113" s="21"/>
      <c r="AW113" s="21"/>
      <c r="AX113" s="21"/>
      <c r="AY113" s="21"/>
      <c r="AZ113" s="21"/>
      <c r="BA113" s="21"/>
      <c r="BB113" s="21"/>
      <c r="BC113" s="21"/>
      <c r="BD113" s="227"/>
      <c r="BE113" s="23"/>
      <c r="BF113" s="23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24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27"/>
      <c r="AM114" s="23"/>
      <c r="AN114" s="23"/>
      <c r="AO114" s="21"/>
      <c r="AP114" s="21"/>
      <c r="AQ114" s="21"/>
      <c r="AR114" s="21"/>
      <c r="AS114" s="21"/>
      <c r="AT114" s="227"/>
      <c r="AU114" s="23"/>
      <c r="AV114" s="21"/>
      <c r="AW114" s="21"/>
      <c r="AX114" s="21"/>
      <c r="AY114" s="21"/>
      <c r="AZ114" s="21"/>
      <c r="BA114" s="21"/>
      <c r="BB114" s="21"/>
      <c r="BC114" s="21"/>
      <c r="BD114" s="227"/>
      <c r="BE114" s="21"/>
      <c r="BF114" s="20"/>
      <c r="BG114" s="21"/>
      <c r="BH114" s="21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2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27"/>
      <c r="AM115" s="20"/>
      <c r="AN115" s="20"/>
      <c r="AO115" s="21"/>
      <c r="AP115" s="21"/>
      <c r="AQ115" s="21"/>
      <c r="AR115" s="21"/>
      <c r="AS115" s="21"/>
      <c r="AT115" s="227"/>
      <c r="AU115" s="20"/>
      <c r="AV115" s="21"/>
      <c r="AW115" s="21"/>
      <c r="AX115" s="21"/>
      <c r="AY115" s="21"/>
      <c r="AZ115" s="21"/>
      <c r="BA115" s="21"/>
      <c r="BB115" s="21"/>
      <c r="BC115" s="21"/>
      <c r="BD115" s="227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2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27"/>
      <c r="AM116" s="20"/>
      <c r="AN116" s="20"/>
      <c r="AO116" s="21"/>
      <c r="AP116" s="21"/>
      <c r="AQ116" s="21"/>
      <c r="AR116" s="21"/>
      <c r="AS116" s="21"/>
      <c r="AT116" s="227"/>
      <c r="AU116" s="20"/>
      <c r="AV116" s="21"/>
      <c r="AW116" s="21"/>
      <c r="AX116" s="21"/>
      <c r="AY116" s="21"/>
      <c r="AZ116" s="21"/>
      <c r="BA116" s="21"/>
      <c r="BB116" s="21"/>
      <c r="BC116" s="21"/>
      <c r="BD116" s="227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2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27"/>
      <c r="AM117" s="20"/>
      <c r="AN117" s="20"/>
      <c r="AO117" s="21"/>
      <c r="AP117" s="21"/>
      <c r="AQ117" s="21"/>
      <c r="AR117" s="21"/>
      <c r="AS117" s="21"/>
      <c r="AT117" s="227"/>
      <c r="AU117" s="20"/>
      <c r="AV117" s="21"/>
      <c r="AW117" s="21"/>
      <c r="AX117" s="21"/>
      <c r="AY117" s="21"/>
      <c r="AZ117" s="21"/>
      <c r="BA117" s="21"/>
      <c r="BB117" s="21"/>
      <c r="BC117" s="21"/>
      <c r="BD117" s="227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2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227"/>
      <c r="AM118" s="20"/>
      <c r="AN118" s="20"/>
      <c r="AO118" s="21"/>
      <c r="AP118" s="21"/>
      <c r="AQ118" s="21"/>
      <c r="AR118" s="21"/>
      <c r="AS118" s="21"/>
      <c r="AT118" s="227"/>
      <c r="AU118" s="20"/>
      <c r="AV118" s="21"/>
      <c r="AW118" s="21"/>
      <c r="AX118" s="21"/>
      <c r="AY118" s="21"/>
      <c r="AZ118" s="21"/>
      <c r="BA118" s="21"/>
      <c r="BB118" s="21"/>
      <c r="BC118" s="21"/>
      <c r="BD118" s="227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2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27"/>
      <c r="AM119" s="20"/>
      <c r="AN119" s="20"/>
      <c r="AO119" s="21"/>
      <c r="AP119" s="21"/>
      <c r="AQ119" s="21"/>
      <c r="AR119" s="21"/>
      <c r="AS119" s="21"/>
      <c r="AT119" s="227"/>
      <c r="AU119" s="20"/>
      <c r="AV119" s="21"/>
      <c r="AW119" s="21"/>
      <c r="AX119" s="21"/>
      <c r="AY119" s="21"/>
      <c r="AZ119" s="21"/>
      <c r="BA119" s="21"/>
      <c r="BB119" s="21"/>
      <c r="BC119" s="21"/>
      <c r="BD119" s="227"/>
      <c r="BE119" s="21"/>
      <c r="BF119" s="21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40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27"/>
      <c r="AM120" s="20"/>
      <c r="AN120" s="20"/>
      <c r="AO120" s="21"/>
      <c r="AP120" s="21"/>
      <c r="AQ120" s="21"/>
      <c r="AR120" s="21"/>
      <c r="AS120" s="21"/>
      <c r="AT120" s="227"/>
      <c r="AU120" s="20"/>
      <c r="AV120" s="21"/>
      <c r="AW120" s="21"/>
      <c r="AX120" s="21"/>
      <c r="AY120" s="21"/>
      <c r="AZ120" s="21"/>
      <c r="BA120" s="21"/>
      <c r="BB120" s="21"/>
      <c r="BC120" s="21"/>
      <c r="BD120" s="227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3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7"/>
      <c r="BE121" s="21"/>
      <c r="BF121" s="20"/>
      <c r="BG121" s="20"/>
      <c r="BH121" s="20"/>
      <c r="BI121" s="23"/>
      <c r="BJ121" s="20"/>
      <c r="BK121" s="21"/>
      <c r="BL121" s="20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3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7"/>
      <c r="BE122" s="23"/>
      <c r="BF122" s="23"/>
      <c r="BG122" s="20"/>
      <c r="BH122" s="20"/>
      <c r="BI122" s="23"/>
      <c r="BJ122" s="20"/>
      <c r="BK122" s="21"/>
      <c r="BL122" s="20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37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27"/>
      <c r="AM123" s="23"/>
      <c r="AN123" s="23"/>
      <c r="AO123" s="21"/>
      <c r="AP123" s="21"/>
      <c r="AQ123" s="21"/>
      <c r="AR123" s="21"/>
      <c r="AS123" s="21"/>
      <c r="AT123" s="227"/>
      <c r="AU123" s="23"/>
      <c r="AV123" s="21"/>
      <c r="AW123" s="21"/>
      <c r="AX123" s="21"/>
      <c r="AY123" s="21"/>
      <c r="AZ123" s="21"/>
      <c r="BA123" s="21"/>
      <c r="BB123" s="21"/>
      <c r="BC123" s="21"/>
      <c r="BD123" s="227"/>
      <c r="BE123" s="23"/>
      <c r="BF123" s="20"/>
      <c r="BG123" s="21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27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2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27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27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2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27"/>
      <c r="BE127" s="23"/>
      <c r="BF127" s="23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2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27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5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7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55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7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25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1"/>
      <c r="R131" s="21"/>
      <c r="S131" s="21"/>
      <c r="T131" s="21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1"/>
      <c r="BD131" s="227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62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7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62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7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94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227"/>
      <c r="AM134" s="23"/>
      <c r="AN134" s="23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7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42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27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42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7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87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0"/>
      <c r="AQ137" s="23"/>
      <c r="AR137" s="20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3"/>
      <c r="BD137" s="20"/>
      <c r="BE137" s="23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87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27"/>
      <c r="BE138" s="182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87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227"/>
      <c r="BE139" s="182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87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7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87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27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7"/>
      <c r="BE141" s="227"/>
      <c r="BF141" s="20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349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7"/>
      <c r="BE142" s="227"/>
      <c r="BF142" s="20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6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1"/>
      <c r="AM143" s="21"/>
      <c r="AN143" s="21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7"/>
      <c r="BE143" s="227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409.6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227"/>
      <c r="AM144" s="23"/>
      <c r="AN144" s="20"/>
      <c r="AO144" s="23"/>
      <c r="AP144" s="20"/>
      <c r="AQ144" s="21"/>
      <c r="AR144" s="21"/>
      <c r="AS144" s="21"/>
      <c r="AT144" s="227"/>
      <c r="AU144" s="23"/>
      <c r="AV144" s="21"/>
      <c r="AW144" s="21"/>
      <c r="AX144" s="21"/>
      <c r="AY144" s="21"/>
      <c r="AZ144" s="21"/>
      <c r="BA144" s="21"/>
      <c r="BB144" s="21"/>
      <c r="BC144" s="21"/>
      <c r="BD144" s="227"/>
      <c r="BE144" s="23"/>
      <c r="BF144" s="20"/>
      <c r="BG144" s="23"/>
      <c r="BH144" s="20"/>
      <c r="BI144" s="23"/>
      <c r="BJ144" s="20"/>
      <c r="BK144" s="23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227"/>
      <c r="AM145" s="20"/>
      <c r="AN145" s="20"/>
      <c r="AO145" s="21"/>
      <c r="AP145" s="21"/>
      <c r="AQ145" s="21"/>
      <c r="AR145" s="21"/>
      <c r="AS145" s="21"/>
      <c r="AT145" s="227"/>
      <c r="AU145" s="20"/>
      <c r="AV145" s="21"/>
      <c r="AW145" s="21"/>
      <c r="AX145" s="21"/>
      <c r="AY145" s="21"/>
      <c r="AZ145" s="21"/>
      <c r="BA145" s="21"/>
      <c r="BB145" s="21"/>
      <c r="BC145" s="21"/>
      <c r="BD145" s="227"/>
      <c r="BE145" s="23"/>
      <c r="BF145" s="20"/>
      <c r="BG145" s="23"/>
      <c r="BH145" s="20"/>
      <c r="BI145" s="23"/>
      <c r="BJ145" s="20"/>
      <c r="BK145" s="23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227"/>
      <c r="AM146" s="20"/>
      <c r="AN146" s="20"/>
      <c r="AO146" s="21"/>
      <c r="AP146" s="21"/>
      <c r="AQ146" s="21"/>
      <c r="AR146" s="21"/>
      <c r="AS146" s="21"/>
      <c r="AT146" s="227"/>
      <c r="AU146" s="20"/>
      <c r="AV146" s="21"/>
      <c r="AW146" s="21"/>
      <c r="AX146" s="21"/>
      <c r="AY146" s="21"/>
      <c r="AZ146" s="21"/>
      <c r="BA146" s="21"/>
      <c r="BB146" s="21"/>
      <c r="BC146" s="21"/>
      <c r="BD146" s="227"/>
      <c r="BE146" s="23"/>
      <c r="BF146" s="20"/>
      <c r="BG146" s="23"/>
      <c r="BH146" s="20"/>
      <c r="BI146" s="23"/>
      <c r="BJ146" s="20"/>
      <c r="BK146" s="23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227"/>
      <c r="AM147" s="20"/>
      <c r="AN147" s="20"/>
      <c r="AO147" s="21"/>
      <c r="AP147" s="21"/>
      <c r="AQ147" s="21"/>
      <c r="AR147" s="21"/>
      <c r="AS147" s="21"/>
      <c r="AT147" s="227"/>
      <c r="AU147" s="20"/>
      <c r="AV147" s="21"/>
      <c r="AW147" s="21"/>
      <c r="AX147" s="21"/>
      <c r="AY147" s="21"/>
      <c r="AZ147" s="21"/>
      <c r="BA147" s="21"/>
      <c r="BB147" s="21"/>
      <c r="BC147" s="21"/>
      <c r="BD147" s="227"/>
      <c r="BE147" s="23"/>
      <c r="BF147" s="20"/>
      <c r="BG147" s="23"/>
      <c r="BH147" s="20"/>
      <c r="BI147" s="23"/>
      <c r="BJ147" s="20"/>
      <c r="BK147" s="23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0"/>
      <c r="R148" s="20"/>
      <c r="S148" s="20"/>
      <c r="T148" s="20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0"/>
      <c r="AK148" s="21"/>
      <c r="AL148" s="227"/>
      <c r="AM148" s="20"/>
      <c r="AN148" s="20"/>
      <c r="AO148" s="21"/>
      <c r="AP148" s="21"/>
      <c r="AQ148" s="21"/>
      <c r="AR148" s="21"/>
      <c r="AS148" s="21"/>
      <c r="AT148" s="227"/>
      <c r="AU148" s="20"/>
      <c r="AV148" s="21"/>
      <c r="AW148" s="21"/>
      <c r="AX148" s="21"/>
      <c r="AY148" s="21"/>
      <c r="AZ148" s="21"/>
      <c r="BA148" s="21"/>
      <c r="BB148" s="21"/>
      <c r="BC148" s="21"/>
      <c r="BD148" s="227"/>
      <c r="BE148" s="23"/>
      <c r="BF148" s="20"/>
      <c r="BG148" s="23"/>
      <c r="BH148" s="20"/>
      <c r="BI148" s="23"/>
      <c r="BJ148" s="20"/>
      <c r="BK148" s="23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0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0"/>
      <c r="AK149" s="21"/>
      <c r="AL149" s="227"/>
      <c r="AM149" s="20"/>
      <c r="AN149" s="20"/>
      <c r="AO149" s="21"/>
      <c r="AP149" s="21"/>
      <c r="AQ149" s="21"/>
      <c r="AR149" s="21"/>
      <c r="AS149" s="21"/>
      <c r="AT149" s="227"/>
      <c r="AU149" s="20"/>
      <c r="AV149" s="21"/>
      <c r="AW149" s="21"/>
      <c r="AX149" s="21"/>
      <c r="AY149" s="21"/>
      <c r="AZ149" s="21"/>
      <c r="BA149" s="21"/>
      <c r="BB149" s="21"/>
      <c r="BC149" s="21"/>
      <c r="BD149" s="227"/>
      <c r="BE149" s="23"/>
      <c r="BF149" s="20"/>
      <c r="BG149" s="23"/>
      <c r="BH149" s="20"/>
      <c r="BI149" s="23"/>
      <c r="BJ149" s="20"/>
      <c r="BK149" s="23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227"/>
      <c r="AM150" s="23"/>
      <c r="AN150" s="23"/>
      <c r="AO150" s="21"/>
      <c r="AP150" s="21"/>
      <c r="AQ150" s="21"/>
      <c r="AR150" s="21"/>
      <c r="AS150" s="21"/>
      <c r="AT150" s="227"/>
      <c r="AU150" s="23"/>
      <c r="AV150" s="21"/>
      <c r="AW150" s="21"/>
      <c r="AX150" s="21"/>
      <c r="AY150" s="21"/>
      <c r="AZ150" s="21"/>
      <c r="BA150" s="21"/>
      <c r="BB150" s="21"/>
      <c r="BC150" s="21"/>
      <c r="BD150" s="227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7"/>
      <c r="BE151" s="227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7"/>
      <c r="BE152" s="227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0"/>
      <c r="R153" s="20"/>
      <c r="S153" s="20"/>
      <c r="T153" s="20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7"/>
      <c r="BE153" s="227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4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7"/>
      <c r="BE154" s="227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40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0"/>
      <c r="AK155" s="23"/>
      <c r="AL155" s="20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7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3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27"/>
      <c r="BE156" s="227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3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7"/>
      <c r="BE157" s="227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409.6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27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6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27"/>
      <c r="BE159" s="227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6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27"/>
      <c r="BE160" s="227"/>
      <c r="BF160" s="20"/>
      <c r="BG160" s="20"/>
      <c r="BH160" s="20"/>
      <c r="BI160" s="23"/>
      <c r="BJ160" s="20"/>
      <c r="BK160" s="23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6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27"/>
      <c r="BE161" s="227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40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27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27"/>
      <c r="BE163" s="227"/>
      <c r="BF163" s="20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86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27"/>
      <c r="BE164" s="227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7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27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77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27"/>
      <c r="BE166" s="182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4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83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4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0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27"/>
      <c r="BE168" s="182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231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7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231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1"/>
      <c r="S170" s="20"/>
      <c r="T170" s="21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0"/>
      <c r="AQ170" s="20"/>
      <c r="AR170" s="20"/>
      <c r="AS170" s="21"/>
      <c r="AT170" s="21"/>
      <c r="AU170" s="21"/>
      <c r="AV170" s="21"/>
      <c r="AW170" s="21"/>
      <c r="AX170" s="21"/>
      <c r="AY170" s="21"/>
      <c r="AZ170" s="21"/>
      <c r="BA170" s="21"/>
      <c r="BB170" s="20"/>
      <c r="BC170" s="20"/>
      <c r="BD170" s="20"/>
      <c r="BE170" s="227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59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1"/>
      <c r="S171" s="20"/>
      <c r="T171" s="21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27"/>
      <c r="BE171" s="227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59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7"/>
      <c r="BE172" s="227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40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27"/>
      <c r="AM173" s="21"/>
      <c r="AN173" s="20"/>
      <c r="AO173" s="21"/>
      <c r="AP173" s="20"/>
      <c r="AQ173" s="21"/>
      <c r="AR173" s="21"/>
      <c r="AS173" s="21"/>
      <c r="AT173" s="227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7"/>
      <c r="BE173" s="21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8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1"/>
      <c r="R174" s="21"/>
      <c r="S174" s="21"/>
      <c r="T174" s="21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7"/>
      <c r="BE174" s="227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38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7"/>
      <c r="BE175" s="227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38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7"/>
      <c r="BE176" s="227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38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7"/>
      <c r="BE177" s="227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38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7"/>
      <c r="BE178" s="227"/>
      <c r="BF178" s="20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28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0"/>
      <c r="AK179" s="21"/>
      <c r="AL179" s="227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0"/>
      <c r="BC179" s="20"/>
      <c r="BD179" s="20"/>
      <c r="BE179" s="23"/>
      <c r="BF179" s="23"/>
      <c r="BG179" s="20"/>
      <c r="BH179" s="20"/>
      <c r="BI179" s="21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37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7"/>
      <c r="BE180" s="23"/>
      <c r="BF180" s="23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7"/>
      <c r="BE181" s="23"/>
      <c r="BF181" s="23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26"/>
      <c r="N182" s="20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7"/>
      <c r="BE182" s="23"/>
      <c r="BF182" s="23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7"/>
      <c r="BE183" s="23"/>
      <c r="BF183" s="23"/>
      <c r="BG183" s="20"/>
      <c r="BH183" s="20"/>
      <c r="BI183" s="23"/>
      <c r="BJ183" s="20"/>
      <c r="BK183" s="23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8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7"/>
      <c r="BE184" s="21"/>
      <c r="BF184" s="21"/>
      <c r="BG184" s="20"/>
      <c r="BH184" s="20"/>
      <c r="BI184" s="23"/>
      <c r="BJ184" s="20"/>
      <c r="BK184" s="23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8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7"/>
      <c r="BE185" s="23"/>
      <c r="BF185" s="23"/>
      <c r="BG185" s="20"/>
      <c r="BH185" s="20"/>
      <c r="BI185" s="23"/>
      <c r="BJ185" s="20"/>
      <c r="BK185" s="23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6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7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04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7"/>
      <c r="BE187" s="20"/>
      <c r="BF187" s="20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01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181"/>
      <c r="AW188" s="21"/>
      <c r="AX188" s="21"/>
      <c r="AY188" s="21"/>
      <c r="AZ188" s="21"/>
      <c r="BA188" s="21"/>
      <c r="BB188" s="21"/>
      <c r="BC188" s="21"/>
      <c r="BD188" s="227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409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1"/>
      <c r="AK189" s="21"/>
      <c r="AL189" s="227"/>
      <c r="AM189" s="21"/>
      <c r="AN189" s="20"/>
      <c r="AO189" s="21"/>
      <c r="AP189" s="21"/>
      <c r="AQ189" s="21"/>
      <c r="AR189" s="21"/>
      <c r="AS189" s="21"/>
      <c r="AT189" s="227"/>
      <c r="AU189" s="21"/>
      <c r="AV189" s="181"/>
      <c r="AW189" s="21"/>
      <c r="AX189" s="21"/>
      <c r="AY189" s="21"/>
      <c r="AZ189" s="21"/>
      <c r="BA189" s="21"/>
      <c r="BB189" s="21"/>
      <c r="BC189" s="21"/>
      <c r="BD189" s="227"/>
      <c r="BE189" s="21"/>
      <c r="BF189" s="21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181"/>
      <c r="AU190" s="21"/>
      <c r="AV190" s="181"/>
      <c r="AW190" s="21"/>
      <c r="AX190" s="21"/>
      <c r="AY190" s="21"/>
      <c r="AZ190" s="21"/>
      <c r="BA190" s="21"/>
      <c r="BB190" s="21"/>
      <c r="BC190" s="21"/>
      <c r="BD190" s="227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1"/>
      <c r="AM191" s="21"/>
      <c r="AN191" s="21"/>
      <c r="AO191" s="21"/>
      <c r="AP191" s="21"/>
      <c r="AQ191" s="21"/>
      <c r="AR191" s="21"/>
      <c r="AS191" s="21"/>
      <c r="AT191" s="181"/>
      <c r="AU191" s="21"/>
      <c r="AV191" s="181"/>
      <c r="AW191" s="21"/>
      <c r="AX191" s="21"/>
      <c r="AY191" s="21"/>
      <c r="AZ191" s="21"/>
      <c r="BA191" s="21"/>
      <c r="BB191" s="21"/>
      <c r="BC191" s="21"/>
      <c r="BD191" s="227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181"/>
      <c r="AU192" s="21"/>
      <c r="AV192" s="181"/>
      <c r="AW192" s="21"/>
      <c r="AX192" s="21"/>
      <c r="AY192" s="21"/>
      <c r="AZ192" s="21"/>
      <c r="BA192" s="21"/>
      <c r="BB192" s="21"/>
      <c r="BC192" s="21"/>
      <c r="BD192" s="227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181"/>
      <c r="AU193" s="21"/>
      <c r="AV193" s="181"/>
      <c r="AW193" s="21"/>
      <c r="AX193" s="21"/>
      <c r="AY193" s="21"/>
      <c r="AZ193" s="21"/>
      <c r="BA193" s="21"/>
      <c r="BB193" s="21"/>
      <c r="BC193" s="21"/>
      <c r="BD193" s="227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181"/>
      <c r="AU194" s="21"/>
      <c r="AV194" s="181"/>
      <c r="AW194" s="21"/>
      <c r="AX194" s="21"/>
      <c r="AY194" s="21"/>
      <c r="AZ194" s="21"/>
      <c r="BA194" s="21"/>
      <c r="BB194" s="21"/>
      <c r="BC194" s="21"/>
      <c r="BD194" s="227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9.6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1"/>
      <c r="AJ195" s="21"/>
      <c r="AK195" s="21"/>
      <c r="AL195" s="227"/>
      <c r="AM195" s="21"/>
      <c r="AN195" s="21"/>
      <c r="AO195" s="21"/>
      <c r="AP195" s="21"/>
      <c r="AQ195" s="21"/>
      <c r="AR195" s="21"/>
      <c r="AS195" s="21"/>
      <c r="AT195" s="227"/>
      <c r="AU195" s="21"/>
      <c r="AV195" s="227"/>
      <c r="AW195" s="23"/>
      <c r="AX195" s="21"/>
      <c r="AY195" s="21"/>
      <c r="AZ195" s="21"/>
      <c r="BA195" s="21"/>
      <c r="BB195" s="21"/>
      <c r="BC195" s="21"/>
      <c r="BD195" s="227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27"/>
      <c r="AM196" s="23"/>
      <c r="AN196" s="20"/>
      <c r="AO196" s="21"/>
      <c r="AP196" s="21"/>
      <c r="AQ196" s="21"/>
      <c r="AR196" s="21"/>
      <c r="AS196" s="21"/>
      <c r="AT196" s="227"/>
      <c r="AU196" s="23"/>
      <c r="AV196" s="227"/>
      <c r="AW196" s="23"/>
      <c r="AX196" s="21"/>
      <c r="AY196" s="21"/>
      <c r="AZ196" s="21"/>
      <c r="BA196" s="21"/>
      <c r="BB196" s="21"/>
      <c r="BC196" s="21"/>
      <c r="BD196" s="227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227"/>
      <c r="AM197" s="23"/>
      <c r="AN197" s="20"/>
      <c r="AO197" s="21"/>
      <c r="AP197" s="21"/>
      <c r="AQ197" s="21"/>
      <c r="AR197" s="21"/>
      <c r="AS197" s="21"/>
      <c r="AT197" s="227"/>
      <c r="AU197" s="23"/>
      <c r="AV197" s="227"/>
      <c r="AW197" s="23"/>
      <c r="AX197" s="21"/>
      <c r="AY197" s="21"/>
      <c r="AZ197" s="21"/>
      <c r="BA197" s="21"/>
      <c r="BB197" s="21"/>
      <c r="BC197" s="21"/>
      <c r="BD197" s="227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227"/>
      <c r="AM198" s="23"/>
      <c r="AN198" s="20"/>
      <c r="AO198" s="21"/>
      <c r="AP198" s="21"/>
      <c r="AQ198" s="21"/>
      <c r="AR198" s="21"/>
      <c r="AS198" s="21"/>
      <c r="AT198" s="227"/>
      <c r="AU198" s="23"/>
      <c r="AV198" s="227"/>
      <c r="AW198" s="23"/>
      <c r="AX198" s="21"/>
      <c r="AY198" s="21"/>
      <c r="AZ198" s="21"/>
      <c r="BA198" s="21"/>
      <c r="BB198" s="21"/>
      <c r="BC198" s="21"/>
      <c r="BD198" s="227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227"/>
      <c r="AM199" s="23"/>
      <c r="AN199" s="20"/>
      <c r="AO199" s="21"/>
      <c r="AP199" s="21"/>
      <c r="AQ199" s="21"/>
      <c r="AR199" s="21"/>
      <c r="AS199" s="21"/>
      <c r="AT199" s="227"/>
      <c r="AU199" s="23"/>
      <c r="AV199" s="227"/>
      <c r="AW199" s="23"/>
      <c r="AX199" s="21"/>
      <c r="AY199" s="21"/>
      <c r="AZ199" s="21"/>
      <c r="BA199" s="21"/>
      <c r="BB199" s="21"/>
      <c r="BC199" s="21"/>
      <c r="BD199" s="227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349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3"/>
      <c r="AK200" s="21"/>
      <c r="AL200" s="227"/>
      <c r="AM200" s="20"/>
      <c r="AN200" s="20"/>
      <c r="AO200" s="21"/>
      <c r="AP200" s="21"/>
      <c r="AQ200" s="21"/>
      <c r="AR200" s="21"/>
      <c r="AS200" s="21"/>
      <c r="AT200" s="227"/>
      <c r="AU200" s="23"/>
      <c r="AV200" s="227"/>
      <c r="AW200" s="20"/>
      <c r="AX200" s="21"/>
      <c r="AY200" s="21"/>
      <c r="AZ200" s="21"/>
      <c r="BA200" s="21"/>
      <c r="BB200" s="21"/>
      <c r="BC200" s="21"/>
      <c r="BD200" s="227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37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3"/>
      <c r="R201" s="23"/>
      <c r="S201" s="20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7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9.6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27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80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7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80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7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0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7"/>
      <c r="BE205" s="21"/>
      <c r="BF205" s="20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80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7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9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7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44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7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336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7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20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7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2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7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5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81"/>
      <c r="AM213" s="21"/>
      <c r="AN213" s="21"/>
      <c r="AO213" s="21"/>
      <c r="AP213" s="21"/>
      <c r="AQ213" s="21"/>
      <c r="AR213" s="21"/>
      <c r="AS213" s="21"/>
      <c r="AT213" s="18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7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49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3"/>
      <c r="AJ214" s="23"/>
      <c r="AK214" s="21"/>
      <c r="AL214" s="227"/>
      <c r="AM214" s="23"/>
      <c r="AN214" s="20"/>
      <c r="AO214" s="21"/>
      <c r="AP214" s="21"/>
      <c r="AQ214" s="21"/>
      <c r="AR214" s="21"/>
      <c r="AS214" s="21"/>
      <c r="AT214" s="227"/>
      <c r="AU214" s="23"/>
      <c r="AV214" s="21"/>
      <c r="AW214" s="21"/>
      <c r="AX214" s="21"/>
      <c r="AY214" s="21"/>
      <c r="AZ214" s="21"/>
      <c r="BA214" s="21"/>
      <c r="BB214" s="21"/>
      <c r="BC214" s="21"/>
      <c r="BD214" s="227"/>
      <c r="BE214" s="21"/>
      <c r="BF214" s="21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49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3"/>
      <c r="AJ215" s="23"/>
      <c r="AK215" s="21"/>
      <c r="AL215" s="227"/>
      <c r="AM215" s="23"/>
      <c r="AN215" s="20"/>
      <c r="AO215" s="21"/>
      <c r="AP215" s="21"/>
      <c r="AQ215" s="21"/>
      <c r="AR215" s="21"/>
      <c r="AS215" s="21"/>
      <c r="AT215" s="227"/>
      <c r="AU215" s="23"/>
      <c r="AV215" s="21"/>
      <c r="AW215" s="21"/>
      <c r="AX215" s="21"/>
      <c r="AY215" s="21"/>
      <c r="AZ215" s="21"/>
      <c r="BA215" s="21"/>
      <c r="BB215" s="21"/>
      <c r="BC215" s="21"/>
      <c r="BD215" s="227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34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7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47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7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7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7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7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4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7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4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7"/>
      <c r="BE222" s="21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1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7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01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227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4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7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24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7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7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7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9.6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7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4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7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37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7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74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7"/>
      <c r="BE232" s="182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0"/>
      <c r="BC233" s="20"/>
      <c r="BD233" s="227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7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7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4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7"/>
      <c r="BE236" s="23"/>
      <c r="BF236" s="23"/>
      <c r="BG236" s="20"/>
      <c r="BH236" s="20"/>
      <c r="BI236" s="23"/>
      <c r="BJ236" s="20"/>
      <c r="BK236" s="23"/>
      <c r="BL236" s="20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27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0"/>
      <c r="AQ237" s="23"/>
      <c r="AR237" s="20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1"/>
      <c r="BD237" s="227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0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0"/>
      <c r="AQ238" s="23"/>
      <c r="AR238" s="20"/>
      <c r="AS238" s="21"/>
      <c r="AT238" s="21"/>
      <c r="AU238" s="21"/>
      <c r="AV238" s="21"/>
      <c r="AW238" s="21"/>
      <c r="AX238" s="21"/>
      <c r="AY238" s="21"/>
      <c r="AZ238" s="21"/>
      <c r="BA238" s="21"/>
      <c r="BB238" s="20"/>
      <c r="BC238" s="20"/>
      <c r="BD238" s="227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42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0"/>
      <c r="AQ239" s="23"/>
      <c r="AR239" s="20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227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27"/>
      <c r="AU240" s="20"/>
      <c r="AV240" s="21"/>
      <c r="AW240" s="21"/>
      <c r="AX240" s="21"/>
      <c r="AY240" s="21"/>
      <c r="AZ240" s="21"/>
      <c r="BA240" s="21"/>
      <c r="BB240" s="21"/>
      <c r="BC240" s="21"/>
      <c r="BD240" s="227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33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27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34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27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27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6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27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6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27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27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09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27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09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27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9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3"/>
      <c r="AK249" s="21"/>
      <c r="AL249" s="227"/>
      <c r="AM249" s="20"/>
      <c r="AN249" s="20"/>
      <c r="AO249" s="21"/>
      <c r="AP249" s="21"/>
      <c r="AQ249" s="21"/>
      <c r="AR249" s="21"/>
      <c r="AS249" s="21"/>
      <c r="AT249" s="227"/>
      <c r="AU249" s="23"/>
      <c r="AV249" s="21"/>
      <c r="AW249" s="21"/>
      <c r="AX249" s="21"/>
      <c r="AY249" s="21"/>
      <c r="AZ249" s="21"/>
      <c r="BA249" s="21"/>
      <c r="BB249" s="21"/>
      <c r="BC249" s="21"/>
      <c r="BD249" s="227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89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3"/>
      <c r="AK250" s="21"/>
      <c r="AL250" s="227"/>
      <c r="AM250" s="20"/>
      <c r="AN250" s="20"/>
      <c r="AO250" s="21"/>
      <c r="AP250" s="21"/>
      <c r="AQ250" s="21"/>
      <c r="AR250" s="21"/>
      <c r="AS250" s="21"/>
      <c r="AT250" s="227"/>
      <c r="AU250" s="23"/>
      <c r="AV250" s="21"/>
      <c r="AW250" s="21"/>
      <c r="AX250" s="21"/>
      <c r="AY250" s="21"/>
      <c r="AZ250" s="21"/>
      <c r="BA250" s="21"/>
      <c r="BB250" s="21"/>
      <c r="BC250" s="21"/>
      <c r="BD250" s="227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04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7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7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7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7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27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7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27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7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6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1"/>
      <c r="AJ256" s="21"/>
      <c r="AK256" s="21"/>
      <c r="AL256" s="227"/>
      <c r="AM256" s="21"/>
      <c r="AN256" s="21"/>
      <c r="AO256" s="21"/>
      <c r="AP256" s="21"/>
      <c r="AQ256" s="21"/>
      <c r="AR256" s="21"/>
      <c r="AS256" s="21"/>
      <c r="AT256" s="227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7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7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7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7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27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7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27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27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7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27"/>
      <c r="BE264" s="21"/>
      <c r="BF264" s="20"/>
      <c r="BG264" s="20"/>
      <c r="BH264" s="20"/>
      <c r="BI264" s="23"/>
      <c r="BJ264" s="20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27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0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27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409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0"/>
      <c r="AI267" s="21"/>
      <c r="AJ267" s="21"/>
      <c r="AK267" s="21"/>
      <c r="AL267" s="227"/>
      <c r="AM267" s="21"/>
      <c r="AN267" s="20"/>
      <c r="AO267" s="21"/>
      <c r="AP267" s="21"/>
      <c r="AQ267" s="21"/>
      <c r="AR267" s="21"/>
      <c r="AS267" s="21"/>
      <c r="AT267" s="227"/>
      <c r="AU267" s="21"/>
      <c r="AV267" s="21"/>
      <c r="AW267" s="21"/>
      <c r="AX267" s="21"/>
      <c r="AY267" s="21"/>
      <c r="AZ267" s="21"/>
      <c r="BA267" s="21"/>
      <c r="BB267" s="21"/>
      <c r="BC267" s="21"/>
      <c r="BD267" s="227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7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7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7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7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27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7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27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7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27"/>
      <c r="AM274" s="21"/>
      <c r="AN274" s="20"/>
      <c r="AO274" s="21"/>
      <c r="AP274" s="21"/>
      <c r="AQ274" s="21"/>
      <c r="AR274" s="21"/>
      <c r="AS274" s="21"/>
      <c r="AT274" s="227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7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27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27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7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27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7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27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7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27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7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09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7"/>
      <c r="BE281" s="23"/>
      <c r="BF281" s="23"/>
      <c r="BG281" s="20"/>
      <c r="BH281" s="20"/>
      <c r="BI281" s="23"/>
      <c r="BJ281" s="20"/>
      <c r="BK281" s="23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27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1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27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14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27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0"/>
      <c r="AI285" s="23"/>
      <c r="AJ285" s="20"/>
      <c r="AK285" s="21"/>
      <c r="AL285" s="227"/>
      <c r="AM285" s="23"/>
      <c r="AN285" s="20"/>
      <c r="AO285" s="21"/>
      <c r="AP285" s="21"/>
      <c r="AQ285" s="21"/>
      <c r="AR285" s="21"/>
      <c r="AS285" s="21"/>
      <c r="AT285" s="227"/>
      <c r="AU285" s="23"/>
      <c r="AV285" s="21"/>
      <c r="AW285" s="21"/>
      <c r="AX285" s="21"/>
      <c r="AY285" s="21"/>
      <c r="AZ285" s="21"/>
      <c r="BA285" s="21"/>
      <c r="BB285" s="21"/>
      <c r="BC285" s="21"/>
      <c r="BD285" s="227"/>
      <c r="BE285" s="2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7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27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26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66"/>
      <c r="M288" s="66"/>
      <c r="N288" s="66"/>
      <c r="O288" s="28"/>
      <c r="P288" s="66"/>
      <c r="Q288" s="66"/>
      <c r="R288" s="66"/>
      <c r="S288" s="66"/>
      <c r="T288" s="66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27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26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27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27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4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27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1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227"/>
      <c r="AM292" s="20"/>
      <c r="AN292" s="20"/>
      <c r="AO292" s="21"/>
      <c r="AP292" s="21"/>
      <c r="AQ292" s="21"/>
      <c r="AR292" s="21"/>
      <c r="AS292" s="21"/>
      <c r="AT292" s="227"/>
      <c r="AU292" s="23"/>
      <c r="AV292" s="21"/>
      <c r="AW292" s="21"/>
      <c r="AX292" s="21"/>
      <c r="AY292" s="21"/>
      <c r="AZ292" s="21"/>
      <c r="BA292" s="21"/>
      <c r="BB292" s="21"/>
      <c r="BC292" s="21"/>
      <c r="BD292" s="227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6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1"/>
      <c r="AJ293" s="21"/>
      <c r="AK293" s="21"/>
      <c r="AL293" s="227"/>
      <c r="AM293" s="21"/>
      <c r="AN293" s="21"/>
      <c r="AO293" s="21"/>
      <c r="AP293" s="21"/>
      <c r="AQ293" s="21"/>
      <c r="AR293" s="21"/>
      <c r="AS293" s="21"/>
      <c r="AT293" s="227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7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6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7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27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36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27"/>
      <c r="BE296" s="23"/>
      <c r="BF296" s="23"/>
      <c r="BG296" s="20"/>
      <c r="BH296" s="20"/>
      <c r="BI296" s="23"/>
      <c r="BJ296" s="20"/>
      <c r="BK296" s="23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9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27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1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27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1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27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27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8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0"/>
      <c r="BC300" s="20"/>
      <c r="BD300" s="227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27"/>
      <c r="AU301" s="20"/>
      <c r="AV301" s="21"/>
      <c r="AW301" s="21"/>
      <c r="AX301" s="21"/>
      <c r="AY301" s="21"/>
      <c r="AZ301" s="21"/>
      <c r="BA301" s="21"/>
      <c r="BB301" s="21"/>
      <c r="BC301" s="21"/>
      <c r="BD301" s="227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27"/>
      <c r="AU302" s="20"/>
      <c r="AV302" s="21"/>
      <c r="AW302" s="21"/>
      <c r="AX302" s="21"/>
      <c r="AY302" s="21"/>
      <c r="AZ302" s="21"/>
      <c r="BA302" s="21"/>
      <c r="BB302" s="21"/>
      <c r="BC302" s="21"/>
      <c r="BD302" s="227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64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27"/>
      <c r="BE303" s="182"/>
      <c r="BF303" s="23"/>
      <c r="BG303" s="20"/>
      <c r="BH303" s="20"/>
      <c r="BI303" s="23"/>
      <c r="BJ303" s="20"/>
      <c r="BK303" s="21"/>
      <c r="BL303" s="20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4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27"/>
      <c r="AU304" s="20"/>
      <c r="AV304" s="21"/>
      <c r="AW304" s="21"/>
      <c r="AX304" s="21"/>
      <c r="AY304" s="21"/>
      <c r="AZ304" s="21"/>
      <c r="BA304" s="21"/>
      <c r="BB304" s="21"/>
      <c r="BC304" s="21"/>
      <c r="BD304" s="227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4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27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31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0"/>
      <c r="BE306" s="182"/>
      <c r="BF306" s="23"/>
      <c r="BG306" s="20"/>
      <c r="BH306" s="20"/>
      <c r="BI306" s="29"/>
      <c r="BJ306" s="20"/>
      <c r="BK306" s="29"/>
      <c r="BL306" s="20"/>
      <c r="BM306" s="20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31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27"/>
      <c r="BE307" s="182"/>
      <c r="BF307" s="23"/>
      <c r="BG307" s="20"/>
      <c r="BH307" s="20"/>
      <c r="BI307" s="29"/>
      <c r="BJ307" s="20"/>
      <c r="BK307" s="29"/>
      <c r="BL307" s="20"/>
      <c r="BM307" s="20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82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227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82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0"/>
      <c r="BC309" s="20"/>
      <c r="BD309" s="227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7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0"/>
      <c r="BD310" s="227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77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7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77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27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67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227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67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27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67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27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0"/>
      <c r="AJ316" s="20"/>
      <c r="AK316" s="21"/>
      <c r="AL316" s="227"/>
      <c r="AM316" s="20"/>
      <c r="AN316" s="20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27"/>
      <c r="BE316" s="23"/>
      <c r="BF316" s="20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38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81"/>
      <c r="AE317" s="21"/>
      <c r="AF317" s="21"/>
      <c r="AG317" s="21"/>
      <c r="AH317" s="20"/>
      <c r="AI317" s="20"/>
      <c r="AJ317" s="20"/>
      <c r="AK317" s="21"/>
      <c r="AL317" s="227"/>
      <c r="AM317" s="20"/>
      <c r="AN317" s="20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27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3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181"/>
      <c r="AE318" s="21"/>
      <c r="AF318" s="21"/>
      <c r="AG318" s="21"/>
      <c r="AH318" s="20"/>
      <c r="AI318" s="20"/>
      <c r="AJ318" s="20"/>
      <c r="AK318" s="21"/>
      <c r="AL318" s="227"/>
      <c r="AM318" s="20"/>
      <c r="AN318" s="20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27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8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27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18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27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27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27"/>
      <c r="AE320" s="23"/>
      <c r="AF320" s="23"/>
      <c r="AG320" s="23"/>
      <c r="AH320" s="20"/>
      <c r="AI320" s="21"/>
      <c r="AJ320" s="21"/>
      <c r="AK320" s="21"/>
      <c r="AL320" s="227"/>
      <c r="AM320" s="20"/>
      <c r="AN320" s="20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7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8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27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59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27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9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27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41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27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27"/>
      <c r="AE325" s="23"/>
      <c r="AF325" s="23"/>
      <c r="AG325" s="23"/>
      <c r="AH325" s="23"/>
      <c r="AI325" s="21"/>
      <c r="AJ325" s="21"/>
      <c r="AK325" s="21"/>
      <c r="AL325" s="227"/>
      <c r="AM325" s="20"/>
      <c r="AN325" s="20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27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3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27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27"/>
      <c r="AE326" s="23"/>
      <c r="AF326" s="23"/>
      <c r="AG326" s="23"/>
      <c r="AH326" s="23"/>
      <c r="AI326" s="21"/>
      <c r="AJ326" s="21"/>
      <c r="AK326" s="21"/>
      <c r="AL326" s="227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27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6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3"/>
      <c r="AK327" s="21"/>
      <c r="AL327" s="227"/>
      <c r="AM327" s="23"/>
      <c r="AN327" s="23"/>
      <c r="AO327" s="21"/>
      <c r="AP327" s="21"/>
      <c r="AQ327" s="21"/>
      <c r="AR327" s="21"/>
      <c r="AS327" s="21"/>
      <c r="AT327" s="227"/>
      <c r="AU327" s="23"/>
      <c r="AV327" s="21"/>
      <c r="AW327" s="21"/>
      <c r="AX327" s="21"/>
      <c r="AY327" s="21"/>
      <c r="AZ327" s="21"/>
      <c r="BA327" s="21"/>
      <c r="BB327" s="21"/>
      <c r="BC327" s="21"/>
      <c r="BD327" s="227"/>
      <c r="BE327" s="20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27"/>
      <c r="BE328" s="20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3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7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3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7"/>
      <c r="BE330" s="20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3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27"/>
      <c r="BE331" s="20"/>
      <c r="BF331" s="20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54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27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19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27"/>
      <c r="BE333" s="20"/>
      <c r="BF333" s="20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31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27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9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27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5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27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71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27"/>
      <c r="BE337" s="20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6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27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9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1"/>
      <c r="BC339" s="21"/>
      <c r="BD339" s="227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3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1"/>
      <c r="BC340" s="21"/>
      <c r="BD340" s="227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2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1"/>
      <c r="BC341" s="21"/>
      <c r="BD341" s="227"/>
      <c r="BE341" s="227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7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0"/>
      <c r="BD342" s="227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0"/>
      <c r="BD343" s="227"/>
      <c r="BE343" s="227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1"/>
      <c r="BC344" s="21"/>
      <c r="BD344" s="227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1"/>
      <c r="BC345" s="21"/>
      <c r="BD345" s="227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5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1"/>
      <c r="BC346" s="21"/>
      <c r="BD346" s="227"/>
      <c r="BE346" s="23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66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1"/>
      <c r="BC347" s="21"/>
      <c r="BD347" s="227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1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0"/>
      <c r="T348" s="20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1"/>
      <c r="BC348" s="21"/>
      <c r="BD348" s="227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71" customFormat="1" ht="197.25" customHeight="1" x14ac:dyDescent="0.25">
      <c r="A349" s="17"/>
      <c r="B349" s="18"/>
      <c r="C349" s="18"/>
      <c r="D349" s="19"/>
      <c r="E349" s="19"/>
      <c r="F349" s="66"/>
      <c r="G349" s="18"/>
      <c r="H349" s="18"/>
      <c r="I349" s="18"/>
      <c r="J349" s="18"/>
      <c r="K349" s="18"/>
      <c r="L349" s="66"/>
      <c r="M349" s="66"/>
      <c r="N349" s="66"/>
      <c r="O349" s="19"/>
      <c r="P349" s="19"/>
      <c r="Q349" s="19"/>
      <c r="R349" s="19"/>
      <c r="S349" s="19"/>
      <c r="T349" s="19"/>
      <c r="U349" s="19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  <c r="AX349" s="27"/>
      <c r="AY349" s="27"/>
      <c r="AZ349" s="27"/>
      <c r="BA349" s="27"/>
      <c r="BB349" s="27"/>
      <c r="BC349" s="27"/>
      <c r="BD349" s="183"/>
      <c r="BE349" s="183"/>
      <c r="BF349" s="66"/>
      <c r="BG349" s="66"/>
      <c r="BH349" s="66"/>
      <c r="BI349" s="28"/>
      <c r="BJ349" s="66"/>
      <c r="BK349" s="66"/>
      <c r="BL349" s="28"/>
      <c r="BM349" s="27"/>
      <c r="BN349" s="27"/>
      <c r="BO349" s="17"/>
      <c r="BP349" s="27"/>
      <c r="BQ349" s="27"/>
      <c r="BR349" s="28"/>
      <c r="BS349" s="28"/>
      <c r="BT349" s="17"/>
      <c r="BU349" s="70"/>
    </row>
    <row r="350" spans="1:73" s="22" customFormat="1" ht="136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3"/>
      <c r="R350" s="23"/>
      <c r="S350" s="23"/>
      <c r="T350" s="23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27"/>
      <c r="BE350" s="227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3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3"/>
      <c r="R351" s="23"/>
      <c r="S351" s="23"/>
      <c r="T351" s="23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27"/>
      <c r="BE351" s="20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3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3"/>
      <c r="R352" s="23"/>
      <c r="S352" s="23"/>
      <c r="T352" s="23"/>
      <c r="U352" s="20"/>
      <c r="V352" s="21"/>
      <c r="W352" s="21"/>
      <c r="X352" s="21"/>
      <c r="Y352" s="21"/>
      <c r="Z352" s="21"/>
      <c r="AA352" s="21"/>
      <c r="AB352" s="21"/>
      <c r="AC352" s="21"/>
      <c r="AD352" s="18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1"/>
      <c r="BC352" s="21"/>
      <c r="BD352" s="227"/>
      <c r="BE352" s="227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7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27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181"/>
      <c r="AE353" s="21"/>
      <c r="AF353" s="21"/>
      <c r="AG353" s="21"/>
      <c r="AH353" s="20"/>
      <c r="AI353" s="29"/>
      <c r="AJ353" s="29"/>
      <c r="AK353" s="21"/>
      <c r="AL353" s="227"/>
      <c r="AM353" s="29"/>
      <c r="AN353" s="29"/>
      <c r="AO353" s="21"/>
      <c r="AP353" s="21"/>
      <c r="AQ353" s="21"/>
      <c r="AR353" s="21"/>
      <c r="AS353" s="21"/>
      <c r="AT353" s="227"/>
      <c r="AU353" s="29"/>
      <c r="AV353" s="227"/>
      <c r="AW353" s="29"/>
      <c r="AX353" s="21"/>
      <c r="AY353" s="21"/>
      <c r="AZ353" s="21"/>
      <c r="BA353" s="21"/>
      <c r="BB353" s="20"/>
      <c r="BC353" s="23"/>
      <c r="BD353" s="227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64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27"/>
      <c r="BE354" s="227"/>
      <c r="BF354" s="20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49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27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46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9"/>
      <c r="BD356" s="29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0"/>
      <c r="AE357" s="23"/>
      <c r="AF357" s="23"/>
      <c r="AG357" s="23"/>
      <c r="AH357" s="23"/>
      <c r="AI357" s="29"/>
      <c r="AJ357" s="29"/>
      <c r="AK357" s="21"/>
      <c r="AL357" s="227"/>
      <c r="AM357" s="23"/>
      <c r="AN357" s="23"/>
      <c r="AO357" s="21"/>
      <c r="AP357" s="21"/>
      <c r="AQ357" s="21"/>
      <c r="AR357" s="21"/>
      <c r="AS357" s="21"/>
      <c r="AT357" s="227"/>
      <c r="AU357" s="23"/>
      <c r="AV357" s="227"/>
      <c r="AW357" s="23"/>
      <c r="AX357" s="21"/>
      <c r="AY357" s="21"/>
      <c r="AZ357" s="21"/>
      <c r="BA357" s="21"/>
      <c r="BB357" s="20"/>
      <c r="BC357" s="23"/>
      <c r="BD357" s="227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81"/>
      <c r="AE358" s="21"/>
      <c r="AF358" s="21"/>
      <c r="AG358" s="21"/>
      <c r="AH358" s="20"/>
      <c r="AI358" s="29"/>
      <c r="AJ358" s="29"/>
      <c r="AK358" s="21"/>
      <c r="AL358" s="227"/>
      <c r="AM358" s="29"/>
      <c r="AN358" s="29"/>
      <c r="AO358" s="21"/>
      <c r="AP358" s="21"/>
      <c r="AQ358" s="21"/>
      <c r="AR358" s="21"/>
      <c r="AS358" s="21"/>
      <c r="AT358" s="227"/>
      <c r="AU358" s="29"/>
      <c r="AV358" s="227"/>
      <c r="AW358" s="29"/>
      <c r="AX358" s="21"/>
      <c r="AY358" s="21"/>
      <c r="AZ358" s="21"/>
      <c r="BA358" s="21"/>
      <c r="BB358" s="20"/>
      <c r="BC358" s="23"/>
      <c r="BD358" s="227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23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27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81"/>
      <c r="AE359" s="21"/>
      <c r="AF359" s="21"/>
      <c r="AG359" s="21"/>
      <c r="AH359" s="20"/>
      <c r="AI359" s="29"/>
      <c r="AJ359" s="29"/>
      <c r="AK359" s="21"/>
      <c r="AL359" s="227"/>
      <c r="AM359" s="29"/>
      <c r="AN359" s="29"/>
      <c r="AO359" s="21"/>
      <c r="AP359" s="21"/>
      <c r="AQ359" s="21"/>
      <c r="AR359" s="21"/>
      <c r="AS359" s="21"/>
      <c r="AT359" s="227"/>
      <c r="AU359" s="29"/>
      <c r="AV359" s="227"/>
      <c r="AW359" s="29"/>
      <c r="AX359" s="21"/>
      <c r="AY359" s="21"/>
      <c r="AZ359" s="21"/>
      <c r="BA359" s="21"/>
      <c r="BB359" s="20"/>
      <c r="BC359" s="23"/>
      <c r="BD359" s="227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8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1"/>
      <c r="AE360" s="21"/>
      <c r="AF360" s="21"/>
      <c r="AG360" s="21"/>
      <c r="AH360" s="20"/>
      <c r="AI360" s="29"/>
      <c r="AJ360" s="29"/>
      <c r="AK360" s="21"/>
      <c r="AL360" s="227"/>
      <c r="AM360" s="29"/>
      <c r="AN360" s="29"/>
      <c r="AO360" s="21"/>
      <c r="AP360" s="21"/>
      <c r="AQ360" s="21"/>
      <c r="AR360" s="21"/>
      <c r="AS360" s="21"/>
      <c r="AT360" s="227"/>
      <c r="AU360" s="29"/>
      <c r="AV360" s="227"/>
      <c r="AW360" s="29"/>
      <c r="AX360" s="21"/>
      <c r="AY360" s="21"/>
      <c r="AZ360" s="21"/>
      <c r="BA360" s="21"/>
      <c r="BB360" s="20"/>
      <c r="BC360" s="23"/>
      <c r="BD360" s="227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6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81"/>
      <c r="AE361" s="21"/>
      <c r="AF361" s="21"/>
      <c r="AG361" s="21"/>
      <c r="AH361" s="20"/>
      <c r="AI361" s="29"/>
      <c r="AJ361" s="29"/>
      <c r="AK361" s="21"/>
      <c r="AL361" s="227"/>
      <c r="AM361" s="29"/>
      <c r="AN361" s="29"/>
      <c r="AO361" s="21"/>
      <c r="AP361" s="21"/>
      <c r="AQ361" s="21"/>
      <c r="AR361" s="21"/>
      <c r="AS361" s="21"/>
      <c r="AT361" s="227"/>
      <c r="AU361" s="29"/>
      <c r="AV361" s="227"/>
      <c r="AW361" s="29"/>
      <c r="AX361" s="21"/>
      <c r="AY361" s="21"/>
      <c r="AZ361" s="21"/>
      <c r="BA361" s="21"/>
      <c r="BB361" s="20"/>
      <c r="BC361" s="23"/>
      <c r="BD361" s="227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9.6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27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181"/>
      <c r="AE362" s="21"/>
      <c r="AF362" s="21"/>
      <c r="AG362" s="21"/>
      <c r="AH362" s="20"/>
      <c r="AI362" s="29"/>
      <c r="AJ362" s="29"/>
      <c r="AK362" s="21"/>
      <c r="AL362" s="227"/>
      <c r="AM362" s="29"/>
      <c r="AN362" s="29"/>
      <c r="AO362" s="21"/>
      <c r="AP362" s="21"/>
      <c r="AQ362" s="21"/>
      <c r="AR362" s="21"/>
      <c r="AS362" s="21"/>
      <c r="AT362" s="227"/>
      <c r="AU362" s="29"/>
      <c r="AV362" s="227"/>
      <c r="AW362" s="29"/>
      <c r="AX362" s="21"/>
      <c r="AY362" s="21"/>
      <c r="AZ362" s="21"/>
      <c r="BA362" s="21"/>
      <c r="BB362" s="20"/>
      <c r="BC362" s="23"/>
      <c r="BD362" s="227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16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27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181"/>
      <c r="AE363" s="21"/>
      <c r="AF363" s="21"/>
      <c r="AG363" s="21"/>
      <c r="AH363" s="20"/>
      <c r="AI363" s="29"/>
      <c r="AJ363" s="29"/>
      <c r="AK363" s="21"/>
      <c r="AL363" s="227"/>
      <c r="AM363" s="29"/>
      <c r="AN363" s="29"/>
      <c r="AO363" s="21"/>
      <c r="AP363" s="21"/>
      <c r="AQ363" s="21"/>
      <c r="AR363" s="21"/>
      <c r="AS363" s="21"/>
      <c r="AT363" s="227"/>
      <c r="AU363" s="29"/>
      <c r="AV363" s="227"/>
      <c r="AW363" s="29"/>
      <c r="AX363" s="21"/>
      <c r="AY363" s="21"/>
      <c r="AZ363" s="21"/>
      <c r="BA363" s="21"/>
      <c r="BB363" s="20"/>
      <c r="BC363" s="23"/>
      <c r="BD363" s="227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4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27"/>
      <c r="AE364" s="29"/>
      <c r="AF364" s="29"/>
      <c r="AG364" s="29"/>
      <c r="AH364" s="29"/>
      <c r="AI364" s="21"/>
      <c r="AJ364" s="21"/>
      <c r="AK364" s="21"/>
      <c r="AL364" s="227"/>
      <c r="AM364" s="29"/>
      <c r="AN364" s="29"/>
      <c r="AO364" s="21"/>
      <c r="AP364" s="21"/>
      <c r="AQ364" s="21"/>
      <c r="AR364" s="21"/>
      <c r="AS364" s="21"/>
      <c r="AT364" s="227"/>
      <c r="AU364" s="29"/>
      <c r="AV364" s="227"/>
      <c r="AW364" s="29"/>
      <c r="AX364" s="21"/>
      <c r="AY364" s="21"/>
      <c r="AZ364" s="21"/>
      <c r="BA364" s="21"/>
      <c r="BB364" s="20"/>
      <c r="BC364" s="23"/>
      <c r="BD364" s="227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7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27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27"/>
      <c r="AE365" s="29"/>
      <c r="AF365" s="29"/>
      <c r="AG365" s="29"/>
      <c r="AH365" s="29"/>
      <c r="AI365" s="21"/>
      <c r="AJ365" s="21"/>
      <c r="AK365" s="21"/>
      <c r="AL365" s="227"/>
      <c r="AM365" s="29"/>
      <c r="AN365" s="29"/>
      <c r="AO365" s="21"/>
      <c r="AP365" s="21"/>
      <c r="AQ365" s="21"/>
      <c r="AR365" s="21"/>
      <c r="AS365" s="21"/>
      <c r="AT365" s="227"/>
      <c r="AU365" s="29"/>
      <c r="AV365" s="227"/>
      <c r="AW365" s="29"/>
      <c r="AX365" s="21"/>
      <c r="AY365" s="21"/>
      <c r="AZ365" s="21"/>
      <c r="BA365" s="21"/>
      <c r="BB365" s="20"/>
      <c r="BC365" s="23"/>
      <c r="BD365" s="227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27"/>
      <c r="AE366" s="63"/>
      <c r="AF366" s="63"/>
      <c r="AG366" s="63"/>
      <c r="AH366" s="63"/>
      <c r="AI366" s="21"/>
      <c r="AJ366" s="21"/>
      <c r="AK366" s="21"/>
      <c r="AL366" s="227"/>
      <c r="AM366" s="63"/>
      <c r="AN366" s="63"/>
      <c r="AO366" s="21"/>
      <c r="AP366" s="21"/>
      <c r="AQ366" s="21"/>
      <c r="AR366" s="21"/>
      <c r="AS366" s="21"/>
      <c r="AT366" s="227"/>
      <c r="AU366" s="29"/>
      <c r="AV366" s="227"/>
      <c r="AW366" s="23"/>
      <c r="AX366" s="21"/>
      <c r="AY366" s="21"/>
      <c r="AZ366" s="21"/>
      <c r="BA366" s="21"/>
      <c r="BB366" s="20"/>
      <c r="BC366" s="23"/>
      <c r="BD366" s="227"/>
      <c r="BE366" s="23"/>
      <c r="BF366" s="23"/>
      <c r="BG366" s="21"/>
      <c r="BH366" s="20"/>
      <c r="BI366" s="23"/>
      <c r="BJ366" s="20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0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27"/>
      <c r="AE367" s="63"/>
      <c r="AF367" s="63"/>
      <c r="AG367" s="63"/>
      <c r="AH367" s="63"/>
      <c r="AI367" s="21"/>
      <c r="AJ367" s="21"/>
      <c r="AK367" s="21"/>
      <c r="AL367" s="227"/>
      <c r="AM367" s="63"/>
      <c r="AN367" s="63"/>
      <c r="AO367" s="21"/>
      <c r="AP367" s="21"/>
      <c r="AQ367" s="21"/>
      <c r="AR367" s="21"/>
      <c r="AS367" s="21"/>
      <c r="AT367" s="227"/>
      <c r="AU367" s="29"/>
      <c r="AV367" s="227"/>
      <c r="AW367" s="23"/>
      <c r="AX367" s="21"/>
      <c r="AY367" s="21"/>
      <c r="AZ367" s="21"/>
      <c r="BA367" s="21"/>
      <c r="BB367" s="20"/>
      <c r="BC367" s="23"/>
      <c r="BD367" s="227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27"/>
      <c r="AE368" s="63"/>
      <c r="AF368" s="63"/>
      <c r="AG368" s="63"/>
      <c r="AH368" s="63"/>
      <c r="AI368" s="21"/>
      <c r="AJ368" s="21"/>
      <c r="AK368" s="21"/>
      <c r="AL368" s="227"/>
      <c r="AM368" s="63"/>
      <c r="AN368" s="63"/>
      <c r="AO368" s="21"/>
      <c r="AP368" s="21"/>
      <c r="AQ368" s="21"/>
      <c r="AR368" s="21"/>
      <c r="AS368" s="21"/>
      <c r="AT368" s="227"/>
      <c r="AU368" s="29"/>
      <c r="AV368" s="227"/>
      <c r="AW368" s="23"/>
      <c r="AX368" s="21"/>
      <c r="AY368" s="21"/>
      <c r="AZ368" s="21"/>
      <c r="BA368" s="21"/>
      <c r="BB368" s="20"/>
      <c r="BC368" s="23"/>
      <c r="BD368" s="227"/>
      <c r="BE368" s="23"/>
      <c r="BF368" s="23"/>
      <c r="BG368" s="21"/>
      <c r="BH368" s="20"/>
      <c r="BI368" s="23"/>
      <c r="BJ368" s="23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44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27"/>
      <c r="AE369" s="63"/>
      <c r="AF369" s="63"/>
      <c r="AG369" s="63"/>
      <c r="AH369" s="63"/>
      <c r="AI369" s="21"/>
      <c r="AJ369" s="21"/>
      <c r="AK369" s="21"/>
      <c r="AL369" s="227"/>
      <c r="AM369" s="63"/>
      <c r="AN369" s="63"/>
      <c r="AO369" s="21"/>
      <c r="AP369" s="21"/>
      <c r="AQ369" s="21"/>
      <c r="AR369" s="21"/>
      <c r="AS369" s="21"/>
      <c r="AT369" s="227"/>
      <c r="AU369" s="29"/>
      <c r="AV369" s="227"/>
      <c r="AW369" s="23"/>
      <c r="AX369" s="21"/>
      <c r="AY369" s="21"/>
      <c r="AZ369" s="21"/>
      <c r="BA369" s="21"/>
      <c r="BB369" s="20"/>
      <c r="BC369" s="23"/>
      <c r="BD369" s="227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0"/>
      <c r="R370" s="20"/>
      <c r="S370" s="20"/>
      <c r="T370" s="20"/>
      <c r="U370" s="23"/>
      <c r="V370" s="21"/>
      <c r="W370" s="21"/>
      <c r="X370" s="21"/>
      <c r="Y370" s="21"/>
      <c r="Z370" s="21"/>
      <c r="AA370" s="21"/>
      <c r="AB370" s="21"/>
      <c r="AC370" s="21"/>
      <c r="AD370" s="227"/>
      <c r="AE370" s="63"/>
      <c r="AF370" s="63"/>
      <c r="AG370" s="63"/>
      <c r="AH370" s="63"/>
      <c r="AI370" s="21"/>
      <c r="AJ370" s="21"/>
      <c r="AK370" s="21"/>
      <c r="AL370" s="227"/>
      <c r="AM370" s="63"/>
      <c r="AN370" s="63"/>
      <c r="AO370" s="21"/>
      <c r="AP370" s="21"/>
      <c r="AQ370" s="21"/>
      <c r="AR370" s="21"/>
      <c r="AS370" s="21"/>
      <c r="AT370" s="227"/>
      <c r="AU370" s="29"/>
      <c r="AV370" s="227"/>
      <c r="AW370" s="23"/>
      <c r="AX370" s="21"/>
      <c r="AY370" s="21"/>
      <c r="AZ370" s="21"/>
      <c r="BA370" s="21"/>
      <c r="BB370" s="20"/>
      <c r="BC370" s="23"/>
      <c r="BD370" s="227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4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27"/>
      <c r="AE371" s="63"/>
      <c r="AF371" s="63"/>
      <c r="AG371" s="63"/>
      <c r="AH371" s="63"/>
      <c r="AI371" s="21"/>
      <c r="AJ371" s="21"/>
      <c r="AK371" s="21"/>
      <c r="AL371" s="227"/>
      <c r="AM371" s="63"/>
      <c r="AN371" s="63"/>
      <c r="AO371" s="21"/>
      <c r="AP371" s="21"/>
      <c r="AQ371" s="21"/>
      <c r="AR371" s="21"/>
      <c r="AS371" s="21"/>
      <c r="AT371" s="227"/>
      <c r="AU371" s="29"/>
      <c r="AV371" s="227"/>
      <c r="AW371" s="23"/>
      <c r="AX371" s="21"/>
      <c r="AY371" s="21"/>
      <c r="AZ371" s="21"/>
      <c r="BA371" s="21"/>
      <c r="BB371" s="20"/>
      <c r="BC371" s="23"/>
      <c r="BD371" s="227"/>
      <c r="BE371" s="23"/>
      <c r="BF371" s="20"/>
      <c r="BG371" s="21"/>
      <c r="BH371" s="20"/>
      <c r="BI371" s="23"/>
      <c r="BJ371" s="23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5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27"/>
      <c r="AE372" s="63"/>
      <c r="AF372" s="63"/>
      <c r="AG372" s="63"/>
      <c r="AH372" s="20"/>
      <c r="AI372" s="21"/>
      <c r="AJ372" s="21"/>
      <c r="AK372" s="21"/>
      <c r="AL372" s="227"/>
      <c r="AM372" s="63"/>
      <c r="AN372" s="20"/>
      <c r="AO372" s="21"/>
      <c r="AP372" s="21"/>
      <c r="AQ372" s="21"/>
      <c r="AR372" s="21"/>
      <c r="AS372" s="21"/>
      <c r="AT372" s="227"/>
      <c r="AU372" s="23"/>
      <c r="AV372" s="227"/>
      <c r="AW372" s="23"/>
      <c r="AX372" s="21"/>
      <c r="AY372" s="21"/>
      <c r="AZ372" s="21"/>
      <c r="BA372" s="21"/>
      <c r="BB372" s="20"/>
      <c r="BC372" s="23"/>
      <c r="BD372" s="227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27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27"/>
      <c r="AE373" s="63"/>
      <c r="AF373" s="63"/>
      <c r="AG373" s="63"/>
      <c r="AH373" s="20"/>
      <c r="AI373" s="21"/>
      <c r="AJ373" s="21"/>
      <c r="AK373" s="21"/>
      <c r="AL373" s="227"/>
      <c r="AM373" s="63"/>
      <c r="AN373" s="20"/>
      <c r="AO373" s="21"/>
      <c r="AP373" s="21"/>
      <c r="AQ373" s="21"/>
      <c r="AR373" s="21"/>
      <c r="AS373" s="21"/>
      <c r="AT373" s="227"/>
      <c r="AU373" s="23"/>
      <c r="AV373" s="227"/>
      <c r="AW373" s="23"/>
      <c r="AX373" s="21"/>
      <c r="AY373" s="21"/>
      <c r="AZ373" s="21"/>
      <c r="BA373" s="21"/>
      <c r="BB373" s="20"/>
      <c r="BC373" s="23"/>
      <c r="BD373" s="227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91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27"/>
      <c r="AE374" s="63"/>
      <c r="AF374" s="63"/>
      <c r="AG374" s="63"/>
      <c r="AH374" s="20"/>
      <c r="AI374" s="21"/>
      <c r="AJ374" s="21"/>
      <c r="AK374" s="21"/>
      <c r="AL374" s="227"/>
      <c r="AM374" s="63"/>
      <c r="AN374" s="20"/>
      <c r="AO374" s="21"/>
      <c r="AP374" s="21"/>
      <c r="AQ374" s="21"/>
      <c r="AR374" s="21"/>
      <c r="AS374" s="21"/>
      <c r="AT374" s="227"/>
      <c r="AU374" s="23"/>
      <c r="AV374" s="227"/>
      <c r="AW374" s="23"/>
      <c r="AX374" s="21"/>
      <c r="AY374" s="21"/>
      <c r="AZ374" s="21"/>
      <c r="BA374" s="21"/>
      <c r="BB374" s="20"/>
      <c r="BC374" s="23"/>
      <c r="BD374" s="227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91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27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27"/>
      <c r="AE375" s="63"/>
      <c r="AF375" s="63"/>
      <c r="AG375" s="63"/>
      <c r="AH375" s="20"/>
      <c r="AI375" s="21"/>
      <c r="AJ375" s="21"/>
      <c r="AK375" s="21"/>
      <c r="AL375" s="227"/>
      <c r="AM375" s="63"/>
      <c r="AN375" s="20"/>
      <c r="AO375" s="21"/>
      <c r="AP375" s="21"/>
      <c r="AQ375" s="21"/>
      <c r="AR375" s="21"/>
      <c r="AS375" s="21"/>
      <c r="AT375" s="227"/>
      <c r="AU375" s="23"/>
      <c r="AV375" s="227"/>
      <c r="AW375" s="23"/>
      <c r="AX375" s="21"/>
      <c r="AY375" s="21"/>
      <c r="AZ375" s="21"/>
      <c r="BA375" s="21"/>
      <c r="BB375" s="20"/>
      <c r="BC375" s="23"/>
      <c r="BD375" s="227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47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27"/>
      <c r="O376" s="23"/>
      <c r="P376" s="23"/>
      <c r="Q376" s="23"/>
      <c r="R376" s="23"/>
      <c r="S376" s="23"/>
      <c r="T376" s="23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227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71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27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227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61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27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227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4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227"/>
      <c r="BE379" s="20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4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27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227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4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27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27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83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27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9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227"/>
      <c r="AM383" s="23"/>
      <c r="AN383" s="23"/>
      <c r="AO383" s="21"/>
      <c r="AP383" s="21"/>
      <c r="AQ383" s="21"/>
      <c r="AR383" s="21"/>
      <c r="AS383" s="21"/>
      <c r="AT383" s="227"/>
      <c r="AU383" s="23"/>
      <c r="AV383" s="227"/>
      <c r="AW383" s="23"/>
      <c r="AX383" s="21"/>
      <c r="AY383" s="21"/>
      <c r="AZ383" s="21"/>
      <c r="BA383" s="21"/>
      <c r="BB383" s="20"/>
      <c r="BC383" s="23"/>
      <c r="BD383" s="227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1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227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1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27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227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1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27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227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1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27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227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1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27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227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4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227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4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27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27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16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0"/>
      <c r="AK391" s="63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63"/>
      <c r="BD391" s="227"/>
      <c r="BE391" s="6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58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63"/>
      <c r="P392" s="63"/>
      <c r="Q392" s="63"/>
      <c r="R392" s="63"/>
      <c r="S392" s="63"/>
      <c r="T392" s="63"/>
      <c r="U392" s="6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27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41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63"/>
      <c r="P393" s="63"/>
      <c r="Q393" s="63"/>
      <c r="R393" s="63"/>
      <c r="S393" s="63"/>
      <c r="T393" s="63"/>
      <c r="U393" s="6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27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6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227"/>
      <c r="AM394" s="23"/>
      <c r="AN394" s="23"/>
      <c r="AO394" s="21"/>
      <c r="AP394" s="21"/>
      <c r="AQ394" s="21"/>
      <c r="AR394" s="21"/>
      <c r="AS394" s="21"/>
      <c r="AT394" s="227"/>
      <c r="AU394" s="29"/>
      <c r="AV394" s="227"/>
      <c r="AW394" s="23"/>
      <c r="AX394" s="21"/>
      <c r="AY394" s="21"/>
      <c r="AZ394" s="21"/>
      <c r="BA394" s="21"/>
      <c r="BB394" s="20"/>
      <c r="BC394" s="23"/>
      <c r="BD394" s="227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53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27"/>
      <c r="AM395" s="23"/>
      <c r="AN395" s="23"/>
      <c r="AO395" s="21"/>
      <c r="AP395" s="21"/>
      <c r="AQ395" s="21"/>
      <c r="AR395" s="21"/>
      <c r="AS395" s="21"/>
      <c r="AT395" s="227"/>
      <c r="AU395" s="29"/>
      <c r="AV395" s="227"/>
      <c r="AW395" s="23"/>
      <c r="AX395" s="21"/>
      <c r="AY395" s="21"/>
      <c r="AZ395" s="21"/>
      <c r="BA395" s="21"/>
      <c r="BB395" s="20"/>
      <c r="BC395" s="23"/>
      <c r="BD395" s="227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6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27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227"/>
      <c r="AM396" s="23"/>
      <c r="AN396" s="23"/>
      <c r="AO396" s="21"/>
      <c r="AP396" s="21"/>
      <c r="AQ396" s="21"/>
      <c r="AR396" s="21"/>
      <c r="AS396" s="21"/>
      <c r="AT396" s="227"/>
      <c r="AU396" s="29"/>
      <c r="AV396" s="227"/>
      <c r="AW396" s="23"/>
      <c r="AX396" s="21"/>
      <c r="AY396" s="21"/>
      <c r="AZ396" s="21"/>
      <c r="BA396" s="21"/>
      <c r="BB396" s="20"/>
      <c r="BC396" s="23"/>
      <c r="BD396" s="227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389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9"/>
      <c r="AJ397" s="29"/>
      <c r="AK397" s="21"/>
      <c r="AL397" s="227"/>
      <c r="AM397" s="29"/>
      <c r="AN397" s="29"/>
      <c r="AO397" s="21"/>
      <c r="AP397" s="21"/>
      <c r="AQ397" s="21"/>
      <c r="AR397" s="21"/>
      <c r="AS397" s="21"/>
      <c r="AT397" s="227"/>
      <c r="AU397" s="29"/>
      <c r="AV397" s="227"/>
      <c r="AW397" s="29"/>
      <c r="AX397" s="21"/>
      <c r="AY397" s="21"/>
      <c r="AZ397" s="21"/>
      <c r="BA397" s="21"/>
      <c r="BB397" s="20"/>
      <c r="BC397" s="23"/>
      <c r="BD397" s="227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227"/>
      <c r="AM398" s="23"/>
      <c r="AN398" s="23"/>
      <c r="AO398" s="21"/>
      <c r="AP398" s="21"/>
      <c r="AQ398" s="21"/>
      <c r="AR398" s="21"/>
      <c r="AS398" s="21"/>
      <c r="AT398" s="227"/>
      <c r="AU398" s="23"/>
      <c r="AV398" s="227"/>
      <c r="AW398" s="23"/>
      <c r="AX398" s="21"/>
      <c r="AY398" s="21"/>
      <c r="AZ398" s="21"/>
      <c r="BA398" s="21"/>
      <c r="BB398" s="20"/>
      <c r="BC398" s="23"/>
      <c r="BD398" s="227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2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227"/>
      <c r="AM399" s="23"/>
      <c r="AN399" s="23"/>
      <c r="AO399" s="21"/>
      <c r="AP399" s="21"/>
      <c r="AQ399" s="21"/>
      <c r="AR399" s="21"/>
      <c r="AS399" s="21"/>
      <c r="AT399" s="227"/>
      <c r="AU399" s="23"/>
      <c r="AV399" s="227"/>
      <c r="AW399" s="23"/>
      <c r="AX399" s="21"/>
      <c r="AY399" s="21"/>
      <c r="AZ399" s="21"/>
      <c r="BA399" s="21"/>
      <c r="BB399" s="20"/>
      <c r="BC399" s="23"/>
      <c r="BD399" s="227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2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227"/>
      <c r="AM400" s="23"/>
      <c r="AN400" s="23"/>
      <c r="AO400" s="21"/>
      <c r="AP400" s="21"/>
      <c r="AQ400" s="21"/>
      <c r="AR400" s="21"/>
      <c r="AS400" s="21"/>
      <c r="AT400" s="227"/>
      <c r="AU400" s="23"/>
      <c r="AV400" s="227"/>
      <c r="AW400" s="23"/>
      <c r="AX400" s="21"/>
      <c r="AY400" s="21"/>
      <c r="AZ400" s="21"/>
      <c r="BA400" s="21"/>
      <c r="BB400" s="20"/>
      <c r="BC400" s="23"/>
      <c r="BD400" s="227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21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227"/>
      <c r="AM401" s="23"/>
      <c r="AN401" s="23"/>
      <c r="AO401" s="21"/>
      <c r="AP401" s="21"/>
      <c r="AQ401" s="21"/>
      <c r="AR401" s="21"/>
      <c r="AS401" s="21"/>
      <c r="AT401" s="227"/>
      <c r="AU401" s="23"/>
      <c r="AV401" s="227"/>
      <c r="AW401" s="23"/>
      <c r="AX401" s="21"/>
      <c r="AY401" s="21"/>
      <c r="AZ401" s="21"/>
      <c r="BA401" s="21"/>
      <c r="BB401" s="20"/>
      <c r="BC401" s="23"/>
      <c r="BD401" s="227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21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227"/>
      <c r="AM402" s="23"/>
      <c r="AN402" s="23"/>
      <c r="AO402" s="21"/>
      <c r="AP402" s="21"/>
      <c r="AQ402" s="21"/>
      <c r="AR402" s="21"/>
      <c r="AS402" s="21"/>
      <c r="AT402" s="227"/>
      <c r="AU402" s="23"/>
      <c r="AV402" s="227"/>
      <c r="AW402" s="23"/>
      <c r="AX402" s="21"/>
      <c r="AY402" s="21"/>
      <c r="AZ402" s="21"/>
      <c r="BA402" s="21"/>
      <c r="BB402" s="20"/>
      <c r="BC402" s="23"/>
      <c r="BD402" s="227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227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27"/>
      <c r="O404" s="63"/>
      <c r="P404" s="63"/>
      <c r="Q404" s="63"/>
      <c r="R404" s="63"/>
      <c r="S404" s="63"/>
      <c r="T404" s="63"/>
      <c r="U404" s="6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227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9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27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27"/>
      <c r="BE406" s="20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7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27"/>
      <c r="BE407" s="227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51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27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27"/>
      <c r="AM408" s="23"/>
      <c r="AN408" s="23"/>
      <c r="AO408" s="21"/>
      <c r="AP408" s="21"/>
      <c r="AQ408" s="21"/>
      <c r="AR408" s="21"/>
      <c r="AS408" s="21"/>
      <c r="AT408" s="227"/>
      <c r="AU408" s="23"/>
      <c r="AV408" s="227"/>
      <c r="AW408" s="23"/>
      <c r="AX408" s="21"/>
      <c r="AY408" s="21"/>
      <c r="AZ408" s="21"/>
      <c r="BA408" s="21"/>
      <c r="BB408" s="20"/>
      <c r="BC408" s="23"/>
      <c r="BD408" s="227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9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227"/>
      <c r="AM409" s="23"/>
      <c r="AN409" s="23"/>
      <c r="AO409" s="21"/>
      <c r="AP409" s="21"/>
      <c r="AQ409" s="21"/>
      <c r="AR409" s="21"/>
      <c r="AS409" s="21"/>
      <c r="AT409" s="227"/>
      <c r="AU409" s="23"/>
      <c r="AV409" s="227"/>
      <c r="AW409" s="23"/>
      <c r="AX409" s="21"/>
      <c r="AY409" s="21"/>
      <c r="AZ409" s="21"/>
      <c r="BA409" s="21"/>
      <c r="BB409" s="20"/>
      <c r="BC409" s="23"/>
      <c r="BD409" s="227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0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27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27"/>
      <c r="AM410" s="23"/>
      <c r="AN410" s="23"/>
      <c r="AO410" s="21"/>
      <c r="AP410" s="21"/>
      <c r="AQ410" s="21"/>
      <c r="AR410" s="21"/>
      <c r="AS410" s="21"/>
      <c r="AT410" s="227"/>
      <c r="AU410" s="23"/>
      <c r="AV410" s="227"/>
      <c r="AW410" s="23"/>
      <c r="AX410" s="21"/>
      <c r="AY410" s="21"/>
      <c r="AZ410" s="21"/>
      <c r="BA410" s="21"/>
      <c r="BB410" s="20"/>
      <c r="BC410" s="23"/>
      <c r="BD410" s="227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9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27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27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8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27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227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54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27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27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6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27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27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27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27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9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27"/>
      <c r="O417" s="23"/>
      <c r="P417" s="23"/>
      <c r="Q417" s="23"/>
      <c r="R417" s="23"/>
      <c r="S417" s="23"/>
      <c r="T417" s="23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27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27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227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49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27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227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67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227"/>
      <c r="BE420" s="23"/>
      <c r="BF420" s="23"/>
      <c r="BG420" s="21"/>
      <c r="BH420" s="21"/>
      <c r="BI420" s="21"/>
      <c r="BJ420" s="20"/>
      <c r="BK420" s="23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54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227"/>
      <c r="BE421" s="63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4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27"/>
      <c r="BE422" s="63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409.6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0"/>
      <c r="BD423" s="20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52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27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20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27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20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27"/>
      <c r="BE426" s="20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20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27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227"/>
      <c r="AM428" s="29"/>
      <c r="AN428" s="29"/>
      <c r="AO428" s="21"/>
      <c r="AP428" s="21"/>
      <c r="AQ428" s="21"/>
      <c r="AR428" s="21"/>
      <c r="AS428" s="21"/>
      <c r="AT428" s="227"/>
      <c r="AU428" s="29"/>
      <c r="AV428" s="227"/>
      <c r="AW428" s="29"/>
      <c r="AX428" s="21"/>
      <c r="AY428" s="21"/>
      <c r="AZ428" s="21"/>
      <c r="BA428" s="21"/>
      <c r="BB428" s="20"/>
      <c r="BC428" s="23"/>
      <c r="BD428" s="227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227"/>
      <c r="AM429" s="29"/>
      <c r="AN429" s="29"/>
      <c r="AO429" s="21"/>
      <c r="AP429" s="21"/>
      <c r="AQ429" s="21"/>
      <c r="AR429" s="21"/>
      <c r="AS429" s="21"/>
      <c r="AT429" s="227"/>
      <c r="AU429" s="29"/>
      <c r="AV429" s="227"/>
      <c r="AW429" s="29"/>
      <c r="AX429" s="21"/>
      <c r="AY429" s="21"/>
      <c r="AZ429" s="21"/>
      <c r="BA429" s="21"/>
      <c r="BB429" s="20"/>
      <c r="BC429" s="23"/>
      <c r="BD429" s="227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9"/>
      <c r="AJ430" s="29"/>
      <c r="AK430" s="21"/>
      <c r="AL430" s="227"/>
      <c r="AM430" s="29"/>
      <c r="AN430" s="29"/>
      <c r="AO430" s="21"/>
      <c r="AP430" s="21"/>
      <c r="AQ430" s="21"/>
      <c r="AR430" s="21"/>
      <c r="AS430" s="21"/>
      <c r="AT430" s="227"/>
      <c r="AU430" s="29"/>
      <c r="AV430" s="227"/>
      <c r="AW430" s="29"/>
      <c r="AX430" s="21"/>
      <c r="AY430" s="21"/>
      <c r="AZ430" s="21"/>
      <c r="BA430" s="21"/>
      <c r="BB430" s="20"/>
      <c r="BC430" s="23"/>
      <c r="BD430" s="227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9"/>
      <c r="AJ431" s="29"/>
      <c r="AK431" s="21"/>
      <c r="AL431" s="227"/>
      <c r="AM431" s="29"/>
      <c r="AN431" s="29"/>
      <c r="AO431" s="21"/>
      <c r="AP431" s="21"/>
      <c r="AQ431" s="21"/>
      <c r="AR431" s="21"/>
      <c r="AS431" s="21"/>
      <c r="AT431" s="227"/>
      <c r="AU431" s="29"/>
      <c r="AV431" s="227"/>
      <c r="AW431" s="29"/>
      <c r="AX431" s="21"/>
      <c r="AY431" s="21"/>
      <c r="AZ431" s="21"/>
      <c r="BA431" s="21"/>
      <c r="BB431" s="20"/>
      <c r="BC431" s="23"/>
      <c r="BD431" s="227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9"/>
      <c r="AJ432" s="29"/>
      <c r="AK432" s="21"/>
      <c r="AL432" s="227"/>
      <c r="AM432" s="29"/>
      <c r="AN432" s="29"/>
      <c r="AO432" s="21"/>
      <c r="AP432" s="21"/>
      <c r="AQ432" s="21"/>
      <c r="AR432" s="21"/>
      <c r="AS432" s="21"/>
      <c r="AT432" s="227"/>
      <c r="AU432" s="29"/>
      <c r="AV432" s="227"/>
      <c r="AW432" s="29"/>
      <c r="AX432" s="21"/>
      <c r="AY432" s="21"/>
      <c r="AZ432" s="21"/>
      <c r="BA432" s="21"/>
      <c r="BB432" s="20"/>
      <c r="BC432" s="23"/>
      <c r="BD432" s="227"/>
      <c r="BE432" s="29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44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9"/>
      <c r="AJ433" s="29"/>
      <c r="AK433" s="21"/>
      <c r="AL433" s="227"/>
      <c r="AM433" s="29"/>
      <c r="AN433" s="29"/>
      <c r="AO433" s="21"/>
      <c r="AP433" s="21"/>
      <c r="AQ433" s="21"/>
      <c r="AR433" s="21"/>
      <c r="AS433" s="21"/>
      <c r="AT433" s="227"/>
      <c r="AU433" s="29"/>
      <c r="AV433" s="227"/>
      <c r="AW433" s="29"/>
      <c r="AX433" s="21"/>
      <c r="AY433" s="21"/>
      <c r="AZ433" s="21"/>
      <c r="BA433" s="21"/>
      <c r="BB433" s="20"/>
      <c r="BC433" s="23"/>
      <c r="BD433" s="227"/>
      <c r="BE433" s="29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27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8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27"/>
      <c r="BE435" s="20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46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27"/>
      <c r="BE436" s="63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408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27"/>
      <c r="BE437" s="20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56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27"/>
      <c r="BE438" s="63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32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27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32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27"/>
      <c r="BE440" s="63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46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27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84"/>
      <c r="BE442" s="185"/>
      <c r="BF442" s="29"/>
      <c r="BG442" s="21"/>
      <c r="BH442" s="21"/>
      <c r="BI442" s="21"/>
      <c r="BJ442" s="21"/>
      <c r="BK442" s="21"/>
      <c r="BL442" s="21"/>
      <c r="BM442" s="21"/>
      <c r="BN442" s="195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27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184"/>
      <c r="BE443" s="185"/>
      <c r="BF443" s="29"/>
      <c r="BG443" s="21"/>
      <c r="BH443" s="21"/>
      <c r="BI443" s="21"/>
      <c r="BJ443" s="21"/>
      <c r="BK443" s="21"/>
      <c r="BL443" s="21"/>
      <c r="BM443" s="21"/>
      <c r="BN443" s="195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27"/>
      <c r="BE444" s="20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184"/>
      <c r="BE445" s="185"/>
      <c r="BF445" s="20"/>
      <c r="BG445" s="21"/>
      <c r="BH445" s="21"/>
      <c r="BI445" s="21"/>
      <c r="BJ445" s="21"/>
      <c r="BK445" s="21"/>
      <c r="BL445" s="21"/>
      <c r="BM445" s="21"/>
      <c r="BN445" s="195"/>
      <c r="BO445" s="24"/>
      <c r="BP445" s="21"/>
      <c r="BQ445" s="21"/>
      <c r="BR445" s="23"/>
      <c r="BS445" s="23"/>
      <c r="BT445" s="24"/>
      <c r="BU445" s="25"/>
    </row>
    <row r="446" spans="1:73" s="22" customFormat="1" ht="189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63"/>
      <c r="P446" s="63"/>
      <c r="Q446" s="63"/>
      <c r="R446" s="63"/>
      <c r="S446" s="63"/>
      <c r="T446" s="63"/>
      <c r="U446" s="6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84"/>
      <c r="BE446" s="185"/>
      <c r="BF446" s="20"/>
      <c r="BG446" s="21"/>
      <c r="BH446" s="21"/>
      <c r="BI446" s="21"/>
      <c r="BJ446" s="21"/>
      <c r="BK446" s="21"/>
      <c r="BL446" s="21"/>
      <c r="BM446" s="21"/>
      <c r="BN446" s="195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27"/>
      <c r="BE447" s="20"/>
      <c r="BF447" s="20"/>
      <c r="BG447" s="21"/>
      <c r="BH447" s="21"/>
      <c r="BI447" s="21"/>
      <c r="BJ447" s="20"/>
      <c r="BK447" s="23"/>
      <c r="BL447" s="23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86"/>
      <c r="BE448" s="185"/>
      <c r="BF448" s="20"/>
      <c r="BG448" s="21"/>
      <c r="BH448" s="21"/>
      <c r="BI448" s="21"/>
      <c r="BJ448" s="20"/>
      <c r="BK448" s="23"/>
      <c r="BL448" s="23"/>
      <c r="BM448" s="21"/>
      <c r="BN448" s="195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27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27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27"/>
      <c r="BE451" s="29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27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12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27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9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27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6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27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8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22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27"/>
      <c r="BE456" s="23"/>
      <c r="BF456" s="23"/>
      <c r="BG456" s="21"/>
      <c r="BH456" s="21"/>
      <c r="BI456" s="21"/>
      <c r="BJ456" s="21"/>
      <c r="BK456" s="21"/>
      <c r="BL456" s="20"/>
      <c r="BM456" s="23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22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8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22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57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27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2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27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8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29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3"/>
      <c r="AJ462" s="23"/>
      <c r="AK462" s="23"/>
      <c r="AL462" s="227"/>
      <c r="AM462" s="23"/>
      <c r="AN462" s="23"/>
      <c r="AO462" s="21"/>
      <c r="AP462" s="21"/>
      <c r="AQ462" s="21"/>
      <c r="AR462" s="21"/>
      <c r="AS462" s="21"/>
      <c r="AT462" s="227"/>
      <c r="AU462" s="23"/>
      <c r="AV462" s="227"/>
      <c r="AW462" s="23"/>
      <c r="AX462" s="21"/>
      <c r="AY462" s="21"/>
      <c r="AZ462" s="21"/>
      <c r="BA462" s="21"/>
      <c r="BB462" s="20"/>
      <c r="BC462" s="23"/>
      <c r="BD462" s="227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227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27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0"/>
      <c r="AK464" s="23"/>
      <c r="AL464" s="23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0"/>
      <c r="BC464" s="23"/>
      <c r="BD464" s="227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27"/>
      <c r="O465" s="23"/>
      <c r="P465" s="23"/>
      <c r="Q465" s="23"/>
      <c r="R465" s="23"/>
      <c r="S465" s="23"/>
      <c r="T465" s="23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0"/>
      <c r="AK465" s="23"/>
      <c r="AL465" s="23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0"/>
      <c r="BC465" s="23"/>
      <c r="BD465" s="227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27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0"/>
      <c r="AK466" s="23"/>
      <c r="AL466" s="23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3"/>
      <c r="BD466" s="227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27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0"/>
      <c r="AK467" s="23"/>
      <c r="AL467" s="23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0"/>
      <c r="BC467" s="23"/>
      <c r="BD467" s="227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27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27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27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27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6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0"/>
      <c r="R472" s="20"/>
      <c r="S472" s="20"/>
      <c r="T472" s="20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0"/>
      <c r="R473" s="20"/>
      <c r="S473" s="20"/>
      <c r="T473" s="20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23"/>
      <c r="AL474" s="23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0"/>
      <c r="BC474" s="23"/>
      <c r="BD474" s="227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0"/>
      <c r="R476" s="20"/>
      <c r="S476" s="20"/>
      <c r="T476" s="20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8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27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59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27"/>
      <c r="BE478" s="29"/>
      <c r="BF478" s="29"/>
      <c r="BG478" s="21"/>
      <c r="BH478" s="21"/>
      <c r="BI478" s="21"/>
      <c r="BJ478" s="20"/>
      <c r="BK478" s="63"/>
      <c r="BL478" s="29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244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27"/>
      <c r="BE479" s="187"/>
      <c r="BF479" s="29"/>
      <c r="BG479" s="21"/>
      <c r="BH479" s="21"/>
      <c r="BI479" s="21"/>
      <c r="BJ479" s="20"/>
      <c r="BK479" s="63"/>
      <c r="BL479" s="29"/>
      <c r="BM479" s="21"/>
      <c r="BN479" s="195"/>
      <c r="BO479" s="24"/>
      <c r="BP479" s="21"/>
      <c r="BQ479" s="21"/>
      <c r="BR479" s="23"/>
      <c r="BS479" s="23"/>
      <c r="BT479" s="24"/>
      <c r="BU479" s="25"/>
    </row>
    <row r="480" spans="1:73" s="22" customFormat="1" ht="219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63"/>
      <c r="P480" s="63"/>
      <c r="Q480" s="63"/>
      <c r="R480" s="63"/>
      <c r="S480" s="63"/>
      <c r="T480" s="63"/>
      <c r="U480" s="6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6"/>
      <c r="BE480" s="188"/>
      <c r="BF480" s="18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3" s="22" customFormat="1" ht="219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27"/>
      <c r="BE481" s="29"/>
      <c r="BF481" s="29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3" s="22" customFormat="1" ht="219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6"/>
      <c r="BE482" s="188"/>
      <c r="BF482" s="189"/>
      <c r="BG482" s="21"/>
      <c r="BH482" s="21"/>
      <c r="BI482" s="21"/>
      <c r="BJ482" s="21"/>
      <c r="BK482" s="21"/>
      <c r="BL482" s="21"/>
      <c r="BM482" s="21"/>
      <c r="BN482" s="195"/>
      <c r="BO482" s="24"/>
      <c r="BP482" s="21"/>
      <c r="BQ482" s="21"/>
      <c r="BR482" s="23"/>
      <c r="BS482" s="23"/>
      <c r="BT482" s="24"/>
      <c r="BU482" s="25"/>
    </row>
    <row r="483" spans="1:73" s="22" customFormat="1" ht="409.6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27"/>
      <c r="BE483" s="29"/>
      <c r="BF483" s="20"/>
      <c r="BG483" s="21"/>
      <c r="BH483" s="21"/>
      <c r="BI483" s="21"/>
      <c r="BJ483" s="21"/>
      <c r="BK483" s="21"/>
      <c r="BL483" s="21"/>
      <c r="BM483" s="21"/>
      <c r="BN483" s="195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9"/>
      <c r="AJ484" s="29"/>
      <c r="AK484" s="21"/>
      <c r="AL484" s="227"/>
      <c r="AM484" s="29"/>
      <c r="AN484" s="29"/>
      <c r="AO484" s="21"/>
      <c r="AP484" s="21"/>
      <c r="AQ484" s="21"/>
      <c r="AR484" s="21"/>
      <c r="AS484" s="21"/>
      <c r="AT484" s="227"/>
      <c r="AU484" s="29"/>
      <c r="AV484" s="227"/>
      <c r="AW484" s="29"/>
      <c r="AX484" s="21"/>
      <c r="AY484" s="21"/>
      <c r="AZ484" s="21"/>
      <c r="BA484" s="21"/>
      <c r="BB484" s="21"/>
      <c r="BC484" s="21"/>
      <c r="BD484" s="227"/>
      <c r="BE484" s="29"/>
      <c r="BF484" s="29"/>
      <c r="BG484" s="21"/>
      <c r="BH484" s="21"/>
      <c r="BI484" s="21"/>
      <c r="BJ484" s="21"/>
      <c r="BK484" s="21"/>
      <c r="BL484" s="21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3" s="22" customFormat="1" ht="13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6"/>
      <c r="BE485" s="188"/>
      <c r="BF485" s="18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3" s="22" customFormat="1" ht="137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6"/>
      <c r="BE486" s="188"/>
      <c r="BF486" s="189"/>
      <c r="BG486" s="21"/>
      <c r="BH486" s="21"/>
      <c r="BI486" s="21"/>
      <c r="BJ486" s="21"/>
      <c r="BK486" s="21"/>
      <c r="BL486" s="21"/>
      <c r="BM486" s="21"/>
      <c r="BN486" s="195"/>
      <c r="BO486" s="24"/>
      <c r="BP486" s="21"/>
      <c r="BQ486" s="21"/>
      <c r="BR486" s="23"/>
      <c r="BS486" s="23"/>
      <c r="BT486" s="24"/>
      <c r="BU486" s="25"/>
    </row>
    <row r="487" spans="1:73" s="22" customFormat="1" ht="137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6"/>
      <c r="BE487" s="188"/>
      <c r="BF487" s="189"/>
      <c r="BG487" s="21"/>
      <c r="BH487" s="21"/>
      <c r="BI487" s="21"/>
      <c r="BJ487" s="21"/>
      <c r="BK487" s="21"/>
      <c r="BL487" s="21"/>
      <c r="BM487" s="21"/>
      <c r="BN487" s="195"/>
      <c r="BO487" s="24"/>
      <c r="BP487" s="21"/>
      <c r="BQ487" s="21"/>
      <c r="BR487" s="23"/>
      <c r="BS487" s="23"/>
      <c r="BT487" s="24"/>
      <c r="BU487" s="25"/>
    </row>
    <row r="488" spans="1:73" s="22" customFormat="1" ht="13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6"/>
      <c r="BE488" s="188"/>
      <c r="BF488" s="189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3" s="22" customFormat="1" ht="137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6"/>
      <c r="BE489" s="188"/>
      <c r="BF489" s="189"/>
      <c r="BG489" s="21"/>
      <c r="BH489" s="21"/>
      <c r="BI489" s="21"/>
      <c r="BJ489" s="21"/>
      <c r="BK489" s="21"/>
      <c r="BL489" s="21"/>
      <c r="BM489" s="21"/>
      <c r="BN489" s="195"/>
      <c r="BO489" s="24"/>
      <c r="BP489" s="21"/>
      <c r="BQ489" s="21"/>
      <c r="BR489" s="23"/>
      <c r="BS489" s="23"/>
      <c r="BT489" s="24"/>
      <c r="BU489" s="25"/>
    </row>
    <row r="490" spans="1:73" s="22" customFormat="1" ht="29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0"/>
      <c r="BC490" s="21"/>
      <c r="BD490" s="227"/>
      <c r="BE490" s="29"/>
      <c r="BF490" s="20"/>
      <c r="BG490" s="23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91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0"/>
      <c r="BC491" s="21"/>
      <c r="BD491" s="227"/>
      <c r="BE491" s="182"/>
      <c r="BF491" s="20"/>
      <c r="BG491" s="23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9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27"/>
      <c r="BE492" s="20"/>
      <c r="BF492" s="20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197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3"/>
      <c r="Q493" s="23"/>
      <c r="R493" s="23"/>
      <c r="S493" s="23"/>
      <c r="T493" s="23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4"/>
      <c r="BE493" s="189"/>
      <c r="BF493" s="18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27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190"/>
      <c r="P494" s="190"/>
      <c r="Q494" s="190"/>
      <c r="R494" s="190"/>
      <c r="S494" s="190"/>
      <c r="T494" s="190"/>
      <c r="U494" s="19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27"/>
      <c r="BE494" s="63"/>
      <c r="BF494" s="6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7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27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29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1"/>
      <c r="BE496" s="29"/>
      <c r="BF496" s="29"/>
      <c r="BG496" s="21"/>
      <c r="BH496" s="21"/>
      <c r="BI496" s="21"/>
      <c r="BJ496" s="21"/>
      <c r="BK496" s="21"/>
      <c r="BL496" s="21"/>
      <c r="BM496" s="21"/>
      <c r="BN496" s="195"/>
      <c r="BO496" s="24"/>
      <c r="BP496" s="21"/>
      <c r="BQ496" s="21"/>
      <c r="BR496" s="23"/>
      <c r="BS496" s="23"/>
      <c r="BT496" s="24"/>
      <c r="BU496" s="25"/>
    </row>
    <row r="497" spans="1:75" s="22" customFormat="1" ht="187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9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27"/>
      <c r="BE497" s="23"/>
      <c r="BF497" s="23"/>
      <c r="BG497" s="21"/>
      <c r="BH497" s="21"/>
      <c r="BI497" s="21"/>
      <c r="BJ497" s="21"/>
      <c r="BK497" s="21"/>
      <c r="BL497" s="21"/>
      <c r="BM497" s="23"/>
      <c r="BN497" s="21"/>
      <c r="BO497" s="24"/>
      <c r="BP497" s="21"/>
      <c r="BQ497" s="21"/>
      <c r="BR497" s="21"/>
      <c r="BS497" s="21"/>
      <c r="BT497" s="23"/>
      <c r="BU497" s="24"/>
      <c r="BV497" s="25"/>
      <c r="BW497" s="30"/>
    </row>
    <row r="498" spans="1:75" s="22" customFormat="1" ht="187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27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21"/>
      <c r="BR498" s="21"/>
      <c r="BS498" s="21"/>
      <c r="BT498" s="23"/>
      <c r="BU498" s="24"/>
      <c r="BV498" s="25"/>
      <c r="BW498" s="30"/>
    </row>
    <row r="499" spans="1:75" s="22" customFormat="1" ht="409.6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3"/>
      <c r="AV499" s="21"/>
      <c r="AW499" s="23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21"/>
      <c r="BR499" s="21"/>
      <c r="BS499" s="21"/>
      <c r="BT499" s="23"/>
      <c r="BU499" s="24"/>
      <c r="BV499" s="25"/>
      <c r="BW499" s="30"/>
    </row>
    <row r="500" spans="1:75" s="22" customFormat="1" ht="409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3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27"/>
      <c r="BE500" s="23"/>
      <c r="BF500" s="23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21"/>
      <c r="BR500" s="21"/>
      <c r="BS500" s="21"/>
      <c r="BT500" s="23"/>
      <c r="BU500" s="24"/>
      <c r="BV500" s="25"/>
      <c r="BW500" s="30"/>
    </row>
    <row r="501" spans="1:75" s="22" customFormat="1" ht="194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27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36"/>
      <c r="BR501" s="36"/>
      <c r="BS501" s="36"/>
      <c r="BT501" s="40"/>
      <c r="BU501" s="26"/>
      <c r="BV501" s="36"/>
      <c r="BW501" s="30"/>
    </row>
    <row r="502" spans="1:75" s="22" customFormat="1" ht="21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5"/>
      <c r="BQ502" s="36"/>
      <c r="BR502" s="36"/>
      <c r="BS502" s="36"/>
      <c r="BT502" s="40"/>
      <c r="BU502" s="26"/>
      <c r="BV502" s="36"/>
      <c r="BW502" s="30"/>
    </row>
    <row r="503" spans="1:75" s="22" customFormat="1" ht="198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182"/>
      <c r="P503" s="182"/>
      <c r="Q503" s="182"/>
      <c r="R503" s="182"/>
      <c r="S503" s="182"/>
      <c r="T503" s="182"/>
      <c r="U503" s="182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198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198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146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227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21"/>
      <c r="BR507" s="21"/>
      <c r="BS507" s="21"/>
      <c r="BT507" s="23"/>
      <c r="BU507" s="24"/>
      <c r="BV507" s="25"/>
      <c r="BW507" s="30"/>
    </row>
    <row r="508" spans="1:75" s="22" customFormat="1" ht="15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8"/>
      <c r="P508" s="2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3"/>
      <c r="BN508" s="21"/>
      <c r="BO508" s="24"/>
      <c r="BP508" s="25"/>
      <c r="BQ508" s="21"/>
      <c r="BR508" s="21"/>
      <c r="BS508" s="21"/>
      <c r="BT508" s="23"/>
      <c r="BU508" s="24"/>
      <c r="BV508" s="25"/>
      <c r="BW508" s="30"/>
    </row>
    <row r="509" spans="1:75" s="22" customFormat="1" ht="154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36"/>
      <c r="BR509" s="36"/>
      <c r="BS509" s="36"/>
      <c r="BT509" s="40"/>
      <c r="BU509" s="26"/>
      <c r="BV509" s="36"/>
      <c r="BW509" s="30"/>
    </row>
    <row r="510" spans="1:75" s="22" customFormat="1" ht="182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3"/>
      <c r="BM510" s="21"/>
      <c r="BN510" s="21"/>
      <c r="BO510" s="24"/>
      <c r="BP510" s="25"/>
      <c r="BQ510" s="36"/>
      <c r="BR510" s="36"/>
      <c r="BS510" s="36"/>
      <c r="BT510" s="40"/>
      <c r="BU510" s="26"/>
      <c r="BV510" s="36"/>
      <c r="BW510" s="30"/>
    </row>
    <row r="511" spans="1:75" s="22" customFormat="1" ht="182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3"/>
      <c r="P511" s="23"/>
      <c r="Q511" s="23"/>
      <c r="R511" s="23"/>
      <c r="S511" s="23"/>
      <c r="T511" s="23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5"/>
      <c r="BQ511" s="36"/>
      <c r="BR511" s="36"/>
      <c r="BS511" s="36"/>
      <c r="BT511" s="40"/>
      <c r="BU511" s="26"/>
      <c r="BV511" s="36"/>
      <c r="BW511" s="30"/>
    </row>
    <row r="512" spans="1:75" s="22" customFormat="1" ht="312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8"/>
      <c r="P512" s="2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3"/>
      <c r="BH512" s="21"/>
      <c r="BI512" s="21"/>
      <c r="BJ512" s="21"/>
      <c r="BK512" s="21"/>
      <c r="BL512" s="23"/>
      <c r="BM512" s="21"/>
      <c r="BN512" s="21"/>
      <c r="BO512" s="24"/>
      <c r="BP512" s="25"/>
      <c r="BQ512" s="26"/>
    </row>
    <row r="513" spans="1:73" s="22" customFormat="1" ht="174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3"/>
      <c r="BH513" s="21"/>
      <c r="BI513" s="21"/>
      <c r="BJ513" s="21"/>
      <c r="BK513" s="21"/>
      <c r="BL513" s="23"/>
      <c r="BM513" s="21"/>
      <c r="BN513" s="21"/>
      <c r="BO513" s="24"/>
      <c r="BP513" s="25"/>
      <c r="BQ513" s="26"/>
    </row>
    <row r="514" spans="1:73" s="22" customFormat="1" ht="16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3"/>
      <c r="BH514" s="21"/>
      <c r="BI514" s="21"/>
      <c r="BJ514" s="21"/>
      <c r="BK514" s="21"/>
      <c r="BL514" s="23"/>
      <c r="BM514" s="21"/>
      <c r="BN514" s="21"/>
      <c r="BO514" s="24"/>
      <c r="BP514" s="25"/>
      <c r="BQ514" s="26"/>
    </row>
    <row r="515" spans="1:73" s="22" customFormat="1" ht="16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3"/>
      <c r="P515" s="23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3"/>
      <c r="BH515" s="21"/>
      <c r="BI515" s="21"/>
      <c r="BJ515" s="21"/>
      <c r="BK515" s="21"/>
      <c r="BL515" s="23"/>
      <c r="BM515" s="21"/>
      <c r="BN515" s="21"/>
      <c r="BO515" s="24"/>
      <c r="BP515" s="25"/>
      <c r="BQ515" s="26"/>
    </row>
    <row r="516" spans="1:73" s="22" customFormat="1" ht="16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3"/>
      <c r="BH516" s="21"/>
      <c r="BI516" s="21"/>
      <c r="BJ516" s="21"/>
      <c r="BK516" s="21"/>
      <c r="BL516" s="23"/>
      <c r="BM516" s="21"/>
      <c r="BN516" s="21"/>
      <c r="BO516" s="24"/>
      <c r="BP516" s="25"/>
      <c r="BQ516" s="26"/>
    </row>
    <row r="517" spans="1:73" s="22" customFormat="1" ht="372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18"/>
      <c r="P517" s="18"/>
      <c r="Q517" s="18"/>
      <c r="R517" s="18"/>
      <c r="S517" s="18"/>
      <c r="T517" s="18"/>
      <c r="U517" s="1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25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18"/>
      <c r="P518" s="18"/>
      <c r="Q518" s="27"/>
      <c r="R518" s="27"/>
      <c r="S518" s="27"/>
      <c r="T518" s="27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254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18"/>
      <c r="P519" s="18"/>
      <c r="Q519" s="27"/>
      <c r="R519" s="27"/>
      <c r="S519" s="27"/>
      <c r="T519" s="27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1"/>
    </row>
    <row r="520" spans="1:73" s="22" customFormat="1" ht="319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1"/>
      <c r="BS520" s="21"/>
    </row>
    <row r="521" spans="1:73" s="22" customFormat="1" ht="409.6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18"/>
      <c r="N521" s="18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1"/>
      <c r="BS521" s="21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3"/>
      <c r="R522" s="23"/>
      <c r="S522" s="23"/>
      <c r="T522" s="23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1"/>
      <c r="BS522" s="21"/>
    </row>
    <row r="523" spans="1:73" s="22" customFormat="1" ht="14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18"/>
      <c r="O523" s="23"/>
      <c r="P523" s="23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1"/>
      <c r="BS523" s="21"/>
    </row>
    <row r="524" spans="1:73" s="22" customFormat="1" ht="292.5" customHeight="1" x14ac:dyDescent="0.45">
      <c r="A524" s="17"/>
      <c r="B524" s="18"/>
      <c r="C524" s="176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7"/>
      <c r="P524" s="18"/>
      <c r="Q524" s="27"/>
      <c r="R524" s="27"/>
      <c r="S524" s="27"/>
      <c r="T524" s="27"/>
      <c r="U524" s="27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1"/>
      <c r="BS524" s="24"/>
      <c r="BT524" s="25"/>
      <c r="BU524" s="26"/>
    </row>
    <row r="525" spans="1:73" s="22" customFormat="1" ht="177" customHeight="1" x14ac:dyDescent="0.45">
      <c r="A525" s="17"/>
      <c r="B525" s="18"/>
      <c r="C525" s="176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18"/>
      <c r="P525" s="18"/>
      <c r="Q525" s="27"/>
      <c r="R525" s="27"/>
      <c r="S525" s="27"/>
      <c r="T525" s="27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1"/>
      <c r="BP525" s="21"/>
      <c r="BQ525" s="21"/>
      <c r="BR525" s="21"/>
      <c r="BS525" s="24"/>
      <c r="BT525" s="25"/>
      <c r="BU525" s="26"/>
    </row>
  </sheetData>
  <autoFilter ref="A2:BW38"/>
  <mergeCells count="6">
    <mergeCell ref="A1:BT1"/>
    <mergeCell ref="M241:M242"/>
    <mergeCell ref="K3:K4"/>
    <mergeCell ref="J5:J10"/>
    <mergeCell ref="K11:K13"/>
    <mergeCell ref="J11:J1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2019-02-07T07:48:50Z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