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  <sheet name="Лист1" sheetId="5" state="hidden" r:id="rId3"/>
  </sheets>
  <definedNames>
    <definedName name="_xlnm._FilterDatabase" localSheetId="0" hidden="1">'87_лот_(Всего)'!$A$2:$BT$2</definedName>
    <definedName name="_xlnm._FilterDatabase" localSheetId="1" hidden="1">шаблон!$A$2:$BW$47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шаблон!$A$1:$BO$81</definedName>
  </definedNames>
  <calcPr calcId="145621"/>
</workbook>
</file>

<file path=xl/calcChain.xml><?xml version="1.0" encoding="utf-8"?>
<calcChain xmlns="http://schemas.openxmlformats.org/spreadsheetml/2006/main">
  <c r="O11" i="4" l="1"/>
  <c r="V76" i="4" l="1"/>
  <c r="W76" i="4"/>
  <c r="X76" i="4"/>
  <c r="Y76" i="4"/>
  <c r="Z76" i="4"/>
  <c r="AA76" i="4"/>
  <c r="AB76" i="4"/>
  <c r="AC76" i="4"/>
  <c r="AD76" i="4"/>
  <c r="AE76" i="4"/>
  <c r="AP76" i="4"/>
  <c r="AR76" i="4"/>
  <c r="AS76" i="4"/>
  <c r="AV76" i="4"/>
  <c r="AW76" i="4"/>
  <c r="AX76" i="4"/>
  <c r="AY76" i="4"/>
  <c r="AZ76" i="4"/>
  <c r="BA76" i="4"/>
  <c r="BD76" i="4"/>
  <c r="BH76" i="4"/>
  <c r="BI76" i="4"/>
  <c r="BJ76" i="4"/>
  <c r="BK76" i="4"/>
  <c r="BL76" i="4"/>
  <c r="BM76" i="4"/>
  <c r="E4" i="4"/>
  <c r="M3" i="4" l="1"/>
  <c r="N75" i="4"/>
  <c r="O75" i="4" s="1"/>
  <c r="BS74" i="4"/>
  <c r="BT74" i="4" s="1"/>
  <c r="S74" i="4"/>
  <c r="P74" i="4"/>
  <c r="N73" i="4"/>
  <c r="O73" i="4" s="1"/>
  <c r="BS72" i="4"/>
  <c r="BT72" i="4" s="1"/>
  <c r="S72" i="4"/>
  <c r="P72" i="4"/>
  <c r="O71" i="4"/>
  <c r="R71" i="4" s="1"/>
  <c r="N71" i="4"/>
  <c r="N70" i="4"/>
  <c r="O70" i="4" s="1"/>
  <c r="R70" i="4" s="1"/>
  <c r="R68" i="4" s="1"/>
  <c r="U69" i="4"/>
  <c r="O69" i="4" s="1"/>
  <c r="N69" i="4"/>
  <c r="BS68" i="4"/>
  <c r="BT68" i="4" s="1"/>
  <c r="S68" i="4"/>
  <c r="P68" i="4"/>
  <c r="N67" i="4"/>
  <c r="O67" i="4" s="1"/>
  <c r="BS66" i="4"/>
  <c r="BT66" i="4" s="1"/>
  <c r="S66" i="4"/>
  <c r="P66" i="4"/>
  <c r="O65" i="4"/>
  <c r="R65" i="4" s="1"/>
  <c r="N65" i="4"/>
  <c r="N64" i="4"/>
  <c r="O64" i="4" s="1"/>
  <c r="R64" i="4" s="1"/>
  <c r="R62" i="4" s="1"/>
  <c r="U63" i="4"/>
  <c r="O63" i="4" s="1"/>
  <c r="O62" i="4" s="1"/>
  <c r="N63" i="4"/>
  <c r="BS62" i="4"/>
  <c r="BT62" i="4" s="1"/>
  <c r="S62" i="4"/>
  <c r="P62" i="4"/>
  <c r="BS61" i="4"/>
  <c r="BT61" i="4" s="1"/>
  <c r="BN61" i="4"/>
  <c r="N60" i="4"/>
  <c r="O60" i="4" s="1"/>
  <c r="R60" i="4" s="1"/>
  <c r="R58" i="4" s="1"/>
  <c r="U59" i="4"/>
  <c r="N59" i="4"/>
  <c r="BS58" i="4"/>
  <c r="BT58" i="4" s="1"/>
  <c r="S58" i="4"/>
  <c r="P58" i="4"/>
  <c r="N57" i="4"/>
  <c r="O57" i="4" s="1"/>
  <c r="R57" i="4" s="1"/>
  <c r="R55" i="4" s="1"/>
  <c r="U56" i="4"/>
  <c r="O56" i="4" s="1"/>
  <c r="N56" i="4"/>
  <c r="BS55" i="4"/>
  <c r="BT55" i="4" s="1"/>
  <c r="S55" i="4"/>
  <c r="P55" i="4"/>
  <c r="N54" i="4"/>
  <c r="O54" i="4" s="1"/>
  <c r="R54" i="4" s="1"/>
  <c r="R53" i="4" s="1"/>
  <c r="BS53" i="4"/>
  <c r="BT53" i="4" s="1"/>
  <c r="S53" i="4"/>
  <c r="P53" i="4"/>
  <c r="U52" i="4"/>
  <c r="O52" i="4" s="1"/>
  <c r="N52" i="4"/>
  <c r="R51" i="4"/>
  <c r="R50" i="4" s="1"/>
  <c r="O51" i="4"/>
  <c r="N51" i="4"/>
  <c r="BS50" i="4"/>
  <c r="BT50" i="4" s="1"/>
  <c r="BC50" i="4"/>
  <c r="S50" i="4"/>
  <c r="P50" i="4"/>
  <c r="N49" i="4"/>
  <c r="O49" i="4" s="1"/>
  <c r="R49" i="4" s="1"/>
  <c r="R48" i="4" s="1"/>
  <c r="BS48" i="4"/>
  <c r="BT48" i="4" s="1"/>
  <c r="S48" i="4"/>
  <c r="P48" i="4"/>
  <c r="Q65" i="4" l="1"/>
  <c r="U65" i="4" s="1"/>
  <c r="BG62" i="4" s="1"/>
  <c r="O55" i="4"/>
  <c r="BC62" i="4"/>
  <c r="O68" i="4"/>
  <c r="R75" i="4"/>
  <c r="R74" i="4" s="1"/>
  <c r="O74" i="4"/>
  <c r="Q71" i="4"/>
  <c r="U71" i="4" s="1"/>
  <c r="BG68" i="4" s="1"/>
  <c r="BC55" i="4"/>
  <c r="Q64" i="4"/>
  <c r="Q62" i="4" s="1"/>
  <c r="BC68" i="4"/>
  <c r="R67" i="4"/>
  <c r="R66" i="4" s="1"/>
  <c r="O66" i="4"/>
  <c r="O48" i="4"/>
  <c r="T51" i="4"/>
  <c r="T50" i="4" s="1"/>
  <c r="Q51" i="4"/>
  <c r="O50" i="4"/>
  <c r="O53" i="4"/>
  <c r="Q57" i="4"/>
  <c r="O59" i="4"/>
  <c r="O58" i="4" s="1"/>
  <c r="BC58" i="4"/>
  <c r="T60" i="4"/>
  <c r="T58" i="4" s="1"/>
  <c r="Q60" i="4"/>
  <c r="T64" i="4"/>
  <c r="T62" i="4" s="1"/>
  <c r="Q67" i="4"/>
  <c r="Q70" i="4"/>
  <c r="T73" i="4"/>
  <c r="T72" i="4" s="1"/>
  <c r="Q73" i="4"/>
  <c r="R73" i="4"/>
  <c r="R72" i="4" s="1"/>
  <c r="O72" i="4"/>
  <c r="T49" i="4"/>
  <c r="T48" i="4" s="1"/>
  <c r="Q49" i="4"/>
  <c r="T54" i="4"/>
  <c r="T53" i="4" s="1"/>
  <c r="Q54" i="4"/>
  <c r="T57" i="4"/>
  <c r="T55" i="4" s="1"/>
  <c r="T67" i="4"/>
  <c r="T66" i="4" s="1"/>
  <c r="T70" i="4"/>
  <c r="T68" i="4" s="1"/>
  <c r="Q75" i="4"/>
  <c r="T75" i="4"/>
  <c r="T74" i="4" s="1"/>
  <c r="Q53" i="4" l="1"/>
  <c r="U54" i="4"/>
  <c r="U70" i="4"/>
  <c r="Q68" i="4"/>
  <c r="Q50" i="4"/>
  <c r="U51" i="4"/>
  <c r="U73" i="4"/>
  <c r="Q72" i="4"/>
  <c r="U67" i="4"/>
  <c r="Q66" i="4"/>
  <c r="U60" i="4"/>
  <c r="Q58" i="4"/>
  <c r="U57" i="4"/>
  <c r="Q55" i="4"/>
  <c r="U75" i="4"/>
  <c r="Q74" i="4"/>
  <c r="Q48" i="4"/>
  <c r="U49" i="4"/>
  <c r="U64" i="4"/>
  <c r="BE48" i="4" l="1"/>
  <c r="BN48" i="4" s="1"/>
  <c r="U48" i="4"/>
  <c r="BE55" i="4"/>
  <c r="BN55" i="4" s="1"/>
  <c r="U55" i="4"/>
  <c r="U50" i="4"/>
  <c r="AG50" i="4"/>
  <c r="BE53" i="4"/>
  <c r="BN53" i="4" s="1"/>
  <c r="U53" i="4"/>
  <c r="BE62" i="4"/>
  <c r="BN62" i="4" s="1"/>
  <c r="U62" i="4"/>
  <c r="U74" i="4"/>
  <c r="BE74" i="4"/>
  <c r="BN74" i="4" s="1"/>
  <c r="U58" i="4"/>
  <c r="BE58" i="4"/>
  <c r="BN58" i="4" s="1"/>
  <c r="U66" i="4"/>
  <c r="BE66" i="4"/>
  <c r="BN66" i="4" s="1"/>
  <c r="BE72" i="4"/>
  <c r="BN72" i="4" s="1"/>
  <c r="U72" i="4"/>
  <c r="BE68" i="4"/>
  <c r="BN68" i="4" s="1"/>
  <c r="U68" i="4"/>
  <c r="BN50" i="4" l="1"/>
  <c r="AG76" i="4"/>
  <c r="P9" i="4"/>
  <c r="S9" i="4"/>
  <c r="N47" i="4"/>
  <c r="O47" i="4" s="1"/>
  <c r="S46" i="4"/>
  <c r="P46" i="4"/>
  <c r="N45" i="4"/>
  <c r="O45" i="4" s="1"/>
  <c r="S44" i="4"/>
  <c r="P44" i="4"/>
  <c r="N43" i="4"/>
  <c r="O43" i="4" s="1"/>
  <c r="S42" i="4"/>
  <c r="P42" i="4"/>
  <c r="N41" i="4"/>
  <c r="O41" i="4" s="1"/>
  <c r="S40" i="4"/>
  <c r="P40" i="4"/>
  <c r="N39" i="4"/>
  <c r="O39" i="4" s="1"/>
  <c r="U38" i="4"/>
  <c r="O38" i="4" s="1"/>
  <c r="N38" i="4"/>
  <c r="S37" i="4"/>
  <c r="P37" i="4"/>
  <c r="BC37" i="4" l="1"/>
  <c r="T41" i="4"/>
  <c r="T40" i="4" s="1"/>
  <c r="O40" i="4"/>
  <c r="T47" i="4"/>
  <c r="T46" i="4" s="1"/>
  <c r="Q47" i="4"/>
  <c r="R47" i="4"/>
  <c r="R46" i="4" s="1"/>
  <c r="O46" i="4"/>
  <c r="T45" i="4"/>
  <c r="T44" i="4" s="1"/>
  <c r="Q45" i="4"/>
  <c r="R45" i="4"/>
  <c r="R44" i="4" s="1"/>
  <c r="O44" i="4"/>
  <c r="T43" i="4"/>
  <c r="T42" i="4" s="1"/>
  <c r="Q43" i="4"/>
  <c r="R43" i="4"/>
  <c r="R42" i="4" s="1"/>
  <c r="O42" i="4"/>
  <c r="R41" i="4"/>
  <c r="R40" i="4" s="1"/>
  <c r="Q41" i="4"/>
  <c r="T39" i="4"/>
  <c r="T37" i="4" s="1"/>
  <c r="Q39" i="4"/>
  <c r="R39" i="4"/>
  <c r="R37" i="4" s="1"/>
  <c r="O37" i="4"/>
  <c r="U47" i="4" l="1"/>
  <c r="Q46" i="4"/>
  <c r="U45" i="4"/>
  <c r="Q44" i="4"/>
  <c r="U43" i="4"/>
  <c r="Q42" i="4"/>
  <c r="U41" i="4"/>
  <c r="Q40" i="4"/>
  <c r="Q37" i="4"/>
  <c r="U39" i="4"/>
  <c r="N36" i="4"/>
  <c r="O36" i="4" s="1"/>
  <c r="S35" i="4"/>
  <c r="P35" i="4"/>
  <c r="N34" i="4"/>
  <c r="O34" i="4" s="1"/>
  <c r="S33" i="4"/>
  <c r="P33" i="4"/>
  <c r="N28" i="4"/>
  <c r="O28" i="4" s="1"/>
  <c r="S27" i="4"/>
  <c r="P27" i="4"/>
  <c r="N26" i="4"/>
  <c r="U26" i="4"/>
  <c r="O26" i="4" s="1"/>
  <c r="N25" i="4"/>
  <c r="O25" i="4" s="1"/>
  <c r="S24" i="4"/>
  <c r="P24" i="4"/>
  <c r="N22" i="4"/>
  <c r="O22" i="4" s="1"/>
  <c r="S21" i="4"/>
  <c r="P21" i="4"/>
  <c r="N20" i="4"/>
  <c r="O20" i="4" s="1"/>
  <c r="S19" i="4"/>
  <c r="P19" i="4"/>
  <c r="P16" i="4"/>
  <c r="S16" i="4"/>
  <c r="N18" i="4"/>
  <c r="O18" i="4" s="1"/>
  <c r="N17" i="4"/>
  <c r="U17" i="4"/>
  <c r="O17" i="4" s="1"/>
  <c r="N15" i="4"/>
  <c r="O15" i="4" s="1"/>
  <c r="S14" i="4"/>
  <c r="P14" i="4"/>
  <c r="N13" i="4"/>
  <c r="O13" i="4" s="1"/>
  <c r="S12" i="4"/>
  <c r="P12" i="4"/>
  <c r="T11" i="4"/>
  <c r="N11" i="4"/>
  <c r="N10" i="4"/>
  <c r="O10" i="4" s="1"/>
  <c r="N8" i="4"/>
  <c r="O8" i="4" s="1"/>
  <c r="S7" i="4"/>
  <c r="P7" i="4"/>
  <c r="N6" i="4"/>
  <c r="O6" i="4" s="1"/>
  <c r="S5" i="4"/>
  <c r="P5" i="4"/>
  <c r="N4" i="4"/>
  <c r="O4" i="4" s="1"/>
  <c r="S3" i="4"/>
  <c r="P3" i="4"/>
  <c r="P76" i="4" s="1"/>
  <c r="S76" i="4" l="1"/>
  <c r="BC24" i="4"/>
  <c r="O16" i="4"/>
  <c r="T13" i="4"/>
  <c r="T12" i="4" s="1"/>
  <c r="O12" i="4"/>
  <c r="BC16" i="4"/>
  <c r="BC76" i="4" s="1"/>
  <c r="T4" i="4"/>
  <c r="T3" i="4" s="1"/>
  <c r="O3" i="4"/>
  <c r="T15" i="4"/>
  <c r="T14" i="4" s="1"/>
  <c r="O14" i="4"/>
  <c r="T10" i="4"/>
  <c r="T9" i="4" s="1"/>
  <c r="O9" i="4"/>
  <c r="U46" i="4"/>
  <c r="BE46" i="4"/>
  <c r="U44" i="4"/>
  <c r="BE44" i="4"/>
  <c r="BE42" i="4"/>
  <c r="U42" i="4"/>
  <c r="BE40" i="4"/>
  <c r="U40" i="4"/>
  <c r="U37" i="4"/>
  <c r="BE37" i="4"/>
  <c r="T36" i="4"/>
  <c r="T35" i="4" s="1"/>
  <c r="Q36" i="4"/>
  <c r="R36" i="4"/>
  <c r="R35" i="4" s="1"/>
  <c r="O35" i="4"/>
  <c r="T34" i="4"/>
  <c r="T33" i="4" s="1"/>
  <c r="Q34" i="4"/>
  <c r="R34" i="4"/>
  <c r="R33" i="4" s="1"/>
  <c r="O33" i="4"/>
  <c r="T28" i="4"/>
  <c r="T27" i="4" s="1"/>
  <c r="Q28" i="4"/>
  <c r="R28" i="4"/>
  <c r="R27" i="4" s="1"/>
  <c r="O27" i="4"/>
  <c r="R25" i="4"/>
  <c r="R24" i="4" s="1"/>
  <c r="O24" i="4"/>
  <c r="T25" i="4"/>
  <c r="T24" i="4" s="1"/>
  <c r="Q25" i="4"/>
  <c r="T22" i="4"/>
  <c r="T21" i="4" s="1"/>
  <c r="Q22" i="4"/>
  <c r="R22" i="4"/>
  <c r="R21" i="4" s="1"/>
  <c r="O21" i="4"/>
  <c r="T20" i="4"/>
  <c r="T19" i="4" s="1"/>
  <c r="Q20" i="4"/>
  <c r="R20" i="4"/>
  <c r="R19" i="4" s="1"/>
  <c r="O19" i="4"/>
  <c r="T18" i="4"/>
  <c r="T16" i="4" s="1"/>
  <c r="Q18" i="4"/>
  <c r="Q16" i="4" s="1"/>
  <c r="R18" i="4"/>
  <c r="R16" i="4" s="1"/>
  <c r="R15" i="4"/>
  <c r="R14" i="4" s="1"/>
  <c r="Q15" i="4"/>
  <c r="R13" i="4"/>
  <c r="R12" i="4" s="1"/>
  <c r="Q13" i="4"/>
  <c r="R11" i="4"/>
  <c r="Q11" i="4"/>
  <c r="R10" i="4"/>
  <c r="R9" i="4" s="1"/>
  <c r="Q10" i="4"/>
  <c r="Q9" i="4" s="1"/>
  <c r="R8" i="4"/>
  <c r="R7" i="4" s="1"/>
  <c r="O7" i="4"/>
  <c r="T8" i="4"/>
  <c r="T7" i="4" s="1"/>
  <c r="Q8" i="4"/>
  <c r="T6" i="4"/>
  <c r="T5" i="4" s="1"/>
  <c r="Q6" i="4"/>
  <c r="R6" i="4"/>
  <c r="R5" i="4" s="1"/>
  <c r="O5" i="4"/>
  <c r="R4" i="4"/>
  <c r="R3" i="4" s="1"/>
  <c r="Q4" i="4"/>
  <c r="R76" i="4" l="1"/>
  <c r="T76" i="4"/>
  <c r="O76" i="4"/>
  <c r="U36" i="4"/>
  <c r="Q35" i="4"/>
  <c r="U34" i="4"/>
  <c r="Q33" i="4"/>
  <c r="U28" i="4"/>
  <c r="Q27" i="4"/>
  <c r="U25" i="4"/>
  <c r="Q24" i="4"/>
  <c r="U22" i="4"/>
  <c r="Q21" i="4"/>
  <c r="U20" i="4"/>
  <c r="Q19" i="4"/>
  <c r="U18" i="4"/>
  <c r="U15" i="4"/>
  <c r="Q14" i="4"/>
  <c r="U13" i="4"/>
  <c r="Q12" i="4"/>
  <c r="U11" i="4"/>
  <c r="BG9" i="4" s="1"/>
  <c r="BG76" i="4" s="1"/>
  <c r="U10" i="4"/>
  <c r="U8" i="4"/>
  <c r="Q7" i="4"/>
  <c r="U6" i="4"/>
  <c r="Q5" i="4"/>
  <c r="U4" i="4"/>
  <c r="Q3" i="4"/>
  <c r="Q76" i="4" s="1"/>
  <c r="BE9" i="4" l="1"/>
  <c r="U9" i="4"/>
  <c r="BE16" i="4"/>
  <c r="U16" i="4"/>
  <c r="BE35" i="4"/>
  <c r="U35" i="4"/>
  <c r="BE33" i="4"/>
  <c r="U33" i="4"/>
  <c r="BE27" i="4"/>
  <c r="U27" i="4"/>
  <c r="U24" i="4"/>
  <c r="AQ24" i="4"/>
  <c r="AQ76" i="4" s="1"/>
  <c r="BE21" i="4"/>
  <c r="U21" i="4"/>
  <c r="BE19" i="4"/>
  <c r="U19" i="4"/>
  <c r="BE14" i="4"/>
  <c r="U14" i="4"/>
  <c r="BE12" i="4"/>
  <c r="U12" i="4"/>
  <c r="U7" i="4"/>
  <c r="BE7" i="4"/>
  <c r="BE5" i="4"/>
  <c r="U5" i="4"/>
  <c r="BE3" i="4"/>
  <c r="U3" i="4"/>
  <c r="BE76" i="4" l="1"/>
  <c r="U76" i="4"/>
  <c r="BN19" i="4"/>
  <c r="BN21" i="4"/>
  <c r="BN23" i="4"/>
  <c r="BN24" i="4"/>
  <c r="BN27" i="4"/>
  <c r="BN29" i="4"/>
  <c r="BN30" i="4"/>
  <c r="BN31" i="4"/>
  <c r="BN32" i="4"/>
  <c r="BN33" i="4"/>
  <c r="BN35" i="4"/>
  <c r="BN37" i="4"/>
  <c r="BN40" i="4"/>
  <c r="BN42" i="4"/>
  <c r="BN44" i="4"/>
  <c r="BN46" i="4"/>
  <c r="BS19" i="4" l="1"/>
  <c r="BT19" i="4" s="1"/>
  <c r="BS21" i="4"/>
  <c r="BT21" i="4" s="1"/>
  <c r="BS23" i="4"/>
  <c r="BT23" i="4" s="1"/>
  <c r="BS24" i="4"/>
  <c r="BT24" i="4" s="1"/>
  <c r="BS27" i="4"/>
  <c r="BT27" i="4" s="1"/>
  <c r="BS29" i="4"/>
  <c r="BT29" i="4" s="1"/>
  <c r="BS30" i="4"/>
  <c r="BT30" i="4" s="1"/>
  <c r="BS31" i="4"/>
  <c r="BT31" i="4" s="1"/>
  <c r="BS32" i="4"/>
  <c r="BT32" i="4" s="1"/>
  <c r="BS33" i="4"/>
  <c r="BT33" i="4" s="1"/>
  <c r="BS35" i="4"/>
  <c r="BT35" i="4" s="1"/>
  <c r="BS37" i="4"/>
  <c r="BT37" i="4" s="1"/>
  <c r="BS40" i="4"/>
  <c r="BT40" i="4" s="1"/>
  <c r="BS42" i="4"/>
  <c r="BT42" i="4" s="1"/>
  <c r="BS44" i="4"/>
  <c r="BT44" i="4" s="1"/>
  <c r="BS46" i="4"/>
  <c r="BT46" i="4" s="1"/>
  <c r="BN16" i="4" l="1"/>
  <c r="BS3" i="4"/>
  <c r="BT3" i="4" s="1"/>
  <c r="BS5" i="4"/>
  <c r="BT5" i="4" s="1"/>
  <c r="BS7" i="4"/>
  <c r="BT7" i="4" s="1"/>
  <c r="BS9" i="4"/>
  <c r="BT9" i="4" s="1"/>
  <c r="BS12" i="4"/>
  <c r="BT12" i="4" s="1"/>
  <c r="BS14" i="4"/>
  <c r="BT14" i="4" s="1"/>
  <c r="BS16" i="4"/>
  <c r="BT16" i="4" s="1"/>
  <c r="BN3" i="4" l="1"/>
  <c r="BN5" i="4"/>
  <c r="BN7" i="4"/>
  <c r="BN9" i="4"/>
  <c r="BN12" i="4"/>
  <c r="BN14" i="4"/>
  <c r="BN76" i="4" l="1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 s="1"/>
  <c r="BK38" i="2" s="1"/>
  <c r="M40" i="2"/>
  <c r="O38" i="2"/>
  <c r="R38" i="2"/>
  <c r="S38" i="2"/>
  <c r="N38" i="2"/>
  <c r="N37" i="2"/>
  <c r="S37" i="2"/>
  <c r="O35" i="2"/>
  <c r="R35" i="2"/>
  <c r="M37" i="2"/>
  <c r="M36" i="2"/>
  <c r="N36" i="2" s="1"/>
  <c r="O29" i="2"/>
  <c r="R29" i="2"/>
  <c r="N70" i="2"/>
  <c r="Q42" i="2"/>
  <c r="Q41" i="2" s="1"/>
  <c r="S42" i="2"/>
  <c r="S41" i="2" s="1"/>
  <c r="P42" i="2"/>
  <c r="T42" i="2" s="1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T59" i="2" s="1"/>
  <c r="P40" i="2"/>
  <c r="P48" i="2"/>
  <c r="T48" i="2" s="1"/>
  <c r="N62" i="2"/>
  <c r="P63" i="2"/>
  <c r="P62" i="2" s="1"/>
  <c r="Q63" i="2"/>
  <c r="Q62" i="2" s="1"/>
  <c r="P47" i="2"/>
  <c r="P46" i="2" s="1"/>
  <c r="Q47" i="2"/>
  <c r="Q46" i="2" s="1"/>
  <c r="P37" i="2"/>
  <c r="Q37" i="2"/>
  <c r="P41" i="2"/>
  <c r="T76" i="2"/>
  <c r="P75" i="2"/>
  <c r="T72" i="2"/>
  <c r="P70" i="2"/>
  <c r="T40" i="2"/>
  <c r="P38" i="2"/>
  <c r="P55" i="2"/>
  <c r="T56" i="2"/>
  <c r="S55" i="2"/>
  <c r="Q55" i="2"/>
  <c r="T47" i="2"/>
  <c r="T37" i="2"/>
  <c r="BJ35" i="2" s="1"/>
  <c r="BB70" i="2"/>
  <c r="BK70" i="2" s="1"/>
  <c r="T70" i="2"/>
  <c r="T75" i="2"/>
  <c r="BB75" i="2"/>
  <c r="BK75" i="2" s="1"/>
  <c r="BB46" i="2"/>
  <c r="AF55" i="2"/>
  <c r="BB38" i="2"/>
  <c r="T38" i="2"/>
  <c r="T31" i="2"/>
  <c r="T32" i="2"/>
  <c r="AL29" i="2"/>
  <c r="T33" i="2"/>
  <c r="AR29" i="2" s="1"/>
  <c r="M34" i="2"/>
  <c r="N34" i="2" s="1"/>
  <c r="M33" i="2"/>
  <c r="M32" i="2"/>
  <c r="M31" i="2"/>
  <c r="M30" i="2"/>
  <c r="N30" i="2"/>
  <c r="O27" i="2"/>
  <c r="R27" i="2"/>
  <c r="M28" i="2"/>
  <c r="N28" i="2"/>
  <c r="O25" i="2"/>
  <c r="R25" i="2"/>
  <c r="M26" i="2"/>
  <c r="N26" i="2"/>
  <c r="O23" i="2"/>
  <c r="R23" i="2"/>
  <c r="M24" i="2"/>
  <c r="N24" i="2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N23" i="2"/>
  <c r="S24" i="2"/>
  <c r="S23" i="2" s="1"/>
  <c r="S26" i="2"/>
  <c r="S25" i="2" s="1"/>
  <c r="N25" i="2"/>
  <c r="S28" i="2"/>
  <c r="S27" i="2"/>
  <c r="N27" i="2"/>
  <c r="S30" i="2"/>
  <c r="Q30" i="2"/>
  <c r="P30" i="2"/>
  <c r="N8" i="2"/>
  <c r="AJ29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0" i="2"/>
  <c r="T10" i="2" s="1"/>
  <c r="BF8" i="2" s="1"/>
  <c r="P9" i="2"/>
  <c r="Q9" i="2"/>
  <c r="Q8" i="2" s="1"/>
  <c r="M44" i="2"/>
  <c r="N44" i="2" s="1"/>
  <c r="R43" i="2"/>
  <c r="O43" i="2"/>
  <c r="P8" i="2"/>
  <c r="T22" i="2"/>
  <c r="P21" i="2"/>
  <c r="T30" i="2"/>
  <c r="T28" i="2"/>
  <c r="T26" i="2"/>
  <c r="T24" i="2"/>
  <c r="BB23" i="2"/>
  <c r="BK23" i="2" s="1"/>
  <c r="T23" i="2"/>
  <c r="BB25" i="2"/>
  <c r="BK25" i="2" s="1"/>
  <c r="T25" i="2"/>
  <c r="BB27" i="2"/>
  <c r="BK27" i="2"/>
  <c r="T27" i="2"/>
  <c r="AF29" i="2"/>
  <c r="BH21" i="2"/>
  <c r="BK21" i="2"/>
  <c r="T21" i="2"/>
  <c r="M80" i="2"/>
  <c r="T80" i="2"/>
  <c r="N80" i="2" s="1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S3" i="2" s="1"/>
  <c r="T4" i="2"/>
  <c r="N4" i="2"/>
  <c r="N3" i="2" s="1"/>
  <c r="R3" i="2"/>
  <c r="O3" i="2"/>
  <c r="AZ3" i="2"/>
  <c r="Q5" i="2"/>
  <c r="Q3" i="2" s="1"/>
  <c r="P5" i="2"/>
  <c r="P3" i="2"/>
  <c r="M86" i="2"/>
  <c r="M85" i="2"/>
  <c r="N85" i="2" s="1"/>
  <c r="N86" i="2"/>
  <c r="P86" i="2"/>
  <c r="T86" i="2" s="1"/>
  <c r="BF84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19" i="2"/>
  <c r="N18" i="2" s="1"/>
  <c r="P20" i="2"/>
  <c r="S20" i="2"/>
  <c r="S18" i="2" s="1"/>
  <c r="N13" i="2"/>
  <c r="P14" i="2"/>
  <c r="S14" i="2"/>
  <c r="S13" i="2" s="1"/>
  <c r="Q7" i="2"/>
  <c r="Q6" i="2" s="1"/>
  <c r="P18" i="2"/>
  <c r="P13" i="2"/>
  <c r="N11" i="2" l="1"/>
  <c r="P12" i="2"/>
  <c r="S12" i="2"/>
  <c r="S11" i="2" s="1"/>
  <c r="Q12" i="2"/>
  <c r="Q11" i="2" s="1"/>
  <c r="S34" i="2"/>
  <c r="Q34" i="2"/>
  <c r="Q29" i="2" s="1"/>
  <c r="N29" i="2"/>
  <c r="P34" i="2"/>
  <c r="P29" i="2" s="1"/>
  <c r="S36" i="2"/>
  <c r="S35" i="2" s="1"/>
  <c r="N35" i="2"/>
  <c r="Q36" i="2"/>
  <c r="Q35" i="2" s="1"/>
  <c r="P36" i="2"/>
  <c r="S17" i="2"/>
  <c r="S16" i="2" s="1"/>
  <c r="P17" i="2"/>
  <c r="N16" i="2"/>
  <c r="Q17" i="2"/>
  <c r="Q16" i="2" s="1"/>
  <c r="BF46" i="2"/>
  <c r="T46" i="2"/>
  <c r="BB55" i="2"/>
  <c r="BK55" i="2" s="1"/>
  <c r="T55" i="2"/>
  <c r="BK46" i="2"/>
  <c r="P6" i="2"/>
  <c r="T7" i="2"/>
  <c r="Q18" i="2"/>
  <c r="T20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Q13" i="2"/>
  <c r="T14" i="2"/>
  <c r="Q85" i="2"/>
  <c r="Q84" i="2" s="1"/>
  <c r="P85" i="2"/>
  <c r="S85" i="2"/>
  <c r="S84" i="2" s="1"/>
  <c r="N84" i="2"/>
  <c r="Q50" i="2"/>
  <c r="Q49" i="2" s="1"/>
  <c r="N49" i="2"/>
  <c r="S50" i="2"/>
  <c r="S49" i="2" s="1"/>
  <c r="P50" i="2"/>
  <c r="Q82" i="2"/>
  <c r="N81" i="2"/>
  <c r="S82" i="2"/>
  <c r="S81" i="2" s="1"/>
  <c r="P82" i="2"/>
  <c r="S78" i="2"/>
  <c r="S77" i="2" s="1"/>
  <c r="P78" i="2"/>
  <c r="Q78" i="2"/>
  <c r="Q77" i="2" s="1"/>
  <c r="N77" i="2"/>
  <c r="S62" i="2"/>
  <c r="T63" i="2"/>
  <c r="N64" i="2"/>
  <c r="S65" i="2"/>
  <c r="P65" i="2"/>
  <c r="Q65" i="2"/>
  <c r="N6" i="2"/>
  <c r="T5" i="2"/>
  <c r="Q52" i="2"/>
  <c r="Q51" i="2" s="1"/>
  <c r="N51" i="2"/>
  <c r="S52" i="2"/>
  <c r="S51" i="2" s="1"/>
  <c r="P52" i="2"/>
  <c r="Q83" i="2"/>
  <c r="P83" i="2"/>
  <c r="Q44" i="2"/>
  <c r="Q43" i="2" s="1"/>
  <c r="N43" i="2"/>
  <c r="S44" i="2"/>
  <c r="S43" i="2" s="1"/>
  <c r="P44" i="2"/>
  <c r="S8" i="2"/>
  <c r="T9" i="2"/>
  <c r="S29" i="2"/>
  <c r="T34" i="2"/>
  <c r="BB41" i="2"/>
  <c r="BK41" i="2" s="1"/>
  <c r="T41" i="2"/>
  <c r="Q68" i="2"/>
  <c r="S68" i="2"/>
  <c r="P68" i="2"/>
  <c r="T68" i="2" s="1"/>
  <c r="BB64" i="2" s="1"/>
  <c r="N73" i="2"/>
  <c r="S74" i="2"/>
  <c r="S73" i="2" s="1"/>
  <c r="Q74" i="2"/>
  <c r="Q73" i="2" s="1"/>
  <c r="P74" i="2"/>
  <c r="P16" i="2" l="1"/>
  <c r="T17" i="2"/>
  <c r="P35" i="2"/>
  <c r="T36" i="2"/>
  <c r="P11" i="2"/>
  <c r="T12" i="2"/>
  <c r="T29" i="2"/>
  <c r="BB29" i="2"/>
  <c r="BK29" i="2" s="1"/>
  <c r="BB8" i="2"/>
  <c r="BK8" i="2" s="1"/>
  <c r="T8" i="2"/>
  <c r="T44" i="2"/>
  <c r="P43" i="2"/>
  <c r="T83" i="2"/>
  <c r="BF81" i="2" s="1"/>
  <c r="T52" i="2"/>
  <c r="P51" i="2"/>
  <c r="BB3" i="2"/>
  <c r="BK3" i="2" s="1"/>
  <c r="T3" i="2"/>
  <c r="Q64" i="2"/>
  <c r="S64" i="2"/>
  <c r="BB62" i="2"/>
  <c r="BK62" i="2" s="1"/>
  <c r="T62" i="2"/>
  <c r="P77" i="2"/>
  <c r="T78" i="2"/>
  <c r="T82" i="2"/>
  <c r="P81" i="2"/>
  <c r="P49" i="2"/>
  <c r="T50" i="2"/>
  <c r="P84" i="2"/>
  <c r="T85" i="2"/>
  <c r="T13" i="2"/>
  <c r="BB13" i="2"/>
  <c r="BK13" i="2" s="1"/>
  <c r="P53" i="2"/>
  <c r="T54" i="2"/>
  <c r="P60" i="2"/>
  <c r="T61" i="2"/>
  <c r="BB18" i="2"/>
  <c r="BK18" i="2" s="1"/>
  <c r="T18" i="2"/>
  <c r="T6" i="2"/>
  <c r="BH6" i="2"/>
  <c r="BK6" i="2" s="1"/>
  <c r="P73" i="2"/>
  <c r="T74" i="2"/>
  <c r="P64" i="2"/>
  <c r="T65" i="2"/>
  <c r="Q81" i="2"/>
  <c r="BB11" i="2" l="1"/>
  <c r="BK11" i="2" s="1"/>
  <c r="T11" i="2"/>
  <c r="T35" i="2"/>
  <c r="BB35" i="2"/>
  <c r="BK35" i="2" s="1"/>
  <c r="T16" i="2"/>
  <c r="BB16" i="2"/>
  <c r="BK16" i="2" s="1"/>
  <c r="AF64" i="2"/>
  <c r="BK64" i="2" s="1"/>
  <c r="T64" i="2"/>
  <c r="BB73" i="2"/>
  <c r="BK73" i="2" s="1"/>
  <c r="T73" i="2"/>
  <c r="T60" i="2"/>
  <c r="BB60" i="2"/>
  <c r="BK60" i="2" s="1"/>
  <c r="BB53" i="2"/>
  <c r="BK53" i="2" s="1"/>
  <c r="T53" i="2"/>
  <c r="T84" i="2"/>
  <c r="BB84" i="2"/>
  <c r="BK84" i="2" s="1"/>
  <c r="T49" i="2"/>
  <c r="BB49" i="2"/>
  <c r="BK49" i="2" s="1"/>
  <c r="BB77" i="2"/>
  <c r="BK77" i="2" s="1"/>
  <c r="T77" i="2"/>
  <c r="T43" i="2"/>
  <c r="BB43" i="2"/>
  <c r="BK43" i="2" s="1"/>
  <c r="BB81" i="2"/>
  <c r="BK81" i="2" s="1"/>
  <c r="T81" i="2"/>
  <c r="BB51" i="2"/>
  <c r="BK51" i="2" s="1"/>
  <c r="T51" i="2"/>
</calcChain>
</file>

<file path=xl/sharedStrings.xml><?xml version="1.0" encoding="utf-8"?>
<sst xmlns="http://schemas.openxmlformats.org/spreadsheetml/2006/main" count="762" uniqueCount="526">
  <si>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</si>
  <si>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</si>
  <si>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</si>
  <si>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</si>
  <si>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</si>
  <si>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</si>
  <si>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</si>
  <si>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</si>
  <si>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</si>
  <si>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</si>
  <si>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</si>
  <si>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</si>
  <si>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</si>
  <si>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</si>
  <si>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</si>
  <si>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</si>
  <si>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</si>
  <si>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</si>
  <si>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</si>
  <si>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</si>
  <si>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</si>
  <si>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</si>
  <si>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</si>
  <si>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</si>
  <si>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</si>
  <si>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</si>
  <si>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</si>
  <si>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</si>
  <si>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</si>
  <si>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</si>
  <si>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</si>
  <si>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</si>
  <si>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</si>
  <si>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</si>
  <si>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</si>
  <si>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</si>
  <si>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</si>
  <si>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</si>
  <si>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</si>
  <si>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</si>
  <si>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</si>
  <si>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</si>
  <si>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</si>
  <si>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</si>
  <si>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</si>
  <si>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</si>
  <si>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</si>
  <si>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</si>
  <si>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</si>
  <si>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</si>
  <si>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</si>
  <si>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</si>
  <si>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</si>
  <si>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</si>
  <si>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</si>
  <si>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</si>
  <si>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</si>
  <si>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</si>
  <si>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</si>
  <si>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</si>
  <si>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</si>
  <si>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</si>
  <si>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</si>
  <si>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</si>
  <si>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</si>
  <si>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</si>
  <si>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</si>
  <si>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</si>
  <si>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</si>
  <si>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</si>
  <si>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</si>
  <si>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</si>
  <si>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</si>
  <si>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</si>
  <si>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</si>
  <si>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</si>
  <si>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</si>
  <si>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</si>
  <si>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</si>
  <si>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</si>
  <si>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</si>
  <si>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</si>
  <si>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</si>
  <si>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</si>
  <si>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</si>
  <si>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</si>
  <si>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</si>
  <si>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</si>
  <si>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</si>
  <si>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</si>
  <si>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</si>
  <si>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</si>
  <si>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</si>
  <si>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</si>
  <si>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</si>
  <si>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</si>
  <si>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</si>
  <si>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</si>
  <si>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</si>
  <si>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</si>
  <si>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</si>
  <si>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</si>
  <si>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</si>
  <si>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</si>
  <si>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</si>
  <si>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</si>
  <si>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</si>
  <si>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</si>
  <si>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</si>
  <si>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</si>
  <si>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</si>
  <si>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</si>
  <si>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</si>
  <si>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</si>
  <si>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</si>
  <si>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</si>
  <si>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</si>
  <si>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</si>
  <si>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</si>
  <si>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</si>
  <si>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</si>
  <si>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</si>
  <si>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</si>
  <si>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</si>
  <si>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</si>
  <si>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</si>
  <si>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</si>
  <si>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</si>
  <si>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</si>
  <si>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</si>
  <si>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</si>
  <si>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</si>
  <si>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</si>
  <si>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</si>
  <si>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</si>
  <si>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</si>
  <si>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</si>
  <si>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</si>
  <si>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</si>
  <si>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</si>
  <si>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</si>
  <si>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</si>
  <si>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</si>
  <si>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</si>
  <si>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</si>
  <si>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</si>
  <si>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</si>
  <si>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</si>
  <si>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</si>
  <si>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</si>
  <si>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</si>
  <si>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</si>
  <si>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</si>
  <si>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</si>
  <si>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</si>
  <si>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</si>
  <si>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</si>
  <si>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</si>
  <si>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</si>
  <si>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</si>
  <si>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</si>
  <si>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</si>
  <si>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</si>
  <si>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</si>
  <si>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</si>
  <si>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</si>
  <si>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</si>
  <si>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</si>
  <si>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</si>
  <si>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</si>
  <si>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</si>
  <si>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</si>
  <si>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</si>
  <si>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</si>
  <si>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</si>
  <si>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</si>
  <si>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</si>
  <si>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</si>
  <si>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</si>
  <si>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</si>
  <si>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</si>
  <si>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</si>
  <si>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</si>
  <si>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</si>
  <si>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</si>
  <si>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</si>
  <si>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</si>
  <si>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</si>
  <si>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</si>
  <si>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</si>
  <si>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</si>
  <si>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</si>
  <si>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</si>
  <si>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</si>
  <si>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</si>
  <si>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</si>
  <si>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</si>
  <si>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</si>
  <si>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</si>
  <si>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</si>
  <si>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</si>
  <si>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</si>
  <si>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</si>
  <si>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</si>
  <si>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</si>
  <si>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</si>
  <si>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</si>
  <si>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</si>
  <si>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</si>
  <si>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</si>
  <si>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</si>
  <si>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</si>
  <si>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</si>
  <si>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</si>
  <si>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</si>
  <si>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</si>
  <si>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</si>
  <si>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</si>
  <si>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</si>
  <si>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</si>
  <si>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</si>
  <si>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</si>
  <si>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</si>
  <si>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</si>
  <si>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</si>
  <si>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</si>
  <si>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</si>
  <si>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</si>
  <si>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</si>
  <si>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</si>
  <si>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</si>
  <si>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</si>
  <si>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</si>
  <si>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</si>
  <si>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</si>
  <si>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</si>
  <si>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</si>
  <si>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</si>
  <si>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</si>
  <si>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</si>
  <si>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</si>
  <si>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</si>
  <si>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</si>
  <si>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</si>
  <si>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</si>
  <si>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</si>
  <si>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</si>
  <si>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</si>
  <si>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</si>
  <si>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</si>
  <si>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</si>
  <si>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</si>
  <si>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</si>
  <si>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</si>
  <si>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</si>
  <si>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</si>
  <si>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</si>
  <si>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</si>
  <si>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</si>
  <si>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</si>
  <si>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</si>
  <si>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</si>
  <si>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</si>
  <si>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</si>
  <si>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</si>
  <si>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</si>
  <si>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</si>
  <si>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</si>
  <si>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</si>
  <si>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</si>
  <si>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</si>
  <si>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</si>
  <si>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</si>
  <si>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</si>
  <si>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</si>
  <si>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</si>
  <si>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</si>
  <si>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</si>
  <si>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</si>
  <si>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</si>
  <si>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</si>
  <si>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</si>
  <si>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</si>
  <si>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</si>
  <si>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</si>
  <si>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</si>
  <si>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</si>
  <si>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</si>
  <si>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</si>
  <si>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</si>
  <si>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</si>
  <si>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</si>
  <si>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</si>
  <si>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</si>
  <si>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</si>
  <si>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</si>
  <si>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</si>
  <si>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</si>
  <si>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</si>
  <si>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</si>
  <si>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</si>
  <si>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</si>
  <si>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</si>
  <si>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</si>
  <si>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</si>
  <si>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</si>
  <si>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</si>
  <si>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</si>
  <si>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</si>
  <si>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</si>
  <si>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</si>
  <si>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</si>
  <si>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</si>
  <si>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</si>
  <si>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</si>
  <si>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</si>
  <si>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</si>
  <si>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</si>
  <si>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</si>
  <si>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</si>
  <si>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</si>
  <si>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</si>
  <si>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</si>
  <si>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</si>
  <si>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</si>
  <si>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</si>
  <si>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</si>
  <si>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</si>
  <si>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</si>
  <si>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</si>
  <si>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</si>
  <si>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41716344 (СЭС-3916/2018)</t>
  </si>
  <si>
    <t>41735996 (СЭС-3954/2018)</t>
  </si>
  <si>
    <t>41742524 (СЭС-3961/2018)</t>
  </si>
  <si>
    <t>41744162 (СЭС-3963/2018)</t>
  </si>
  <si>
    <t>41744567 (СЭС-3967/2018)</t>
  </si>
  <si>
    <t>41747124 (СЭС-3969/2018)</t>
  </si>
  <si>
    <t>41747168 (СЭС-3971/2018)</t>
  </si>
  <si>
    <t>41731064 (ЦЭС-16887/2018)</t>
  </si>
  <si>
    <t>41730261 (ЦЭС-16918/2018)</t>
  </si>
  <si>
    <t>41730450 (ЦЭС-16925/2018)</t>
  </si>
  <si>
    <t>41732505 (ЦЭС-16940/2018)</t>
  </si>
  <si>
    <t>41734170 (ЦЭС-16954/2018)</t>
  </si>
  <si>
    <t>41736227 (ЦЭС-16957/2018)</t>
  </si>
  <si>
    <t>41736162 (ЦЭС-16958/2018)</t>
  </si>
  <si>
    <t>41736182 (ЦЭС-16960/2018)</t>
  </si>
  <si>
    <t>41736077 (ЦЭС-16964/2018)</t>
  </si>
  <si>
    <t>41741216 (ЦЭС-16984/2018)</t>
  </si>
  <si>
    <t>41741447 (ЦЭС-16989/2018)</t>
  </si>
  <si>
    <t>41744038 (ЦЭС-17030/2018)</t>
  </si>
  <si>
    <t>41742461 (ЦЭС-17031/2018)</t>
  </si>
  <si>
    <t>41744106 (ЦЭС-17044/2018)</t>
  </si>
  <si>
    <t>41744130 (ЦЭС-17048/2018)</t>
  </si>
  <si>
    <t>41744594 (ЦЭС-17050/2018)</t>
  </si>
  <si>
    <t>Давыдова Елена Алексеевна</t>
  </si>
  <si>
    <t>Беленихина Наталья Любимовна</t>
  </si>
  <si>
    <t>Гришина Юлия Борисовна</t>
  </si>
  <si>
    <t>Носур Александр Николаевич</t>
  </si>
  <si>
    <t>Зотолокина Виктория Владимировна</t>
  </si>
  <si>
    <t>Горбатенкова Ирина Александровна</t>
  </si>
  <si>
    <t>Шевченко Евгений Валериевич</t>
  </si>
  <si>
    <t>Пеньчукова Евгения Викторовна</t>
  </si>
  <si>
    <t>Лукошкина Нина Леонидовна</t>
  </si>
  <si>
    <t>Чаплыгин Евгений Алексеевич</t>
  </si>
  <si>
    <t>ИП Салимова Наталья Владимировна</t>
  </si>
  <si>
    <t>Лифинцева Надежда Михайловна</t>
  </si>
  <si>
    <t>Егурнова Людмила Николаевна</t>
  </si>
  <si>
    <t>Ситкина Ирина Александровна</t>
  </si>
  <si>
    <t>Федосеев Николай Иванович</t>
  </si>
  <si>
    <t>Бочаров Александр Владимирович</t>
  </si>
  <si>
    <t>Абдувалиев Валижон Маматкулович</t>
  </si>
  <si>
    <t>Дудин Александр Сергеевич</t>
  </si>
  <si>
    <t>Бичева Анастасия Игоревна</t>
  </si>
  <si>
    <t>Мурашова Снежанна Ивановна</t>
  </si>
  <si>
    <t>Пешков Александр Владимирович</t>
  </si>
  <si>
    <t>Метленко Ирина Исаевна</t>
  </si>
  <si>
    <t>Рыбалкин Александр Михайлович</t>
  </si>
  <si>
    <t>Курская обл., г.Железногорск,с/о Горняк зона Рясник-2, уч.101А</t>
  </si>
  <si>
    <t>Курская обл., Железногорский р-н,д. Студенок, уч.113</t>
  </si>
  <si>
    <t>Курская обл., Железногорский р-н,снт Горняк, зона Ивановские, д.308</t>
  </si>
  <si>
    <t>Курская обл., г.Железногорск,микрорайон Трубичено, ул.Заречная уч.8/2</t>
  </si>
  <si>
    <t>Курская обл., Железногорский район, д. Гнездилово</t>
  </si>
  <si>
    <t>Курская обл., г.Железногорск,сдт."Родничок", уч. №169</t>
  </si>
  <si>
    <t>Курская обл., г.Железногорск, с/о "Горняк", зона "Рясник-1", уч.338</t>
  </si>
  <si>
    <t>Курская обл., Курский р-н, д. Долгое, ул. Лазурная, уч. 16</t>
  </si>
  <si>
    <t>Курская обл., Курский р-н, снт "Русское поле", уч. №531</t>
  </si>
  <si>
    <t>Курская обл., Курский р-н, д. Чаплыгина, д.125</t>
  </si>
  <si>
    <t>Курская обл., г. Курск, ул. Бойцов 9-й дивизии, 193</t>
  </si>
  <si>
    <t>Курская обл., Курский р-н, снт "Приморское*, уч. 416/145</t>
  </si>
  <si>
    <t>Курская обл., Курский р-н, Клюквинский с/с, д.Долгое, кад.№46:11:071004:205</t>
  </si>
  <si>
    <t>Курская обл., Курский р-н, Клюквинский с/с, д.Долгое, кад.№ 46:11:071004:206</t>
  </si>
  <si>
    <t>Курская обл., Курский р-н, Клюквинский с/с, д.Долгое, кад.№ 46:11:071004:190</t>
  </si>
  <si>
    <t>Курская обл., Курский р-н, д. Долгое, д.6</t>
  </si>
  <si>
    <t>Курская обл., Курский р-н, х. Саблин, кад.: 46:11:210401:195</t>
  </si>
  <si>
    <t>Курская обл., Курский р-н, снт "Приморское", уч. №33</t>
  </si>
  <si>
    <t>Курская обл., олотухинский р-н, х. Редькино, д. 4</t>
  </si>
  <si>
    <t>Курская обл., /с "Курск", уч. № 819</t>
  </si>
  <si>
    <t>Курская обл., Курский р-н, д. Букреевка, уч. 46:11:061911:254</t>
  </si>
  <si>
    <t>Курская обл., олотухинский р-н, д. Никулино, д. 101</t>
  </si>
  <si>
    <t>Курская обл., Курский р-н, с. Введенское, уч. 46:11:200611:184</t>
  </si>
  <si>
    <t>строительство воздушной линии электропередачи 0,4 кВ самонесущим изолированным проводом – ответвления протяженностью 0,19 км от опоры № 26 существующей ВЛ-0,4 кВ № 1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</si>
  <si>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 км от опоры №20-9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</si>
  <si>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0,21 км от опоры № 1-5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</si>
  <si>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0,136 км от опоры № 17 существующей ВЛ-0,4 кВ № 2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</si>
  <si>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0,08 км от опоры №1 существующей ВЛ-0,4кВ №3 до границы земельного участка заявителя (номер опоры,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</si>
  <si>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(ВЛИ-0,4 кВ) протяженностью 0,22 км от ТП-10/0,4 № 030 до границы земельного участка заявителя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</si>
  <si>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0,1км от опоры № 11 существующей ВЛ-0,4 кВ № 2 до границы земельного участка заявителя, с увеличением протяженности существующей            ВЛ-0,4 кВ  (точку врезки, 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</si>
  <si>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0,06 км от опоры №13 существующей ВЛ-0,4 кВ № 2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    (в том числе 0,06 км по ТУ Ц-16043).</t>
  </si>
  <si>
    <t>строительство кабельной линии электропередачи 0,4 кВ методом прокладки в траншее протяженностью 0,07 км от ТП-10/0,4 кВ № 005 до ВРУ-0,4 кВ объекта заявителя (марку и сечение кабеля,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</si>
  <si>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№2 существующей ВЛ-0,4 кВ №2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</si>
  <si>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0,29 км от опоры № 5 (номер опоры уточнить при проектировании)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</si>
  <si>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 км от опоры №5-4 существующей ВЛ-0,4 кВ №1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(в том числе 0,06 км по техническим условиям Ц-16897).</t>
  </si>
  <si>
    <t>строительство воздушной линии электропередачи 0,4 кВ самонесущим изолированным проводом (ВЛИ-0,4 кВ) протяженностью 0,3 км от ТП-10/0,4 № 2/40 до границы земельного участка заявителя (марку и сечение провода, протяженность уточнить при проектировании). 
10.2.	Строительство новых подстанций:                                                                              нет.
10.3.	Увеличение сечения проводов и кабелей:	нет.
10.4.	Замена или увеличение мощности трансформаторов:	нет.
10.5.	Расширение распределительных устройств: монтаж дополнительного коммутационного аппарата проектируемой ВЛ-0,4 кВ отходящей от ТП-10/0,4 кВ       № 2/40 (тип и технические характеристики коммутационного аппарата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</si>
  <si>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0,08 км от опоры № 1-18 существующей ВЛ-0,4 кВ № 3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</si>
  <si>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ВЛИ-0,4 кВ протяженностью 0,38 км от ТП-10/0,4 кВ № 710 до границы земельного участка заявителя (марку и сечение провода, протяженность уточнить при проектировании), в том числе 0,2 км по техническим условиям Ц-16099). 10.5.	Расширение распределительных устройств: монтаж дополнительного коммутационного аппарата проектируемой ВИ-0,4 кВ отходящей от ТП-10/0,4 В №710 (тип и технические характеристики коммутационного аппарата уточнить при проектировани), в том числе по техническим условиям Ц-16099.</t>
  </si>
  <si>
    <t>строительство воздушной линии электропередачи 0,4 кВ самонесущим изолированным проводом – ответвления протяженностью 0,16 км от опоры № 4-1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</si>
  <si>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0,5 км от опоры №2-4 (номер опоры уточнить при проектировании) существующей ВЛ-0,4 кВ № 2 до границы 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</si>
  <si>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</si>
  <si>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ВЛ-6 кВ № 2.1.25 в части монтажа ответвительной арматуры в точке врезки (объем реконструкции уточнить при проектировании), в том числе по ТУ С-3677.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</si>
  <si>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</si>
  <si>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ВЛ-0,4 кВ № 3 в части монтажа ответвительной арматуры в точке врезки (тип и технические характеристики уточнить при проектировании).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</si>
  <si>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</t>
  </si>
  <si>
    <t>реконструкция существующей ВЛ-0,4 кВ № 1 в части замены неизолированного провода на участке протяженностью 0,2 км на СИП от ТП-10/0,4 кВ № 110 до опоры №1-5 и замены опор №№1-3…1-5 (объем реконструкции и необходимость замены опор уточнить при проектировании).</t>
  </si>
  <si>
    <t>реконструкция существующей ВЛ-0,4 кВ № 2 в части монтажа ответвительной арматуры в точке врезки (тип и технические характеристики уточнить при проектировании).</t>
  </si>
  <si>
    <t>реконструкция существующей ВЛ-0,4кВ №3  в части монтажа ответвительной арматуры в точке врезки (объем реконструкции уточнить при проектировании).</t>
  </si>
  <si>
    <t>монтаж дополнительного коммутационного аппарата проектируемой ВЛ-0,4 кВ отходящей от ТП-10/0,4 кВ       № 030 (тип и технические характеристики коммутационного аппарата уточнить при проектировании).                                                             
: реконструкция существующей ТП-10/0,4 кВ № 030 в части адаптации шин 0,4 кВ, для стыковки с проектируемым коммутационным аппаратом (объем реконструкции уточнить при проектировании).</t>
  </si>
  <si>
    <t>реконструкция существующей ВЛ-10 кВ № 129.12 в части монтажа ответвительной арматуры в точке врезки (объем реконструкции уточнить при проектировании) (в том числе по ТУ Ц-16349).</t>
  </si>
  <si>
    <t>реконструкция существующей ТП-10/0,4 кВ № 005 в части монтажа дополнительного линейного коммутационного аппарата 0,4 кВ (объем реконструкции уточнить при проектировании).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</si>
  <si>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 (в том числе по техническим условиям Ц-16897).</t>
  </si>
  <si>
    <t>реконструкция существующей ТП-10/0,4 кВ № 2/40 в части адаптации шин 0,4 кВ, для стыковки с проектируемым коммутационным аппаратом (объем реконструкции уточнить при проектировании).</t>
  </si>
  <si>
    <t>реконструкция существующей ВЛ-0,4 кВ № 3 в части монтажа ответвительной арматуры в точке врезки (объем реконструкции уточнить при проектировании).</t>
  </si>
  <si>
    <t>реконструкция существующей ТП-10/0,4 кВ № 710 в части адаптации шин 0,4 кВ, для стыковки с проектируемым коммутационным аппаратом (объем реконструкции уточнить при проектировании), в том числе по техническим условиям Ц-16099.</t>
  </si>
  <si>
    <t>ВЛ-6 кВ № 2.1.25</t>
  </si>
  <si>
    <t>Остальной объем строительства в С-3677 («Очередь № 115 льготники (зона «Михайловская»))</t>
  </si>
  <si>
    <t>реконструкция существующей ВЛ-0,4 кВ в части замены неизолированного провода на участке протяженностью 0,2 км на СИП и замены 3-х опор</t>
  </si>
  <si>
    <t>Остальной объем строительства в Ц-15413 (Очередь 107 Северо-восток), Ц-16349 (Очередь 115 льготники)</t>
  </si>
  <si>
    <t>Аналог. Ц-16043 и Ц-16925.
Объем строительства в Ц-16043 (Очередь 113)</t>
  </si>
  <si>
    <t>Объем строительства в Ц-16959 (Очередь 121)</t>
  </si>
  <si>
    <t>Остальной объем строительства в Ц-16897 (Очередь 120)</t>
  </si>
  <si>
    <t>Остальной объем строительства в Ц-16099 (Лот №113 Хоз.способ-2 от 04.07.2018г.)</t>
  </si>
  <si>
    <t>ВЛ-0,4 кВ № 1 (инв. № 6046)</t>
  </si>
  <si>
    <t>Объем строительства в Ц-16887 (Очередь 121), Ц-16349 (Очередь 115 льготники)</t>
  </si>
  <si>
    <t>строительство воздушной линии электропередачи 6 кВ защищенным проводом – ответвления протяженностью 0,35 км от опоры существующей ВЛ-6 кВ № 2.1.25 до проектируемой ТП-6/0,4 кВ, в том числе 0,35 км по ТУ С-3677;
- монтаж одного линейного разъединителя 6 кВ в точке врезки проектируемого ответвления от ВЛ-6 кВ № 2.1.25, в том числе по ТУ С-3677;
- монтаж одного линейного разъединителя 6 кВ на концевой опоре проектируемого ответвления от ВЛ-6 кВ № 2.1.25, в том числе по ТУ С-3677;
- строительство ВЛ-0,4 кВ  протяженностью 0,08 км от  проектируемой ТП-10/0,4 кВ до границы земельного участка заявителя .
10.2.С	троительство трансформаторной подстанции 6/0,4 кВ киоскового типа с одним силовым трансформатором мощностью 100 кВА, в том числе по ТУ С-3677.</t>
  </si>
  <si>
    <t>строительство воздушной линии электропередачи 10 кВ защищенным проводом – ответвления протяженностью 0,04 км от опоры № 187 ВЛ-10 кВ № 129.12 до проектируемой ТП-10/0,4 кВ (в том числе 0,04 км по ТУ Ц-16349);
- монтаж линейного разъединителя 10 кВ на концевой опоре проектируемого ответвления от ВЛ-10 кВ № 129.12 (в том числе по ТУ Ц-16349);
- строительство воздушной линии электропередачи 0,4 кВ самонесущим изолированным проводом (ВЛИ-0,4 кВ) протяженностью 0,8 км от проектируемой ТП-10/0,4 кВ до границы земельного участка заявителя(в том числе 0,59 км по ТУ Ц-16349). 
10.2.	 Строительство новых подстанций: строительство трансформаторной подстанции 10/0,4 кВ с одним силовым трансформатором мощностью 63 кВА (в том числе по ТУ Ц-16349).</t>
  </si>
  <si>
    <t>реконструкция существующей ВЛ-0,4 кВ № 2 в части монтажа ответвительной арматуры в точке врезки (в том числе по ТУ Ц-16043).</t>
  </si>
  <si>
    <t>строительство ВЛЗ 10 кВ протяженностью 0,02 км (в том числе 0,02 км по техническим условиям Ц-16959);
- монтаж линейного разъединителя 10 кВ (в том числе по техническим условиям Ц-16959);
- строительство ВЛИ-0,4 кВ протяженностью 0,29 км (в том числе 0,29 км по техническим условиям Ц-16959).
10.2.	 Строительство ТП 63 кВА  (в том числе по техническим условиям   Ц-16959).</t>
  </si>
  <si>
    <t>реконструкция существующей ВЛ-10 кВ № 176.209 в части монтажа ответвительной арматуры в точке врезки (в том числе по техническим условиям Ц-16959).</t>
  </si>
  <si>
    <t>строительство ВЛЗ 10 кВ протяженностью 0,02 км(в том числе 0,02 км по ТУ Ц-16959);
- монтаж линейного разъединителя 10 кВ\ (в том числе по техническим условиям Ц-16959);
- строительство ВЛИ-0,4 кВ протяженностью 0,32 км (в том числе 0,32 км по техническим условиям Ц-16959).
10.2.	 Строительство ТП10/0,4 кВ мощностью 63 кВА (в том числе по техническим условиям   Ц-16959).</t>
  </si>
  <si>
    <t>реконструкция существующей ВЛ-10 кВ № 176.209 в части монтажа ответвительной арматуры в точке врезки  (в том числе по техническим условиям Ц-16959).</t>
  </si>
  <si>
    <t>строительство ВЛЗ 10 кВ  протяженностью 0,02 км (в том числе 0,02 км по техническим условиям Ц-16959);
- монтаж линейного разъединителя 10 кВ  (в том числе по техническим условиям Ц-16959);
- строительство ВЛИ-0,4 кВ протяженностью 0,05 км (в том числе 0,05 км по техническим условиям Ц-16959).
10.2.С троительство ТП 63 кВА(в том числе по техническим условиям Ц-16959).</t>
  </si>
  <si>
    <t>реконструкция существующей ВЛ-10 кВ № 176.209 в части монтажа ответвительной арматуры в точке врезки(в том числе по техническим условиям Ц-16959).</t>
  </si>
  <si>
    <t>строительство ВЛЗ 10 кВ протяженностью 0,04 км (в том числе 0,04 км по ТУ Ц-16349 и Ц-16887);
- монтаж линейного разъединителя 10 кВ (в том числе по ТУ Ц-16349и Ц-16887);
- строительство ВЛИ-0,4 кВ протяженностью 0,21 км(в том числе 0,21 км по ТУ Ц-16349 и Ц-16887). 
10.2.	строительство ТП 63 кВА (в том числе по ТУ Ц-16349 и Ц-16887).</t>
  </si>
  <si>
    <t>реконструкция существующей ВЛ-10 кВ № 129.12 в части монтажа ответвительной арматуры в точке врезки  (в том числе по ТУ Ц-16349 и Ц-16887).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</si>
  <si>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120 льготники (Северо-Восток)») </t>
  </si>
  <si>
    <t>41719181 (СЭС-3921/2018)</t>
  </si>
  <si>
    <t>Дегтярев Александр Андреевич</t>
  </si>
  <si>
    <t>Курская обл., Железногорский район, с. Карманово, д.№ 341</t>
  </si>
  <si>
    <t>строительство воздушной линии электропередачи 0,4 кВ самонесущим изолированным проводом – ответвления протяженностью 0,27 км от опоры № 5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</si>
  <si>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2  в части монтажа ответвительной арматуры в точке врезки (объем реконструкции уточнить при проектировании.</t>
  </si>
  <si>
    <t>41702721 (ЦЭС-16682/2018)</t>
  </si>
  <si>
    <t>Ольховский Николай Матвеевич</t>
  </si>
  <si>
    <t>Курский р-н, д. Татаренкова, уч. 46:11:111802:812</t>
  </si>
  <si>
    <t>монтаж дополнительного коммутационного аппарата проектируемой ВЛ-0,4 кВ отходящей от ТП-10/0,4 кВ № 754 (тип и технические характеристики коммутационного аппарата уточнить при проектировании). 
реконструкция существующей ВЛ-10 кВ № 427.16 в части монтажа совместной подвеской проектируемой ВЛ-0,4 кВ на участке протяженностью 0,19 км в пролетах опор №№12-19…..12-25, с подключением проектируемой ВЛ-0,4 кВ к коммутационному аппарату, монтируемому по п. 10.5 настоящих технических условий  (объем реконструкции уточнить при проектировании).</t>
  </si>
  <si>
    <t>реконструкция существующей ВЛ-10 кВ № 427.16 в части монтажа совместной подвеской проектируемой ВЛ-0,4 кВ на участке протяженностью 0,19 км</t>
  </si>
  <si>
    <t>41707915 (ЦЭС-16705/2018)</t>
  </si>
  <si>
    <t>Солодов Александр Геннадьевич</t>
  </si>
  <si>
    <t>Курский р-н, д. Татаренкова, ул. Журавского, уч. 46:11:111802:962</t>
  </si>
  <si>
    <t>строительство воздушной линии электропередачи 0,4 кВ самонесущим изолированным проводом – ответвления протяженностью 0,16 км от опоры № 5 (номер опоры уточнить при проектировании)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(в том числе 0,11 км по техническим условиям Ц-16445)</t>
  </si>
  <si>
    <t>реконструкция существующей ВЛ-0,4 кВ № 1 в части монтажа ответвительной арматуры в точке врезки (тип и технические характеристики уточнить при проектировании) (в том числе по техническим условиям Ц-16445).</t>
  </si>
  <si>
    <t>Остальной объем строительства в Ц-16445 (Очередь 116 Центр)</t>
  </si>
  <si>
    <t>41713013 (ЦЭС-16771/2018)</t>
  </si>
  <si>
    <t>Левус Владимир Петрович</t>
  </si>
  <si>
    <t>Курская обл., г. Курск, Центральный округ, кад.:46:29:102059:71</t>
  </si>
  <si>
    <t>строительство воздушной линии электропередачи 0,4 кВ самонесущим изолированным проводом ВЛИ-0,4 кВ протяженностью 0,41 км от ТП-10/0,4 кВ № 083 до границы земельного участка заявителя (марку и сечение провода, протяженность уточнить при проектировании.</t>
  </si>
  <si>
    <t>реконструкция существующей ТП-10/0,4 кВ № 083 в части монтажа дополнительного линейного коммутационного аппарата (объем реконструкции уточнить при проектировании)</t>
  </si>
  <si>
    <t>41726371 (ЦЭС-16866/2018)</t>
  </si>
  <si>
    <t>Фролова Валентина Егоровна</t>
  </si>
  <si>
    <t>Курская обл., Курский р-н,  снт "Вишенка", участок №666/7</t>
  </si>
  <si>
    <t>строительство воздушной линии электропередачи 0,4 кВ самонесущим изолированным проводом ВЛИ-0,4 кВ протяженностью 0,11 км от ТП-10/0,4 кВ № 652 до границы земельного участка заявителя (марку и сечение провода, протяженность уточнить при проектировании).</t>
  </si>
  <si>
    <t>реконструкция существующей ТП-10/0,4 кВ № 652 в части монтажа дополнительного линейного коммутационного аппарата (объем реконструкции уточнить при проектировании)</t>
  </si>
  <si>
    <t>41725490 (ЦЭС-16868/2018)</t>
  </si>
  <si>
    <t>Калуцких Александр Николаевич</t>
  </si>
  <si>
    <t>Курская обл.,  Курский р-н, снт "Вишенка", участок №666/6</t>
  </si>
  <si>
    <t>строительство воздушной линии электропередачи 0,4 кВ самонесущим изолированным проводом ВЛИ-0,4 кВ протяженностью 0,09 км от ТП-10/0,4 кВ № 652 до границы земельного участка заявителя (марку и сечение провода, протяженность уточнить при проектировании), в том числе 0,09 км по ТУ Ц-16866.</t>
  </si>
  <si>
    <t>реконструкция существующей ТП-10/0,4 кВ № 652 в части монтажа дополнительного линейного коммутационного аппарата, в том числе по ТУ Ц-16866.</t>
  </si>
  <si>
    <t>Объем строительства в Ц-16866 (Очередь 120)
Аналог. Ц-16866 и Ц-16868.</t>
  </si>
  <si>
    <t>41725563 (ЦЭС-16894/2018)</t>
  </si>
  <si>
    <t>Озеров Игорь Леонидович</t>
  </si>
  <si>
    <t>Курская обл., г. Курск, Урочище Кулига кад.:46:29:103055:196</t>
  </si>
  <si>
    <t>строительство воздушной линии электропередачи 0,4 кВ самонесущим изолированным проводом – ответвления протяженностью 0,25 км от опоры № 6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</si>
  <si>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ТП-10/0,4 кВ № 079 в части монтажа дополнительного линейного коммутационного аппарата (объем реконструкции уточнить при проектировании)
10.6.	 Модернизация оборудования:	нет.
10.7. Реконструкция объектов электросетевого хозяйства: реконструкция существующей ВЛ-0,4 кВ № 2 в части монтажа совместной подвеской проектируемой ВЛ-0,4 кВ на участке протяженностью 0,17 км от ТП-10/0,4 кВ № 079 до опоры № 6  (объем реконструкции уточнить при проектировании).</t>
  </si>
  <si>
    <t xml:space="preserve">реконструкция существующей ВЛ-0,4 кВ в части монтажа совместной подвеской проектируемой ВЛ-0,4 кВ на участке протяженностью 0,17 </t>
  </si>
  <si>
    <t>41730837 (ЦЭС-16899/2018)</t>
  </si>
  <si>
    <t>Мазалова Юлия Васильевна</t>
  </si>
  <si>
    <t>Курская обл., Курский р-н, снт "Биолог", уч. 907</t>
  </si>
  <si>
    <t>строительство воздушной линии электропередачи 0,4 кВ самонесущим изолированным проводом – ответвления протяженностью 0,24 км от опоры № 3-10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</si>
  <si>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41729613 (ЦЭС-16905/2018)</t>
  </si>
  <si>
    <t>Пономарев Олег Сергеевич</t>
  </si>
  <si>
    <t>Курская обл., г. Курск, ул. Тургенева, д.11</t>
  </si>
  <si>
    <t>строительство воздушной линии электропередачи 0,4 кВ самонесущим изолированным проводом ВЛИ-0,4 кВ протяженностью 0,42 км от опоры №1-4 реконструируемой ВЛ-0,4 кВ №1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</si>
  <si>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№ 082 в части монтажа дополнительного линейного коммутационного аппарата (объем реконструкции уточнить при проектировании).
10.6.	 Модернизация оборудования:	нет.
10.7. Реконструкция объектов электросетевого хозяйства: реконструкция существующей ВЛ-0,4 кВ № 1 в части монтажа совместной подвеской проектируемой ВЛ-0,4 кВ на участке протяженностью 0,1 км от ТП-10/0,4 кВ № 082 до опоры №1-4  (объем реконструкции уточнить при проектировании).</t>
  </si>
  <si>
    <t>Реконструкция существующей ВЛ-0,4 кВ в части монтажа совместной подвеской проектируемой ВЛ-0,4 кВ на участке протяженностью 0,1 км</t>
  </si>
  <si>
    <t>41730433 (ЦЭС-16926/2018)</t>
  </si>
  <si>
    <t>Разумов Алексей Николаевич</t>
  </si>
  <si>
    <t>Курская обл., Курский р-н, д. Долгое, кад.:46:11:071002:285</t>
  </si>
  <si>
    <t>Строительство ВЛЗ-10 кВ протяженностью 0,04 км от опоры № 187 ВЛ-10 кВ № 129.12 до проектируемой ТП-10/0,4 кВ(в том числе 0,04 км по ТУ Ц-16349 и Ц-16887);
- монтаж линейного разъединителя 10 кВ на концевой опоре проектируемого ответвления от ВЛ-10 кВ № 129.12 (в том числе по ТУ Ц-16349и Ц-16887);
- строительство ВЛИ-0,4 кВ протяженностью 0,35 км от проектируемой ТП-10/0,4 кВ до границы земельного участка заявителя (в том числе 0,25 км по ТУ Ц-16349 и Ц-16887). 
Строительство трансформаторной подстанции 10/0,4 кВ с одним силовым трансформатором мощностью 63 кВА(в том числе по ТУ Ц-16349 и Ц-16887).</t>
  </si>
  <si>
    <t>реконструкция существующей ВЛ-10 кВ № 129.12 в части монтажа ответвительной арматуры в точке врезки (объем реконструкции уточнить при проектировании) (в том числе по ТУ Ц-16349 и Ц-16887).</t>
  </si>
  <si>
    <t>Остальной объем строительства в Ц-16349 (Очередь 115 льготники)</t>
  </si>
  <si>
    <t>41732495 (ЦЭС-16935/2018)</t>
  </si>
  <si>
    <t>Плаксин Петр Павлович</t>
  </si>
  <si>
    <t>Курская обл., Курский р-н, с. Полянское, кад.:46:11:161907:485</t>
  </si>
  <si>
    <t>строительство воздушной линии электропередачи 0,4 кВ самонесущим изолированным проводом - ответвления протяженностью 0,75 км от опоры № 1-2  ВЛ-0,4 кВ № 1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</si>
  <si>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реконструкция существующей ВЛ-0,4 кВ № 1 в части монтажа ответвительной арматуры к опоре в точке врезки (объем реконструкции уточнить при проектировании).</t>
  </si>
  <si>
    <t>Монтаж АВ-0,4 кВ - 8 шт.</t>
  </si>
  <si>
    <t>Реконструкция существующей ВЛ-10 кВ в части монтажа совместной подвеской проектируемой ВЛ-0,4 кВ на участке протяженностью 0,19 км</t>
  </si>
  <si>
    <t>1) Реконструкция существующей ВЛ-0,4 кВ в части замены неизолированного провода на участке протяженностью 0,2 км на СИП и замены 3-х опор.
2) Реконструкция существующих ВЛ-0,4 кВ в части монтажа совместной подвеской проектируемых ВЛ-0,4 кВ на участках протяженностью 0,27 км</t>
  </si>
  <si>
    <t>Реконструкция ВЛ-0,4 кВ, км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</si>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</sst>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35"/>
      <name val="Arial"/>
      <family val="2"/>
      <charset val="204"/>
    </font>
    <font>
      <sz val="35"/>
      <color theme="1"/>
      <name val="Arial"/>
      <family val="2"/>
      <charset val="204"/>
    </font>
    <font>
      <sz val="85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4" fontId="8" fillId="0" borderId="0" xfId="0" applyNumberFormat="1" applyFont="1" applyFill="1"/>
    <xf numFmtId="0" fontId="8" fillId="0" borderId="0" xfId="0" applyFont="1" applyFill="1" applyBorder="1"/>
    <xf numFmtId="167" fontId="8" fillId="0" borderId="2" xfId="0" applyNumberFormat="1" applyFont="1" applyFill="1" applyBorder="1" applyAlignment="1">
      <alignment horizontal="center" vertical="center" wrapText="1"/>
    </xf>
    <xf numFmtId="0" fontId="15" fillId="0" borderId="5" xfId="0" applyNumberFormat="1" applyFont="1" applyFill="1" applyBorder="1" applyAlignment="1" applyProtection="1">
      <alignment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7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3" fillId="0" borderId="0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2" fontId="18" fillId="0" borderId="1" xfId="0" applyNumberFormat="1" applyFont="1" applyFill="1" applyBorder="1" applyAlignment="1">
      <alignment horizontal="center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164" fontId="18" fillId="0" borderId="8" xfId="0" applyNumberFormat="1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  <xf numFmtId="14" fontId="17" fillId="0" borderId="2" xfId="0" applyNumberFormat="1" applyFont="1" applyFill="1" applyBorder="1" applyAlignment="1">
      <alignment horizontal="center" vertical="center" wrapText="1"/>
    </xf>
    <xf numFmtId="14" fontId="17" fillId="0" borderId="9" xfId="0" applyNumberFormat="1" applyFont="1" applyFill="1" applyBorder="1" applyAlignment="1">
      <alignment horizontal="center" vertical="center" wrapText="1"/>
    </xf>
    <xf numFmtId="14" fontId="17" fillId="0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22"/>
  <sheetViews>
    <sheetView tabSelected="1" view="pageBreakPreview" zoomScale="30" zoomScaleNormal="30" zoomScaleSheetLayoutView="30" workbookViewId="0">
      <pane ySplit="2" topLeftCell="A48" activePane="bottomLeft" state="frozen"/>
      <selection pane="bottomLeft" activeCell="E3" sqref="E3"/>
    </sheetView>
  </sheetViews>
  <sheetFormatPr defaultColWidth="9.140625" defaultRowHeight="34.5" x14ac:dyDescent="0.45"/>
  <cols>
    <col min="1" max="1" width="32.425781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2.28515625" style="176" customWidth="1"/>
    <col min="8" max="8" width="23" style="176" customWidth="1"/>
    <col min="9" max="9" width="43.140625" style="176" customWidth="1"/>
    <col min="10" max="10" width="111.140625" style="176" customWidth="1"/>
    <col min="11" max="11" width="60" style="176" customWidth="1"/>
    <col min="12" max="12" width="21.42578125" style="176" customWidth="1"/>
    <col min="13" max="13" width="52.28515625" style="176" customWidth="1"/>
    <col min="14" max="14" width="71.285156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7.140625" style="176" customWidth="1"/>
    <col min="19" max="19" width="31.28515625" style="176" customWidth="1"/>
    <col min="20" max="20" width="34.140625" style="176" customWidth="1"/>
    <col min="21" max="21" width="39.85546875" style="176" customWidth="1"/>
    <col min="22" max="22" width="25.85546875" style="176" hidden="1" customWidth="1"/>
    <col min="23" max="23" width="24.42578125" style="176" hidden="1" customWidth="1"/>
    <col min="24" max="24" width="31" style="176" hidden="1" customWidth="1"/>
    <col min="25" max="25" width="20.140625" style="176" hidden="1" customWidth="1"/>
    <col min="26" max="26" width="24.5703125" style="176" hidden="1" customWidth="1"/>
    <col min="27" max="27" width="29.42578125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71.5703125" style="176" customWidth="1"/>
    <col min="33" max="33" width="32.140625" style="176" customWidth="1"/>
    <col min="34" max="34" width="36.28515625" style="176" hidden="1" customWidth="1"/>
    <col min="35" max="35" width="31.140625" style="176" hidden="1" customWidth="1"/>
    <col min="36" max="36" width="0.140625" style="176" hidden="1" customWidth="1"/>
    <col min="37" max="37" width="21" style="176" hidden="1" customWidth="1"/>
    <col min="38" max="38" width="26.7109375" style="176" hidden="1" customWidth="1"/>
    <col min="39" max="39" width="31.5703125" style="176" hidden="1" customWidth="1"/>
    <col min="40" max="40" width="51.7109375" style="176" hidden="1" customWidth="1"/>
    <col min="41" max="41" width="33" style="176" hidden="1" customWidth="1"/>
    <col min="42" max="42" width="33.85546875" style="176" customWidth="1"/>
    <col min="43" max="43" width="34.28515625" style="176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33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customWidth="1"/>
    <col min="55" max="55" width="31.85546875" style="176" customWidth="1"/>
    <col min="56" max="56" width="38.7109375" style="176" customWidth="1"/>
    <col min="57" max="57" width="38.140625" style="176" customWidth="1"/>
    <col min="58" max="58" width="118.42578125" style="176" customWidth="1"/>
    <col min="59" max="59" width="33.7109375" style="176" customWidth="1"/>
    <col min="60" max="60" width="41.5703125" style="176" hidden="1" customWidth="1"/>
    <col min="61" max="61" width="24.140625" style="176" hidden="1" customWidth="1"/>
    <col min="62" max="62" width="37.8554687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95" customWidth="1"/>
    <col min="68" max="68" width="68.7109375" style="176" customWidth="1"/>
    <col min="69" max="69" width="32" style="196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89.75" customHeight="1" x14ac:dyDescent="0.95">
      <c r="A1" s="236" t="s">
        <v>453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</row>
    <row r="2" spans="1:73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516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7" t="s">
        <v>18</v>
      </c>
      <c r="BQ2" s="178"/>
    </row>
    <row r="3" spans="1:73" s="22" customFormat="1" ht="409.5" customHeight="1" x14ac:dyDescent="0.25">
      <c r="A3" s="17" t="s">
        <v>331</v>
      </c>
      <c r="B3" s="18">
        <v>41716344</v>
      </c>
      <c r="C3" s="24">
        <v>43412</v>
      </c>
      <c r="D3" s="19">
        <v>11915.52</v>
      </c>
      <c r="E3" s="19"/>
      <c r="F3" s="20">
        <v>7</v>
      </c>
      <c r="G3" s="18" t="s">
        <v>354</v>
      </c>
      <c r="H3" s="18" t="s">
        <v>135</v>
      </c>
      <c r="I3" s="18" t="s">
        <v>377</v>
      </c>
      <c r="J3" s="230" t="s">
        <v>442</v>
      </c>
      <c r="K3" s="230" t="s">
        <v>418</v>
      </c>
      <c r="L3" s="20" t="s">
        <v>432</v>
      </c>
      <c r="M3" s="20">
        <f>3.366-0.02-0.35</f>
        <v>2.996</v>
      </c>
      <c r="N3" s="20"/>
      <c r="O3" s="21">
        <f>SUM(O4)</f>
        <v>89.92</v>
      </c>
      <c r="P3" s="21">
        <f t="shared" ref="P3:U3" si="0">SUM(P4)</f>
        <v>0</v>
      </c>
      <c r="Q3" s="21">
        <f t="shared" si="0"/>
        <v>9.8911999999999995</v>
      </c>
      <c r="R3" s="21">
        <f t="shared" si="0"/>
        <v>74.633600000000001</v>
      </c>
      <c r="S3" s="21">
        <f t="shared" si="0"/>
        <v>0</v>
      </c>
      <c r="T3" s="21">
        <f t="shared" si="0"/>
        <v>5.3952</v>
      </c>
      <c r="U3" s="21">
        <f t="shared" si="0"/>
        <v>89.92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179"/>
      <c r="AM3" s="21"/>
      <c r="AN3" s="21"/>
      <c r="AO3" s="21"/>
      <c r="AP3" s="21"/>
      <c r="AQ3" s="21"/>
      <c r="AR3" s="21"/>
      <c r="AS3" s="21"/>
      <c r="AT3" s="179"/>
      <c r="AU3" s="21"/>
      <c r="AV3" s="21"/>
      <c r="AW3" s="21"/>
      <c r="AX3" s="21"/>
      <c r="AY3" s="21"/>
      <c r="AZ3" s="21"/>
      <c r="BA3" s="21"/>
      <c r="BB3" s="21"/>
      <c r="BC3" s="21"/>
      <c r="BD3" s="222">
        <v>0.08</v>
      </c>
      <c r="BE3" s="29">
        <f>U4</f>
        <v>89.92</v>
      </c>
      <c r="BF3" s="20"/>
      <c r="BG3" s="21"/>
      <c r="BH3" s="20"/>
      <c r="BI3" s="23"/>
      <c r="BJ3" s="23"/>
      <c r="BK3" s="21"/>
      <c r="BL3" s="21"/>
      <c r="BM3" s="21"/>
      <c r="BN3" s="179">
        <f t="shared" ref="BN3:BN40" si="1">W3+Y3+AA3+AC3+AE3+AG3+AI3+AM3+AO3+AQ3+AS3+AU3+AW3+AY3+BA3+BC3+BE3+BG3+BI3+BK3+BM3</f>
        <v>89.92</v>
      </c>
      <c r="BO3" s="24">
        <v>43772</v>
      </c>
      <c r="BP3" s="21" t="s">
        <v>433</v>
      </c>
      <c r="BQ3" s="180">
        <v>43412</v>
      </c>
      <c r="BR3" s="181">
        <v>12</v>
      </c>
      <c r="BS3" s="22">
        <f t="shared" ref="BS3:BS35" si="2">BR3*30</f>
        <v>360</v>
      </c>
      <c r="BT3" s="182">
        <f t="shared" ref="BT3:BT35" si="3">BQ3+BS3</f>
        <v>43772</v>
      </c>
      <c r="BU3" s="25"/>
    </row>
    <row r="4" spans="1:73" s="22" customFormat="1" ht="409.5" customHeight="1" x14ac:dyDescent="0.25">
      <c r="A4" s="17"/>
      <c r="B4" s="18"/>
      <c r="C4" s="24"/>
      <c r="D4" s="19"/>
      <c r="E4" s="19">
        <f>2.6+2.996</f>
        <v>5.5960000000000001</v>
      </c>
      <c r="F4" s="20"/>
      <c r="G4" s="18"/>
      <c r="H4" s="18"/>
      <c r="I4" s="18"/>
      <c r="J4" s="232"/>
      <c r="K4" s="232"/>
      <c r="L4" s="20"/>
      <c r="M4" s="20" t="s">
        <v>310</v>
      </c>
      <c r="N4" s="20">
        <f>BD3</f>
        <v>0.08</v>
      </c>
      <c r="O4" s="21">
        <f>N4*1124</f>
        <v>89.92</v>
      </c>
      <c r="P4" s="21"/>
      <c r="Q4" s="21">
        <f>O4*0.11</f>
        <v>9.8911999999999995</v>
      </c>
      <c r="R4" s="21">
        <f>O4*0.83</f>
        <v>74.633600000000001</v>
      </c>
      <c r="S4" s="21">
        <v>0</v>
      </c>
      <c r="T4" s="21">
        <f>O4*0.06</f>
        <v>5.3952</v>
      </c>
      <c r="U4" s="21">
        <f t="shared" ref="U4" si="4">SUM(Q4:T4)</f>
        <v>89.92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179"/>
      <c r="AM4" s="21"/>
      <c r="AN4" s="21"/>
      <c r="AO4" s="21"/>
      <c r="AP4" s="21"/>
      <c r="AQ4" s="21"/>
      <c r="AR4" s="21"/>
      <c r="AS4" s="21"/>
      <c r="AT4" s="179"/>
      <c r="AU4" s="21"/>
      <c r="AV4" s="21"/>
      <c r="AW4" s="21"/>
      <c r="AX4" s="21"/>
      <c r="AY4" s="21"/>
      <c r="AZ4" s="21"/>
      <c r="BA4" s="21"/>
      <c r="BB4" s="21"/>
      <c r="BC4" s="21"/>
      <c r="BD4" s="222"/>
      <c r="BE4" s="20"/>
      <c r="BF4" s="20"/>
      <c r="BG4" s="21"/>
      <c r="BH4" s="20"/>
      <c r="BI4" s="23"/>
      <c r="BJ4" s="23"/>
      <c r="BK4" s="21"/>
      <c r="BL4" s="21"/>
      <c r="BM4" s="21"/>
      <c r="BN4" s="179"/>
      <c r="BO4" s="24"/>
      <c r="BP4" s="21"/>
      <c r="BQ4" s="180"/>
      <c r="BR4" s="181"/>
      <c r="BT4" s="182"/>
      <c r="BU4" s="25"/>
    </row>
    <row r="5" spans="1:73" s="22" customFormat="1" ht="207.75" customHeight="1" x14ac:dyDescent="0.25">
      <c r="A5" s="17" t="s">
        <v>332</v>
      </c>
      <c r="B5" s="18">
        <v>41735996</v>
      </c>
      <c r="C5" s="24">
        <v>43411</v>
      </c>
      <c r="D5" s="19">
        <v>466.1</v>
      </c>
      <c r="E5" s="19"/>
      <c r="F5" s="20">
        <v>15</v>
      </c>
      <c r="G5" s="18" t="s">
        <v>355</v>
      </c>
      <c r="H5" s="18" t="s">
        <v>135</v>
      </c>
      <c r="I5" s="18" t="s">
        <v>378</v>
      </c>
      <c r="J5" s="230" t="s">
        <v>400</v>
      </c>
      <c r="K5" s="230" t="s">
        <v>419</v>
      </c>
      <c r="L5" s="20"/>
      <c r="M5" s="20"/>
      <c r="N5" s="20"/>
      <c r="O5" s="21">
        <f>SUM(O6)</f>
        <v>213.56</v>
      </c>
      <c r="P5" s="21">
        <f t="shared" ref="P5:U7" si="5">SUM(P6)</f>
        <v>0</v>
      </c>
      <c r="Q5" s="21">
        <f t="shared" si="5"/>
        <v>23.491600000000002</v>
      </c>
      <c r="R5" s="21">
        <f t="shared" si="5"/>
        <v>177.25479999999999</v>
      </c>
      <c r="S5" s="21">
        <f t="shared" si="5"/>
        <v>0</v>
      </c>
      <c r="T5" s="21">
        <f t="shared" si="5"/>
        <v>12.813599999999999</v>
      </c>
      <c r="U5" s="21">
        <f t="shared" si="5"/>
        <v>213.56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179"/>
      <c r="AM5" s="21"/>
      <c r="AN5" s="21"/>
      <c r="AO5" s="21"/>
      <c r="AP5" s="21"/>
      <c r="AQ5" s="21"/>
      <c r="AR5" s="21"/>
      <c r="AS5" s="21"/>
      <c r="AT5" s="179"/>
      <c r="AU5" s="21"/>
      <c r="AV5" s="21"/>
      <c r="AW5" s="21"/>
      <c r="AX5" s="21"/>
      <c r="AY5" s="21"/>
      <c r="AZ5" s="21"/>
      <c r="BA5" s="21"/>
      <c r="BB5" s="20"/>
      <c r="BC5" s="29"/>
      <c r="BD5" s="222">
        <v>0.19</v>
      </c>
      <c r="BE5" s="29">
        <f>U6</f>
        <v>213.56</v>
      </c>
      <c r="BF5" s="29"/>
      <c r="BG5" s="21"/>
      <c r="BH5" s="20"/>
      <c r="BI5" s="23"/>
      <c r="BJ5" s="23"/>
      <c r="BK5" s="21"/>
      <c r="BL5" s="21"/>
      <c r="BM5" s="21"/>
      <c r="BN5" s="179">
        <f t="shared" si="1"/>
        <v>213.56</v>
      </c>
      <c r="BO5" s="24">
        <v>43591</v>
      </c>
      <c r="BP5" s="21" t="s">
        <v>210</v>
      </c>
      <c r="BQ5" s="180">
        <v>43411</v>
      </c>
      <c r="BR5" s="181">
        <v>6</v>
      </c>
      <c r="BS5" s="22">
        <f t="shared" si="2"/>
        <v>180</v>
      </c>
      <c r="BT5" s="182">
        <f t="shared" si="3"/>
        <v>43591</v>
      </c>
      <c r="BU5" s="25"/>
    </row>
    <row r="6" spans="1:73" s="22" customFormat="1" ht="207.7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2"/>
      <c r="K6" s="232"/>
      <c r="L6" s="20"/>
      <c r="M6" s="20" t="s">
        <v>310</v>
      </c>
      <c r="N6" s="20">
        <f>BD5</f>
        <v>0.19</v>
      </c>
      <c r="O6" s="21">
        <f>N6*1124</f>
        <v>213.56</v>
      </c>
      <c r="P6" s="21"/>
      <c r="Q6" s="21">
        <f>O6*0.11</f>
        <v>23.491600000000002</v>
      </c>
      <c r="R6" s="21">
        <f>O6*0.83</f>
        <v>177.25479999999999</v>
      </c>
      <c r="S6" s="21">
        <v>0</v>
      </c>
      <c r="T6" s="21">
        <f>O6*0.06</f>
        <v>12.813599999999999</v>
      </c>
      <c r="U6" s="21">
        <f t="shared" ref="U6" si="6">SUM(Q6:T6)</f>
        <v>213.56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179"/>
      <c r="AM6" s="21"/>
      <c r="AN6" s="21"/>
      <c r="AO6" s="21"/>
      <c r="AP6" s="21"/>
      <c r="AQ6" s="21"/>
      <c r="AR6" s="21"/>
      <c r="AS6" s="21"/>
      <c r="AT6" s="179"/>
      <c r="AU6" s="21"/>
      <c r="AV6" s="21"/>
      <c r="AW6" s="21"/>
      <c r="AX6" s="21"/>
      <c r="AY6" s="21"/>
      <c r="AZ6" s="21"/>
      <c r="BA6" s="21"/>
      <c r="BB6" s="20"/>
      <c r="BC6" s="29"/>
      <c r="BD6" s="222"/>
      <c r="BE6" s="29"/>
      <c r="BF6" s="29"/>
      <c r="BG6" s="21"/>
      <c r="BH6" s="20"/>
      <c r="BI6" s="23"/>
      <c r="BJ6" s="23"/>
      <c r="BK6" s="21"/>
      <c r="BL6" s="21"/>
      <c r="BM6" s="21"/>
      <c r="BN6" s="179"/>
      <c r="BO6" s="24"/>
      <c r="BP6" s="21"/>
      <c r="BQ6" s="180"/>
      <c r="BR6" s="181"/>
      <c r="BT6" s="182"/>
      <c r="BU6" s="25"/>
    </row>
    <row r="7" spans="1:73" s="22" customFormat="1" ht="222" customHeight="1" x14ac:dyDescent="0.25">
      <c r="A7" s="17" t="s">
        <v>333</v>
      </c>
      <c r="B7" s="18">
        <v>41742524</v>
      </c>
      <c r="C7" s="24">
        <v>43412</v>
      </c>
      <c r="D7" s="19">
        <v>466.1</v>
      </c>
      <c r="E7" s="19"/>
      <c r="F7" s="20">
        <v>7</v>
      </c>
      <c r="G7" s="18" t="s">
        <v>356</v>
      </c>
      <c r="H7" s="18" t="s">
        <v>135</v>
      </c>
      <c r="I7" s="18" t="s">
        <v>379</v>
      </c>
      <c r="J7" s="230" t="s">
        <v>401</v>
      </c>
      <c r="K7" s="230" t="s">
        <v>421</v>
      </c>
      <c r="L7" s="20"/>
      <c r="M7" s="20"/>
      <c r="N7" s="20"/>
      <c r="O7" s="21">
        <f>SUM(O8)</f>
        <v>112.4</v>
      </c>
      <c r="P7" s="21">
        <f t="shared" si="5"/>
        <v>0</v>
      </c>
      <c r="Q7" s="21">
        <f t="shared" si="5"/>
        <v>12.364000000000001</v>
      </c>
      <c r="R7" s="21">
        <f t="shared" si="5"/>
        <v>93.292000000000002</v>
      </c>
      <c r="S7" s="21">
        <f t="shared" si="5"/>
        <v>0</v>
      </c>
      <c r="T7" s="21">
        <f t="shared" si="5"/>
        <v>6.7439999999999998</v>
      </c>
      <c r="U7" s="21">
        <f t="shared" si="5"/>
        <v>112.4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179"/>
      <c r="AM7" s="21"/>
      <c r="AN7" s="21"/>
      <c r="AO7" s="21"/>
      <c r="AP7" s="21"/>
      <c r="AQ7" s="21"/>
      <c r="AR7" s="21"/>
      <c r="AS7" s="21"/>
      <c r="AT7" s="179"/>
      <c r="AU7" s="21"/>
      <c r="AV7" s="21"/>
      <c r="AW7" s="21"/>
      <c r="AX7" s="21"/>
      <c r="AY7" s="21"/>
      <c r="AZ7" s="21"/>
      <c r="BA7" s="21"/>
      <c r="BB7" s="20"/>
      <c r="BC7" s="29"/>
      <c r="BD7" s="222">
        <v>0.1</v>
      </c>
      <c r="BE7" s="29">
        <f>U8</f>
        <v>112.4</v>
      </c>
      <c r="BF7" s="29"/>
      <c r="BG7" s="21"/>
      <c r="BH7" s="20"/>
      <c r="BI7" s="23"/>
      <c r="BJ7" s="23"/>
      <c r="BK7" s="21"/>
      <c r="BL7" s="21"/>
      <c r="BM7" s="21"/>
      <c r="BN7" s="179">
        <f t="shared" si="1"/>
        <v>112.4</v>
      </c>
      <c r="BO7" s="24">
        <v>43592</v>
      </c>
      <c r="BP7" s="21" t="s">
        <v>210</v>
      </c>
      <c r="BQ7" s="180">
        <v>43412</v>
      </c>
      <c r="BR7" s="181">
        <v>6</v>
      </c>
      <c r="BS7" s="22">
        <f t="shared" si="2"/>
        <v>180</v>
      </c>
      <c r="BT7" s="182">
        <f t="shared" si="3"/>
        <v>43592</v>
      </c>
      <c r="BU7" s="25"/>
    </row>
    <row r="8" spans="1:73" s="22" customFormat="1" ht="222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2"/>
      <c r="K8" s="232"/>
      <c r="L8" s="20"/>
      <c r="M8" s="20" t="s">
        <v>310</v>
      </c>
      <c r="N8" s="20">
        <f>BD7</f>
        <v>0.1</v>
      </c>
      <c r="O8" s="21">
        <f>N8*1124</f>
        <v>112.4</v>
      </c>
      <c r="P8" s="21"/>
      <c r="Q8" s="21">
        <f>O8*0.11</f>
        <v>12.364000000000001</v>
      </c>
      <c r="R8" s="21">
        <f>O8*0.83</f>
        <v>93.292000000000002</v>
      </c>
      <c r="S8" s="21">
        <v>0</v>
      </c>
      <c r="T8" s="21">
        <f>O8*0.06</f>
        <v>6.7439999999999998</v>
      </c>
      <c r="U8" s="21">
        <f t="shared" ref="U8" si="7">SUM(Q8:T8)</f>
        <v>112.4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179"/>
      <c r="AM8" s="21"/>
      <c r="AN8" s="21"/>
      <c r="AO8" s="21"/>
      <c r="AP8" s="21"/>
      <c r="AQ8" s="21"/>
      <c r="AR8" s="21"/>
      <c r="AS8" s="21"/>
      <c r="AT8" s="179"/>
      <c r="AU8" s="21"/>
      <c r="AV8" s="21"/>
      <c r="AW8" s="21"/>
      <c r="AX8" s="21"/>
      <c r="AY8" s="21"/>
      <c r="AZ8" s="21"/>
      <c r="BA8" s="21"/>
      <c r="BB8" s="20"/>
      <c r="BC8" s="29"/>
      <c r="BD8" s="222"/>
      <c r="BE8" s="29"/>
      <c r="BF8" s="29"/>
      <c r="BG8" s="21"/>
      <c r="BH8" s="20"/>
      <c r="BI8" s="23"/>
      <c r="BJ8" s="23"/>
      <c r="BK8" s="21"/>
      <c r="BL8" s="21"/>
      <c r="BM8" s="21"/>
      <c r="BN8" s="179"/>
      <c r="BO8" s="24"/>
      <c r="BP8" s="21"/>
      <c r="BQ8" s="180"/>
      <c r="BR8" s="181"/>
      <c r="BT8" s="182"/>
      <c r="BU8" s="25"/>
    </row>
    <row r="9" spans="1:73" s="22" customFormat="1" ht="332.25" customHeight="1" x14ac:dyDescent="0.25">
      <c r="A9" s="17" t="s">
        <v>334</v>
      </c>
      <c r="B9" s="18">
        <v>41744162</v>
      </c>
      <c r="C9" s="24">
        <v>43417</v>
      </c>
      <c r="D9" s="19">
        <v>466.1</v>
      </c>
      <c r="E9" s="19"/>
      <c r="F9" s="20">
        <v>15</v>
      </c>
      <c r="G9" s="18" t="s">
        <v>357</v>
      </c>
      <c r="H9" s="18" t="s">
        <v>135</v>
      </c>
      <c r="I9" s="18" t="s">
        <v>380</v>
      </c>
      <c r="J9" s="230" t="s">
        <v>402</v>
      </c>
      <c r="K9" s="230" t="s">
        <v>422</v>
      </c>
      <c r="L9" s="20"/>
      <c r="M9" s="20"/>
      <c r="N9" s="20"/>
      <c r="O9" s="29">
        <f>SUM(O10:O11)</f>
        <v>376.08600000000001</v>
      </c>
      <c r="P9" s="29">
        <f t="shared" ref="P9:U9" si="8">SUM(P10:P11)</f>
        <v>0</v>
      </c>
      <c r="Q9" s="29">
        <f t="shared" si="8"/>
        <v>41.369459999999997</v>
      </c>
      <c r="R9" s="29">
        <f t="shared" si="8"/>
        <v>312.15137999999996</v>
      </c>
      <c r="S9" s="29">
        <f t="shared" si="8"/>
        <v>0</v>
      </c>
      <c r="T9" s="29">
        <f t="shared" si="8"/>
        <v>22.565159999999999</v>
      </c>
      <c r="U9" s="29">
        <f t="shared" si="8"/>
        <v>376.08599999999996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179"/>
      <c r="AM9" s="21"/>
      <c r="AN9" s="21"/>
      <c r="AO9" s="21"/>
      <c r="AP9" s="21"/>
      <c r="AQ9" s="21"/>
      <c r="AR9" s="21"/>
      <c r="AS9" s="21"/>
      <c r="AT9" s="179"/>
      <c r="AU9" s="21"/>
      <c r="AV9" s="21"/>
      <c r="AW9" s="21"/>
      <c r="AX9" s="21"/>
      <c r="AY9" s="21"/>
      <c r="AZ9" s="21"/>
      <c r="BA9" s="21"/>
      <c r="BB9" s="21"/>
      <c r="BC9" s="21"/>
      <c r="BD9" s="222">
        <v>0.21</v>
      </c>
      <c r="BE9" s="21">
        <f>U10</f>
        <v>236.03999999999996</v>
      </c>
      <c r="BF9" s="20" t="s">
        <v>434</v>
      </c>
      <c r="BG9" s="21">
        <f>U11</f>
        <v>140.04599999999999</v>
      </c>
      <c r="BH9" s="20"/>
      <c r="BI9" s="23"/>
      <c r="BJ9" s="23"/>
      <c r="BK9" s="21"/>
      <c r="BL9" s="21"/>
      <c r="BM9" s="21"/>
      <c r="BN9" s="179">
        <f t="shared" si="1"/>
        <v>376.08599999999996</v>
      </c>
      <c r="BO9" s="24">
        <v>43597</v>
      </c>
      <c r="BP9" s="21" t="s">
        <v>210</v>
      </c>
      <c r="BQ9" s="180">
        <v>43417</v>
      </c>
      <c r="BR9" s="181">
        <v>6</v>
      </c>
      <c r="BS9" s="22">
        <f t="shared" si="2"/>
        <v>180</v>
      </c>
      <c r="BT9" s="182">
        <f t="shared" si="3"/>
        <v>43597</v>
      </c>
      <c r="BU9" s="25"/>
    </row>
    <row r="10" spans="1:73" s="22" customFormat="1" ht="189.6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31"/>
      <c r="K10" s="231"/>
      <c r="L10" s="222"/>
      <c r="M10" s="20" t="s">
        <v>310</v>
      </c>
      <c r="N10" s="20">
        <f>BD9</f>
        <v>0.21</v>
      </c>
      <c r="O10" s="21">
        <f>N10*1124</f>
        <v>236.04</v>
      </c>
      <c r="P10" s="21"/>
      <c r="Q10" s="21">
        <f>O10*0.11</f>
        <v>25.964399999999998</v>
      </c>
      <c r="R10" s="21">
        <f>O10*0.83</f>
        <v>195.91319999999999</v>
      </c>
      <c r="S10" s="21">
        <v>0</v>
      </c>
      <c r="T10" s="21">
        <f>O10*0.06</f>
        <v>14.1624</v>
      </c>
      <c r="U10" s="21">
        <f t="shared" ref="U10:U11" si="9">SUM(Q10:T10)</f>
        <v>236.03999999999996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179"/>
      <c r="AG10" s="179"/>
      <c r="AH10" s="179"/>
      <c r="AI10" s="21"/>
      <c r="AJ10" s="21"/>
      <c r="AK10" s="21"/>
      <c r="AL10" s="179"/>
      <c r="AM10" s="21"/>
      <c r="AN10" s="21"/>
      <c r="AO10" s="21"/>
      <c r="AP10" s="21"/>
      <c r="AQ10" s="21"/>
      <c r="AR10" s="21"/>
      <c r="AS10" s="21"/>
      <c r="AT10" s="179"/>
      <c r="AU10" s="21"/>
      <c r="AV10" s="21"/>
      <c r="AW10" s="21"/>
      <c r="AX10" s="21"/>
      <c r="AY10" s="21"/>
      <c r="AZ10" s="21"/>
      <c r="BA10" s="21"/>
      <c r="BB10" s="21"/>
      <c r="BC10" s="21"/>
      <c r="BD10" s="222"/>
      <c r="BE10" s="21"/>
      <c r="BF10" s="20"/>
      <c r="BG10" s="21"/>
      <c r="BH10" s="20"/>
      <c r="BI10" s="23"/>
      <c r="BJ10" s="23"/>
      <c r="BK10" s="21"/>
      <c r="BL10" s="21"/>
      <c r="BM10" s="21"/>
      <c r="BN10" s="179"/>
      <c r="BO10" s="24"/>
      <c r="BP10" s="21"/>
      <c r="BQ10" s="180"/>
      <c r="BR10" s="181"/>
      <c r="BT10" s="182"/>
      <c r="BU10" s="25"/>
    </row>
    <row r="11" spans="1:73" s="22" customFormat="1" ht="301.14999999999998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232"/>
      <c r="K11" s="232"/>
      <c r="L11" s="222"/>
      <c r="M11" s="20" t="s">
        <v>320</v>
      </c>
      <c r="N11" s="20" t="str">
        <f>BF9</f>
        <v>реконструкция существующей ВЛ-0,4 кВ в части замены неизолированного провода на участке протяженностью 0,2 км на СИП и замены 3-х опор</v>
      </c>
      <c r="O11" s="21">
        <f>(0.2*352.08)+(3*23.21)</f>
        <v>140.04599999999999</v>
      </c>
      <c r="P11" s="21"/>
      <c r="Q11" s="21">
        <f>O11*0.11</f>
        <v>15.405059999999999</v>
      </c>
      <c r="R11" s="21">
        <f>O11*0.83</f>
        <v>116.23817999999999</v>
      </c>
      <c r="S11" s="21">
        <v>0</v>
      </c>
      <c r="T11" s="21">
        <f>O11*0.06</f>
        <v>8.4027599999999989</v>
      </c>
      <c r="U11" s="21">
        <f t="shared" si="9"/>
        <v>140.04599999999999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179"/>
      <c r="AG11" s="179"/>
      <c r="AH11" s="179"/>
      <c r="AI11" s="21"/>
      <c r="AJ11" s="21"/>
      <c r="AK11" s="21"/>
      <c r="AL11" s="179"/>
      <c r="AM11" s="21"/>
      <c r="AN11" s="21"/>
      <c r="AO11" s="21"/>
      <c r="AP11" s="21"/>
      <c r="AQ11" s="21"/>
      <c r="AR11" s="21"/>
      <c r="AS11" s="21"/>
      <c r="AT11" s="179"/>
      <c r="AU11" s="21"/>
      <c r="AV11" s="21"/>
      <c r="AW11" s="21"/>
      <c r="AX11" s="21"/>
      <c r="AY11" s="21"/>
      <c r="AZ11" s="21"/>
      <c r="BA11" s="21"/>
      <c r="BB11" s="21"/>
      <c r="BC11" s="21"/>
      <c r="BD11" s="222"/>
      <c r="BE11" s="21"/>
      <c r="BF11" s="20"/>
      <c r="BG11" s="21"/>
      <c r="BH11" s="20"/>
      <c r="BI11" s="23"/>
      <c r="BJ11" s="23"/>
      <c r="BK11" s="21"/>
      <c r="BL11" s="21"/>
      <c r="BM11" s="21"/>
      <c r="BN11" s="179"/>
      <c r="BO11" s="24"/>
      <c r="BP11" s="21"/>
      <c r="BQ11" s="180"/>
      <c r="BR11" s="181"/>
      <c r="BT11" s="182"/>
      <c r="BU11" s="25"/>
    </row>
    <row r="12" spans="1:73" s="22" customFormat="1" ht="347.25" customHeight="1" x14ac:dyDescent="0.25">
      <c r="A12" s="17" t="s">
        <v>335</v>
      </c>
      <c r="B12" s="18">
        <v>41744567</v>
      </c>
      <c r="C12" s="24">
        <v>43418</v>
      </c>
      <c r="D12" s="19">
        <v>466.1</v>
      </c>
      <c r="E12" s="19"/>
      <c r="F12" s="20">
        <v>9</v>
      </c>
      <c r="G12" s="18" t="s">
        <v>358</v>
      </c>
      <c r="H12" s="18" t="s">
        <v>135</v>
      </c>
      <c r="I12" s="18" t="s">
        <v>381</v>
      </c>
      <c r="J12" s="230" t="s">
        <v>403</v>
      </c>
      <c r="K12" s="230" t="s">
        <v>423</v>
      </c>
      <c r="L12" s="20"/>
      <c r="M12" s="20"/>
      <c r="N12" s="20"/>
      <c r="O12" s="21">
        <f>SUM(O13)</f>
        <v>152.864</v>
      </c>
      <c r="P12" s="21">
        <f t="shared" ref="P12:U14" si="10">SUM(P13)</f>
        <v>0</v>
      </c>
      <c r="Q12" s="21">
        <f t="shared" si="10"/>
        <v>16.81504</v>
      </c>
      <c r="R12" s="21">
        <f t="shared" si="10"/>
        <v>126.87711999999999</v>
      </c>
      <c r="S12" s="21">
        <f t="shared" si="10"/>
        <v>0</v>
      </c>
      <c r="T12" s="21">
        <f t="shared" si="10"/>
        <v>9.1718399999999995</v>
      </c>
      <c r="U12" s="21">
        <f t="shared" si="10"/>
        <v>152.864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0"/>
      <c r="AJ12" s="20"/>
      <c r="AK12" s="21"/>
      <c r="AL12" s="179"/>
      <c r="AM12" s="20"/>
      <c r="AN12" s="20"/>
      <c r="AO12" s="21"/>
      <c r="AP12" s="21"/>
      <c r="AQ12" s="21"/>
      <c r="AR12" s="21"/>
      <c r="AS12" s="21"/>
      <c r="AT12" s="222"/>
      <c r="AU12" s="21"/>
      <c r="AV12" s="21"/>
      <c r="AW12" s="21"/>
      <c r="AX12" s="21"/>
      <c r="AY12" s="21"/>
      <c r="AZ12" s="21"/>
      <c r="BA12" s="21"/>
      <c r="BB12" s="21"/>
      <c r="BC12" s="21"/>
      <c r="BD12" s="222">
        <v>0.13600000000000001</v>
      </c>
      <c r="BE12" s="21">
        <f>U13</f>
        <v>152.864</v>
      </c>
      <c r="BF12" s="20"/>
      <c r="BG12" s="21"/>
      <c r="BH12" s="20"/>
      <c r="BI12" s="23"/>
      <c r="BJ12" s="23"/>
      <c r="BK12" s="21"/>
      <c r="BL12" s="21"/>
      <c r="BM12" s="21"/>
      <c r="BN12" s="179">
        <f t="shared" si="1"/>
        <v>152.864</v>
      </c>
      <c r="BO12" s="24">
        <v>43598</v>
      </c>
      <c r="BP12" s="21" t="s">
        <v>210</v>
      </c>
      <c r="BQ12" s="180">
        <v>43418</v>
      </c>
      <c r="BR12" s="181">
        <v>6</v>
      </c>
      <c r="BS12" s="22">
        <f t="shared" si="2"/>
        <v>180</v>
      </c>
      <c r="BT12" s="182">
        <f t="shared" si="3"/>
        <v>43598</v>
      </c>
      <c r="BU12" s="25"/>
    </row>
    <row r="13" spans="1:73" s="22" customFormat="1" ht="180.6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32"/>
      <c r="K13" s="232"/>
      <c r="L13" s="20"/>
      <c r="M13" s="20" t="s">
        <v>310</v>
      </c>
      <c r="N13" s="20">
        <f>BD12</f>
        <v>0.13600000000000001</v>
      </c>
      <c r="O13" s="21">
        <f>N13*1124</f>
        <v>152.864</v>
      </c>
      <c r="P13" s="21"/>
      <c r="Q13" s="21">
        <f>O13*0.11</f>
        <v>16.81504</v>
      </c>
      <c r="R13" s="21">
        <f>O13*0.83</f>
        <v>126.87711999999999</v>
      </c>
      <c r="S13" s="21">
        <v>0</v>
      </c>
      <c r="T13" s="21">
        <f>O13*0.06</f>
        <v>9.1718399999999995</v>
      </c>
      <c r="U13" s="21">
        <f t="shared" ref="U13" si="11">SUM(Q13:T13)</f>
        <v>152.864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0"/>
      <c r="AJ13" s="20"/>
      <c r="AK13" s="21"/>
      <c r="AL13" s="179"/>
      <c r="AM13" s="20"/>
      <c r="AN13" s="20"/>
      <c r="AO13" s="21"/>
      <c r="AP13" s="21"/>
      <c r="AQ13" s="21"/>
      <c r="AR13" s="21"/>
      <c r="AS13" s="21"/>
      <c r="AT13" s="222"/>
      <c r="AU13" s="21"/>
      <c r="AV13" s="21"/>
      <c r="AW13" s="21"/>
      <c r="AX13" s="21"/>
      <c r="AY13" s="21"/>
      <c r="AZ13" s="21"/>
      <c r="BA13" s="21"/>
      <c r="BB13" s="21"/>
      <c r="BC13" s="21"/>
      <c r="BD13" s="222"/>
      <c r="BE13" s="179"/>
      <c r="BF13" s="20"/>
      <c r="BG13" s="21"/>
      <c r="BH13" s="20"/>
      <c r="BI13" s="23"/>
      <c r="BJ13" s="23"/>
      <c r="BK13" s="21"/>
      <c r="BL13" s="21"/>
      <c r="BM13" s="21"/>
      <c r="BN13" s="179"/>
      <c r="BO13" s="24"/>
      <c r="BP13" s="21"/>
      <c r="BQ13" s="180"/>
      <c r="BR13" s="181"/>
      <c r="BT13" s="182"/>
      <c r="BU13" s="25"/>
    </row>
    <row r="14" spans="1:73" s="22" customFormat="1" ht="262.5" customHeight="1" x14ac:dyDescent="0.25">
      <c r="A14" s="17" t="s">
        <v>336</v>
      </c>
      <c r="B14" s="18">
        <v>41747124</v>
      </c>
      <c r="C14" s="24">
        <v>43423</v>
      </c>
      <c r="D14" s="19">
        <v>466.1</v>
      </c>
      <c r="E14" s="19"/>
      <c r="F14" s="20">
        <v>10</v>
      </c>
      <c r="G14" s="18" t="s">
        <v>359</v>
      </c>
      <c r="H14" s="18" t="s">
        <v>135</v>
      </c>
      <c r="I14" s="18" t="s">
        <v>382</v>
      </c>
      <c r="J14" s="230" t="s">
        <v>404</v>
      </c>
      <c r="K14" s="230" t="s">
        <v>424</v>
      </c>
      <c r="L14" s="20"/>
      <c r="M14" s="20"/>
      <c r="N14" s="20"/>
      <c r="O14" s="21">
        <f>SUM(O15)</f>
        <v>89.92</v>
      </c>
      <c r="P14" s="21">
        <f t="shared" si="10"/>
        <v>0</v>
      </c>
      <c r="Q14" s="21">
        <f t="shared" si="10"/>
        <v>9.8911999999999995</v>
      </c>
      <c r="R14" s="21">
        <f t="shared" si="10"/>
        <v>74.633600000000001</v>
      </c>
      <c r="S14" s="21">
        <f t="shared" si="10"/>
        <v>0</v>
      </c>
      <c r="T14" s="21">
        <f t="shared" si="10"/>
        <v>5.3952</v>
      </c>
      <c r="U14" s="21">
        <f t="shared" si="10"/>
        <v>89.92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1"/>
      <c r="AJ14" s="20"/>
      <c r="AK14" s="21"/>
      <c r="AL14" s="222"/>
      <c r="AM14" s="21"/>
      <c r="AN14" s="20"/>
      <c r="AO14" s="21"/>
      <c r="AP14" s="21"/>
      <c r="AQ14" s="21"/>
      <c r="AR14" s="21"/>
      <c r="AS14" s="21"/>
      <c r="AT14" s="222"/>
      <c r="AU14" s="21"/>
      <c r="AV14" s="21"/>
      <c r="AW14" s="21"/>
      <c r="AX14" s="21"/>
      <c r="AY14" s="21"/>
      <c r="AZ14" s="21"/>
      <c r="BA14" s="21"/>
      <c r="BB14" s="21"/>
      <c r="BC14" s="21"/>
      <c r="BD14" s="222">
        <v>0.08</v>
      </c>
      <c r="BE14" s="179">
        <f>U15</f>
        <v>89.92</v>
      </c>
      <c r="BF14" s="20"/>
      <c r="BG14" s="21"/>
      <c r="BH14" s="20"/>
      <c r="BI14" s="23"/>
      <c r="BJ14" s="23"/>
      <c r="BK14" s="21"/>
      <c r="BL14" s="21"/>
      <c r="BM14" s="21"/>
      <c r="BN14" s="179">
        <f t="shared" si="1"/>
        <v>89.92</v>
      </c>
      <c r="BO14" s="24">
        <v>43603</v>
      </c>
      <c r="BP14" s="21" t="s">
        <v>210</v>
      </c>
      <c r="BQ14" s="180">
        <v>43423</v>
      </c>
      <c r="BR14" s="181">
        <v>6</v>
      </c>
      <c r="BS14" s="22">
        <f t="shared" si="2"/>
        <v>180</v>
      </c>
      <c r="BT14" s="182">
        <f t="shared" si="3"/>
        <v>43603</v>
      </c>
      <c r="BU14" s="25"/>
    </row>
    <row r="15" spans="1:73" s="22" customFormat="1" ht="166.1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232"/>
      <c r="K15" s="232"/>
      <c r="L15" s="20"/>
      <c r="M15" s="20" t="s">
        <v>310</v>
      </c>
      <c r="N15" s="20">
        <f>BD14</f>
        <v>0.08</v>
      </c>
      <c r="O15" s="21">
        <f>N15*1124</f>
        <v>89.92</v>
      </c>
      <c r="P15" s="21"/>
      <c r="Q15" s="21">
        <f>O15*0.11</f>
        <v>9.8911999999999995</v>
      </c>
      <c r="R15" s="21">
        <f>O15*0.83</f>
        <v>74.633600000000001</v>
      </c>
      <c r="S15" s="21">
        <v>0</v>
      </c>
      <c r="T15" s="21">
        <f>O15*0.06</f>
        <v>5.3952</v>
      </c>
      <c r="U15" s="21">
        <f t="shared" ref="U15" si="12">SUM(Q15:T15)</f>
        <v>89.92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1"/>
      <c r="AJ15" s="20"/>
      <c r="AK15" s="21"/>
      <c r="AL15" s="222"/>
      <c r="AM15" s="21"/>
      <c r="AN15" s="20"/>
      <c r="AO15" s="21"/>
      <c r="AP15" s="21"/>
      <c r="AQ15" s="21"/>
      <c r="AR15" s="21"/>
      <c r="AS15" s="21"/>
      <c r="AT15" s="222"/>
      <c r="AU15" s="21"/>
      <c r="AV15" s="21"/>
      <c r="AW15" s="21"/>
      <c r="AX15" s="21"/>
      <c r="AY15" s="21"/>
      <c r="AZ15" s="21"/>
      <c r="BA15" s="21"/>
      <c r="BB15" s="21"/>
      <c r="BC15" s="21"/>
      <c r="BD15" s="222"/>
      <c r="BE15" s="179"/>
      <c r="BF15" s="20"/>
      <c r="BG15" s="21"/>
      <c r="BH15" s="20"/>
      <c r="BI15" s="23"/>
      <c r="BJ15" s="23"/>
      <c r="BK15" s="21"/>
      <c r="BL15" s="21"/>
      <c r="BM15" s="21"/>
      <c r="BN15" s="179"/>
      <c r="BO15" s="24"/>
      <c r="BP15" s="21"/>
      <c r="BQ15" s="180"/>
      <c r="BR15" s="181"/>
      <c r="BT15" s="182"/>
      <c r="BU15" s="25"/>
    </row>
    <row r="16" spans="1:73" s="22" customFormat="1" ht="285" customHeight="1" x14ac:dyDescent="0.25">
      <c r="A16" s="17" t="s">
        <v>337</v>
      </c>
      <c r="B16" s="18">
        <v>41747168</v>
      </c>
      <c r="C16" s="24">
        <v>43419</v>
      </c>
      <c r="D16" s="19">
        <v>466.1</v>
      </c>
      <c r="E16" s="19"/>
      <c r="F16" s="20">
        <v>8.5</v>
      </c>
      <c r="G16" s="18" t="s">
        <v>360</v>
      </c>
      <c r="H16" s="18" t="s">
        <v>135</v>
      </c>
      <c r="I16" s="18" t="s">
        <v>383</v>
      </c>
      <c r="J16" s="230" t="s">
        <v>405</v>
      </c>
      <c r="K16" s="230" t="s">
        <v>425</v>
      </c>
      <c r="L16" s="20"/>
      <c r="M16" s="20"/>
      <c r="N16" s="20"/>
      <c r="O16" s="23">
        <f>SUM(O17:O18)</f>
        <v>251.62</v>
      </c>
      <c r="P16" s="23">
        <f t="shared" ref="P16:U16" si="13">SUM(P17:P18)</f>
        <v>0</v>
      </c>
      <c r="Q16" s="23">
        <f t="shared" si="13"/>
        <v>27.630800000000001</v>
      </c>
      <c r="R16" s="23">
        <f t="shared" si="13"/>
        <v>205.89240000000001</v>
      </c>
      <c r="S16" s="23">
        <f t="shared" si="13"/>
        <v>3.26</v>
      </c>
      <c r="T16" s="23">
        <f t="shared" si="13"/>
        <v>14.8368</v>
      </c>
      <c r="U16" s="23">
        <f t="shared" si="13"/>
        <v>251.62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1"/>
      <c r="AJ16" s="20"/>
      <c r="AK16" s="21"/>
      <c r="AL16" s="222"/>
      <c r="AM16" s="21"/>
      <c r="AN16" s="20"/>
      <c r="AO16" s="21"/>
      <c r="AP16" s="21"/>
      <c r="AQ16" s="21"/>
      <c r="AR16" s="21"/>
      <c r="AS16" s="21"/>
      <c r="AT16" s="222"/>
      <c r="AU16" s="21"/>
      <c r="AV16" s="21"/>
      <c r="AW16" s="21"/>
      <c r="AX16" s="21"/>
      <c r="AY16" s="21"/>
      <c r="AZ16" s="21"/>
      <c r="BA16" s="21"/>
      <c r="BB16" s="21" t="s">
        <v>243</v>
      </c>
      <c r="BC16" s="21">
        <f>U17</f>
        <v>4.34</v>
      </c>
      <c r="BD16" s="222">
        <v>0.22</v>
      </c>
      <c r="BE16" s="179">
        <f>U18</f>
        <v>247.28</v>
      </c>
      <c r="BF16" s="20"/>
      <c r="BG16" s="21"/>
      <c r="BH16" s="20"/>
      <c r="BI16" s="23"/>
      <c r="BJ16" s="23"/>
      <c r="BK16" s="21"/>
      <c r="BL16" s="21"/>
      <c r="BM16" s="21"/>
      <c r="BN16" s="179">
        <f t="shared" si="1"/>
        <v>251.62</v>
      </c>
      <c r="BO16" s="24">
        <v>43599</v>
      </c>
      <c r="BP16" s="21" t="s">
        <v>210</v>
      </c>
      <c r="BQ16" s="180">
        <v>43419</v>
      </c>
      <c r="BR16" s="181">
        <v>6</v>
      </c>
      <c r="BS16" s="22">
        <f t="shared" si="2"/>
        <v>180</v>
      </c>
      <c r="BT16" s="182">
        <f t="shared" si="3"/>
        <v>43599</v>
      </c>
      <c r="BU16" s="25"/>
    </row>
    <row r="17" spans="1:73" s="22" customFormat="1" ht="285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231"/>
      <c r="K17" s="231"/>
      <c r="L17" s="20"/>
      <c r="M17" s="20" t="s">
        <v>311</v>
      </c>
      <c r="N17" s="21" t="str">
        <f>BB16</f>
        <v>Монтаж АВ-0,4 кВ (до 63 А)</v>
      </c>
      <c r="O17" s="21">
        <f>U17</f>
        <v>4.34</v>
      </c>
      <c r="P17" s="21"/>
      <c r="Q17" s="21">
        <v>0.43</v>
      </c>
      <c r="R17" s="21">
        <v>0.65</v>
      </c>
      <c r="S17" s="21">
        <v>3.26</v>
      </c>
      <c r="T17" s="21">
        <v>0</v>
      </c>
      <c r="U17" s="21">
        <f>SUM(Q17:T17)</f>
        <v>4.34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1"/>
      <c r="AJ17" s="20"/>
      <c r="AK17" s="21"/>
      <c r="AL17" s="222"/>
      <c r="AM17" s="21"/>
      <c r="AN17" s="20"/>
      <c r="AO17" s="21"/>
      <c r="AP17" s="21"/>
      <c r="AQ17" s="21"/>
      <c r="AR17" s="21"/>
      <c r="AS17" s="21"/>
      <c r="AT17" s="222"/>
      <c r="AU17" s="21"/>
      <c r="AV17" s="21"/>
      <c r="AW17" s="21"/>
      <c r="AX17" s="21"/>
      <c r="AY17" s="21"/>
      <c r="AZ17" s="21"/>
      <c r="BA17" s="21"/>
      <c r="BB17" s="21"/>
      <c r="BC17" s="21"/>
      <c r="BD17" s="222"/>
      <c r="BE17" s="179"/>
      <c r="BF17" s="20"/>
      <c r="BG17" s="21"/>
      <c r="BH17" s="20"/>
      <c r="BI17" s="23"/>
      <c r="BJ17" s="23"/>
      <c r="BK17" s="21"/>
      <c r="BL17" s="21"/>
      <c r="BM17" s="21"/>
      <c r="BN17" s="179"/>
      <c r="BO17" s="24"/>
      <c r="BP17" s="21"/>
      <c r="BQ17" s="180"/>
      <c r="BR17" s="181"/>
      <c r="BT17" s="182"/>
      <c r="BU17" s="25"/>
    </row>
    <row r="18" spans="1:73" s="22" customFormat="1" ht="28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232"/>
      <c r="K18" s="232"/>
      <c r="L18" s="20"/>
      <c r="M18" s="20" t="s">
        <v>310</v>
      </c>
      <c r="N18" s="20">
        <f>BD16</f>
        <v>0.22</v>
      </c>
      <c r="O18" s="21">
        <f>N18*1124</f>
        <v>247.28</v>
      </c>
      <c r="P18" s="21"/>
      <c r="Q18" s="21">
        <f>O18*0.11</f>
        <v>27.200800000000001</v>
      </c>
      <c r="R18" s="21">
        <f>O18*0.83</f>
        <v>205.2424</v>
      </c>
      <c r="S18" s="21">
        <v>0</v>
      </c>
      <c r="T18" s="21">
        <f>O18*0.06</f>
        <v>14.8368</v>
      </c>
      <c r="U18" s="21">
        <f t="shared" ref="U18" si="14">SUM(Q18:T18)</f>
        <v>247.28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1"/>
      <c r="AJ18" s="20"/>
      <c r="AK18" s="21"/>
      <c r="AL18" s="222"/>
      <c r="AM18" s="21"/>
      <c r="AN18" s="20"/>
      <c r="AO18" s="21"/>
      <c r="AP18" s="21"/>
      <c r="AQ18" s="21"/>
      <c r="AR18" s="21"/>
      <c r="AS18" s="21"/>
      <c r="AT18" s="222"/>
      <c r="AU18" s="21"/>
      <c r="AV18" s="21"/>
      <c r="AW18" s="21"/>
      <c r="AX18" s="21"/>
      <c r="AY18" s="21"/>
      <c r="AZ18" s="21"/>
      <c r="BA18" s="21"/>
      <c r="BB18" s="21"/>
      <c r="BC18" s="21"/>
      <c r="BD18" s="222"/>
      <c r="BE18" s="179"/>
      <c r="BF18" s="20"/>
      <c r="BG18" s="21"/>
      <c r="BH18" s="20"/>
      <c r="BI18" s="23"/>
      <c r="BJ18" s="23"/>
      <c r="BK18" s="21"/>
      <c r="BL18" s="21"/>
      <c r="BM18" s="21"/>
      <c r="BN18" s="179"/>
      <c r="BO18" s="24"/>
      <c r="BP18" s="21"/>
      <c r="BQ18" s="180"/>
      <c r="BR18" s="181"/>
      <c r="BT18" s="182"/>
      <c r="BU18" s="25"/>
    </row>
    <row r="19" spans="1:73" s="22" customFormat="1" ht="409.5" customHeight="1" x14ac:dyDescent="0.25">
      <c r="A19" s="17" t="s">
        <v>338</v>
      </c>
      <c r="B19" s="18">
        <v>41731064</v>
      </c>
      <c r="C19" s="24">
        <v>43399</v>
      </c>
      <c r="D19" s="19">
        <v>11915.52</v>
      </c>
      <c r="E19" s="19">
        <v>11915.516900000001</v>
      </c>
      <c r="F19" s="20">
        <v>12</v>
      </c>
      <c r="G19" s="18" t="s">
        <v>361</v>
      </c>
      <c r="H19" s="18" t="s">
        <v>136</v>
      </c>
      <c r="I19" s="18" t="s">
        <v>384</v>
      </c>
      <c r="J19" s="230" t="s">
        <v>443</v>
      </c>
      <c r="K19" s="230" t="s">
        <v>426</v>
      </c>
      <c r="L19" s="20"/>
      <c r="M19" s="20"/>
      <c r="N19" s="20"/>
      <c r="O19" s="21">
        <f>SUM(O20)</f>
        <v>236.04</v>
      </c>
      <c r="P19" s="21">
        <f t="shared" ref="P19:U21" si="15">SUM(P20)</f>
        <v>0</v>
      </c>
      <c r="Q19" s="21">
        <f t="shared" si="15"/>
        <v>25.964399999999998</v>
      </c>
      <c r="R19" s="21">
        <f t="shared" si="15"/>
        <v>195.91319999999999</v>
      </c>
      <c r="S19" s="21">
        <f t="shared" si="15"/>
        <v>0</v>
      </c>
      <c r="T19" s="21">
        <f t="shared" si="15"/>
        <v>14.1624</v>
      </c>
      <c r="U19" s="21">
        <f t="shared" si="15"/>
        <v>236.03999999999996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79"/>
      <c r="AM19" s="21"/>
      <c r="AN19" s="21"/>
      <c r="AO19" s="21"/>
      <c r="AP19" s="21"/>
      <c r="AQ19" s="21"/>
      <c r="AR19" s="21"/>
      <c r="AS19" s="21"/>
      <c r="AT19" s="222"/>
      <c r="AU19" s="23"/>
      <c r="AV19" s="21"/>
      <c r="AW19" s="21"/>
      <c r="AX19" s="21"/>
      <c r="AY19" s="21"/>
      <c r="AZ19" s="21"/>
      <c r="BA19" s="21"/>
      <c r="BB19" s="21"/>
      <c r="BC19" s="21"/>
      <c r="BD19" s="222">
        <v>0.21</v>
      </c>
      <c r="BE19" s="179">
        <f>U20</f>
        <v>236.03999999999996</v>
      </c>
      <c r="BF19" s="20"/>
      <c r="BG19" s="21"/>
      <c r="BH19" s="20"/>
      <c r="BI19" s="23"/>
      <c r="BJ19" s="23"/>
      <c r="BK19" s="21"/>
      <c r="BL19" s="21"/>
      <c r="BM19" s="21"/>
      <c r="BN19" s="179">
        <f t="shared" si="1"/>
        <v>236.03999999999996</v>
      </c>
      <c r="BO19" s="24">
        <v>43759</v>
      </c>
      <c r="BP19" s="21" t="s">
        <v>435</v>
      </c>
      <c r="BQ19" s="180">
        <v>43399</v>
      </c>
      <c r="BR19" s="181">
        <v>12</v>
      </c>
      <c r="BS19" s="22">
        <f t="shared" si="2"/>
        <v>360</v>
      </c>
      <c r="BT19" s="182">
        <f t="shared" si="3"/>
        <v>43759</v>
      </c>
      <c r="BU19" s="25"/>
    </row>
    <row r="20" spans="1:73" s="22" customFormat="1" ht="409.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232"/>
      <c r="K20" s="232"/>
      <c r="L20" s="20"/>
      <c r="M20" s="20" t="s">
        <v>310</v>
      </c>
      <c r="N20" s="20">
        <f>BD19</f>
        <v>0.21</v>
      </c>
      <c r="O20" s="21">
        <f>N20*1124</f>
        <v>236.04</v>
      </c>
      <c r="P20" s="21"/>
      <c r="Q20" s="21">
        <f>O20*0.11</f>
        <v>25.964399999999998</v>
      </c>
      <c r="R20" s="21">
        <f>O20*0.83</f>
        <v>195.91319999999999</v>
      </c>
      <c r="S20" s="21">
        <v>0</v>
      </c>
      <c r="T20" s="21">
        <f>O20*0.06</f>
        <v>14.1624</v>
      </c>
      <c r="U20" s="21">
        <f t="shared" ref="U20" si="16">SUM(Q20:T20)</f>
        <v>236.03999999999996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79"/>
      <c r="AM20" s="21"/>
      <c r="AN20" s="21"/>
      <c r="AO20" s="21"/>
      <c r="AP20" s="21"/>
      <c r="AQ20" s="21"/>
      <c r="AR20" s="21"/>
      <c r="AS20" s="21"/>
      <c r="AT20" s="222"/>
      <c r="AU20" s="23"/>
      <c r="AV20" s="21"/>
      <c r="AW20" s="21"/>
      <c r="AX20" s="21"/>
      <c r="AY20" s="21"/>
      <c r="AZ20" s="21"/>
      <c r="BA20" s="21"/>
      <c r="BB20" s="21"/>
      <c r="BC20" s="21"/>
      <c r="BD20" s="222"/>
      <c r="BE20" s="179"/>
      <c r="BF20" s="20"/>
      <c r="BG20" s="21"/>
      <c r="BH20" s="20"/>
      <c r="BI20" s="23"/>
      <c r="BJ20" s="23"/>
      <c r="BK20" s="21"/>
      <c r="BL20" s="21"/>
      <c r="BM20" s="21"/>
      <c r="BN20" s="179"/>
      <c r="BO20" s="24"/>
      <c r="BP20" s="21"/>
      <c r="BQ20" s="180"/>
      <c r="BR20" s="181"/>
      <c r="BT20" s="182"/>
      <c r="BU20" s="25"/>
    </row>
    <row r="21" spans="1:73" s="22" customFormat="1" ht="204.75" customHeight="1" x14ac:dyDescent="0.25">
      <c r="A21" s="17" t="s">
        <v>339</v>
      </c>
      <c r="B21" s="18">
        <v>41730261</v>
      </c>
      <c r="C21" s="24">
        <v>43399</v>
      </c>
      <c r="D21" s="19">
        <v>466.1</v>
      </c>
      <c r="E21" s="19"/>
      <c r="F21" s="20">
        <v>7</v>
      </c>
      <c r="G21" s="18" t="s">
        <v>362</v>
      </c>
      <c r="H21" s="18" t="s">
        <v>138</v>
      </c>
      <c r="I21" s="18" t="s">
        <v>385</v>
      </c>
      <c r="J21" s="230" t="s">
        <v>406</v>
      </c>
      <c r="K21" s="230" t="s">
        <v>423</v>
      </c>
      <c r="L21" s="20"/>
      <c r="M21" s="20"/>
      <c r="N21" s="20"/>
      <c r="O21" s="21">
        <f>SUM(O22)</f>
        <v>112.4</v>
      </c>
      <c r="P21" s="21">
        <f t="shared" si="15"/>
        <v>0</v>
      </c>
      <c r="Q21" s="21">
        <f t="shared" si="15"/>
        <v>12.364000000000001</v>
      </c>
      <c r="R21" s="21">
        <f t="shared" si="15"/>
        <v>93.292000000000002</v>
      </c>
      <c r="S21" s="21">
        <f t="shared" si="15"/>
        <v>0</v>
      </c>
      <c r="T21" s="21">
        <f t="shared" si="15"/>
        <v>6.7439999999999998</v>
      </c>
      <c r="U21" s="21">
        <f t="shared" si="15"/>
        <v>112.4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79"/>
      <c r="AM21" s="21"/>
      <c r="AN21" s="21"/>
      <c r="AO21" s="21"/>
      <c r="AP21" s="21"/>
      <c r="AQ21" s="21"/>
      <c r="AR21" s="21"/>
      <c r="AS21" s="21"/>
      <c r="AT21" s="179"/>
      <c r="AU21" s="21"/>
      <c r="AV21" s="21"/>
      <c r="AW21" s="21"/>
      <c r="AX21" s="21"/>
      <c r="AY21" s="21"/>
      <c r="AZ21" s="21"/>
      <c r="BA21" s="21"/>
      <c r="BB21" s="21"/>
      <c r="BC21" s="21"/>
      <c r="BD21" s="179">
        <v>0.1</v>
      </c>
      <c r="BE21" s="179">
        <f>U22</f>
        <v>112.4</v>
      </c>
      <c r="BF21" s="21"/>
      <c r="BG21" s="21"/>
      <c r="BH21" s="20"/>
      <c r="BI21" s="23"/>
      <c r="BJ21" s="23"/>
      <c r="BK21" s="21"/>
      <c r="BL21" s="21"/>
      <c r="BM21" s="21"/>
      <c r="BN21" s="179">
        <f t="shared" si="1"/>
        <v>112.4</v>
      </c>
      <c r="BO21" s="24">
        <v>43579</v>
      </c>
      <c r="BP21" s="21" t="s">
        <v>210</v>
      </c>
      <c r="BQ21" s="180">
        <v>43399</v>
      </c>
      <c r="BR21" s="181">
        <v>6</v>
      </c>
      <c r="BS21" s="22">
        <f t="shared" si="2"/>
        <v>180</v>
      </c>
      <c r="BT21" s="182">
        <f t="shared" si="3"/>
        <v>43579</v>
      </c>
      <c r="BU21" s="25"/>
    </row>
    <row r="22" spans="1:73" s="22" customFormat="1" ht="204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232"/>
      <c r="K22" s="232"/>
      <c r="L22" s="20"/>
      <c r="M22" s="20" t="s">
        <v>310</v>
      </c>
      <c r="N22" s="20">
        <f>BD21</f>
        <v>0.1</v>
      </c>
      <c r="O22" s="21">
        <f>N22*1124</f>
        <v>112.4</v>
      </c>
      <c r="P22" s="21"/>
      <c r="Q22" s="21">
        <f>O22*0.11</f>
        <v>12.364000000000001</v>
      </c>
      <c r="R22" s="21">
        <f>O22*0.83</f>
        <v>93.292000000000002</v>
      </c>
      <c r="S22" s="21">
        <v>0</v>
      </c>
      <c r="T22" s="21">
        <f>O22*0.06</f>
        <v>6.7439999999999998</v>
      </c>
      <c r="U22" s="21">
        <f t="shared" ref="U22" si="17">SUM(Q22:T22)</f>
        <v>112.4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79"/>
      <c r="AM22" s="21"/>
      <c r="AN22" s="21"/>
      <c r="AO22" s="21"/>
      <c r="AP22" s="21"/>
      <c r="AQ22" s="21"/>
      <c r="AR22" s="21"/>
      <c r="AS22" s="21"/>
      <c r="AT22" s="179"/>
      <c r="AU22" s="21"/>
      <c r="AV22" s="21"/>
      <c r="AW22" s="21"/>
      <c r="AX22" s="21"/>
      <c r="AY22" s="21"/>
      <c r="AZ22" s="21"/>
      <c r="BA22" s="21"/>
      <c r="BB22" s="21"/>
      <c r="BC22" s="21"/>
      <c r="BD22" s="179"/>
      <c r="BE22" s="179"/>
      <c r="BF22" s="21"/>
      <c r="BG22" s="21"/>
      <c r="BH22" s="20"/>
      <c r="BI22" s="23"/>
      <c r="BJ22" s="23"/>
      <c r="BK22" s="21"/>
      <c r="BL22" s="21"/>
      <c r="BM22" s="21"/>
      <c r="BN22" s="179"/>
      <c r="BO22" s="24"/>
      <c r="BP22" s="21"/>
      <c r="BQ22" s="180"/>
      <c r="BR22" s="181"/>
      <c r="BT22" s="182"/>
      <c r="BU22" s="25"/>
    </row>
    <row r="23" spans="1:73" s="22" customFormat="1" ht="409.5" customHeight="1" x14ac:dyDescent="0.25">
      <c r="A23" s="17" t="s">
        <v>340</v>
      </c>
      <c r="B23" s="18">
        <v>41730450</v>
      </c>
      <c r="C23" s="24">
        <v>43397</v>
      </c>
      <c r="D23" s="19">
        <v>466.1</v>
      </c>
      <c r="E23" s="19"/>
      <c r="F23" s="20">
        <v>13</v>
      </c>
      <c r="G23" s="18" t="s">
        <v>363</v>
      </c>
      <c r="H23" s="18" t="s">
        <v>138</v>
      </c>
      <c r="I23" s="18" t="s">
        <v>386</v>
      </c>
      <c r="J23" s="18" t="s">
        <v>407</v>
      </c>
      <c r="K23" s="18" t="s">
        <v>444</v>
      </c>
      <c r="L23" s="20"/>
      <c r="M23" s="183"/>
      <c r="N23" s="20"/>
      <c r="O23" s="23"/>
      <c r="P23" s="23"/>
      <c r="Q23" s="23"/>
      <c r="R23" s="23"/>
      <c r="S23" s="23"/>
      <c r="T23" s="23"/>
      <c r="U23" s="23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79"/>
      <c r="AM23" s="21"/>
      <c r="AN23" s="21"/>
      <c r="AO23" s="21"/>
      <c r="AP23" s="21"/>
      <c r="AQ23" s="21"/>
      <c r="AR23" s="21"/>
      <c r="AS23" s="21"/>
      <c r="AT23" s="179"/>
      <c r="AU23" s="21"/>
      <c r="AV23" s="21"/>
      <c r="AW23" s="21"/>
      <c r="AX23" s="21"/>
      <c r="AY23" s="21"/>
      <c r="AZ23" s="21"/>
      <c r="BA23" s="21"/>
      <c r="BB23" s="21"/>
      <c r="BC23" s="21"/>
      <c r="BD23" s="179"/>
      <c r="BE23" s="179"/>
      <c r="BF23" s="21"/>
      <c r="BG23" s="21"/>
      <c r="BH23" s="20"/>
      <c r="BI23" s="23"/>
      <c r="BJ23" s="23"/>
      <c r="BK23" s="21"/>
      <c r="BL23" s="21"/>
      <c r="BM23" s="21"/>
      <c r="BN23" s="179">
        <f t="shared" si="1"/>
        <v>0</v>
      </c>
      <c r="BO23" s="24">
        <v>43577</v>
      </c>
      <c r="BP23" s="21" t="s">
        <v>436</v>
      </c>
      <c r="BQ23" s="180">
        <v>43397</v>
      </c>
      <c r="BR23" s="181">
        <v>6</v>
      </c>
      <c r="BS23" s="22">
        <f t="shared" si="2"/>
        <v>180</v>
      </c>
      <c r="BT23" s="182">
        <f t="shared" si="3"/>
        <v>43577</v>
      </c>
      <c r="BU23" s="25"/>
    </row>
    <row r="24" spans="1:73" s="22" customFormat="1" ht="185.25" customHeight="1" x14ac:dyDescent="0.25">
      <c r="A24" s="17" t="s">
        <v>341</v>
      </c>
      <c r="B24" s="18">
        <v>41732505</v>
      </c>
      <c r="C24" s="24">
        <v>43397</v>
      </c>
      <c r="D24" s="19">
        <v>466.1</v>
      </c>
      <c r="E24" s="19"/>
      <c r="F24" s="20">
        <v>5</v>
      </c>
      <c r="G24" s="18" t="s">
        <v>364</v>
      </c>
      <c r="H24" s="18" t="s">
        <v>141</v>
      </c>
      <c r="I24" s="18" t="s">
        <v>387</v>
      </c>
      <c r="J24" s="230" t="s">
        <v>408</v>
      </c>
      <c r="K24" s="230" t="s">
        <v>427</v>
      </c>
      <c r="L24" s="20"/>
      <c r="M24" s="20"/>
      <c r="N24" s="20"/>
      <c r="O24" s="23">
        <f>SUM(O25:O26)</f>
        <v>128.52000000000001</v>
      </c>
      <c r="P24" s="23">
        <f t="shared" ref="P24" si="18">SUM(P25:P26)</f>
        <v>0</v>
      </c>
      <c r="Q24" s="23">
        <f t="shared" ref="Q24" si="19">SUM(Q25:Q26)</f>
        <v>14.0898</v>
      </c>
      <c r="R24" s="23">
        <f t="shared" ref="R24" si="20">SUM(R25:R26)</f>
        <v>107.44480000000001</v>
      </c>
      <c r="S24" s="23">
        <f t="shared" ref="S24" si="21">SUM(S25:S26)</f>
        <v>3.26</v>
      </c>
      <c r="T24" s="23">
        <f t="shared" ref="T24" si="22">SUM(T25:T26)</f>
        <v>3.7254</v>
      </c>
      <c r="U24" s="23">
        <f t="shared" ref="U24" si="23">SUM(U25:U26)</f>
        <v>128.52000000000001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79"/>
      <c r="AM24" s="21"/>
      <c r="AN24" s="21"/>
      <c r="AO24" s="21"/>
      <c r="AP24" s="21">
        <v>7.0000000000000007E-2</v>
      </c>
      <c r="AQ24" s="21">
        <f>U25</f>
        <v>124.18</v>
      </c>
      <c r="AR24" s="21"/>
      <c r="AS24" s="21"/>
      <c r="AT24" s="179"/>
      <c r="AU24" s="21"/>
      <c r="AV24" s="21"/>
      <c r="AW24" s="21"/>
      <c r="AX24" s="21"/>
      <c r="AY24" s="21"/>
      <c r="AZ24" s="21"/>
      <c r="BA24" s="21"/>
      <c r="BB24" s="21" t="s">
        <v>243</v>
      </c>
      <c r="BC24" s="21">
        <f>U26</f>
        <v>4.34</v>
      </c>
      <c r="BD24" s="222"/>
      <c r="BE24" s="29"/>
      <c r="BF24" s="29"/>
      <c r="BG24" s="21"/>
      <c r="BH24" s="20"/>
      <c r="BI24" s="23"/>
      <c r="BJ24" s="23"/>
      <c r="BK24" s="21"/>
      <c r="BL24" s="21"/>
      <c r="BM24" s="21"/>
      <c r="BN24" s="179">
        <f t="shared" si="1"/>
        <v>128.52000000000001</v>
      </c>
      <c r="BO24" s="24">
        <v>43577</v>
      </c>
      <c r="BP24" s="21" t="s">
        <v>210</v>
      </c>
      <c r="BQ24" s="180">
        <v>43397</v>
      </c>
      <c r="BR24" s="181">
        <v>6</v>
      </c>
      <c r="BS24" s="22">
        <f t="shared" si="2"/>
        <v>180</v>
      </c>
      <c r="BT24" s="182">
        <f t="shared" si="3"/>
        <v>43577</v>
      </c>
      <c r="BU24" s="25"/>
    </row>
    <row r="25" spans="1:73" s="22" customFormat="1" ht="185.2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31"/>
      <c r="K25" s="231"/>
      <c r="L25" s="20"/>
      <c r="M25" s="20" t="s">
        <v>11</v>
      </c>
      <c r="N25" s="21">
        <f>AP24</f>
        <v>7.0000000000000007E-2</v>
      </c>
      <c r="O25" s="23">
        <f>N25*1774</f>
        <v>124.18</v>
      </c>
      <c r="P25" s="20"/>
      <c r="Q25" s="21">
        <f>O25*0.11</f>
        <v>13.659800000000001</v>
      </c>
      <c r="R25" s="21">
        <f>O25*0.86</f>
        <v>106.79480000000001</v>
      </c>
      <c r="S25" s="21">
        <v>0</v>
      </c>
      <c r="T25" s="21">
        <f>O25*0.03</f>
        <v>3.7254</v>
      </c>
      <c r="U25" s="21">
        <f t="shared" ref="U25" si="24">SUM(Q25:T25)</f>
        <v>124.18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79"/>
      <c r="AM25" s="21"/>
      <c r="AN25" s="21"/>
      <c r="AO25" s="21"/>
      <c r="AP25" s="21"/>
      <c r="AQ25" s="21"/>
      <c r="AR25" s="21"/>
      <c r="AS25" s="21"/>
      <c r="AT25" s="179"/>
      <c r="AU25" s="21"/>
      <c r="AV25" s="21"/>
      <c r="AW25" s="21"/>
      <c r="AX25" s="21"/>
      <c r="AY25" s="21"/>
      <c r="AZ25" s="21"/>
      <c r="BA25" s="21"/>
      <c r="BB25" s="21"/>
      <c r="BC25" s="21"/>
      <c r="BD25" s="222"/>
      <c r="BE25" s="184"/>
      <c r="BF25" s="29"/>
      <c r="BG25" s="21"/>
      <c r="BH25" s="20"/>
      <c r="BI25" s="23"/>
      <c r="BJ25" s="23"/>
      <c r="BK25" s="21"/>
      <c r="BL25" s="21"/>
      <c r="BM25" s="21"/>
      <c r="BN25" s="179"/>
      <c r="BO25" s="24"/>
      <c r="BP25" s="21"/>
      <c r="BQ25" s="180"/>
      <c r="BR25" s="181"/>
      <c r="BT25" s="182"/>
      <c r="BU25" s="25"/>
    </row>
    <row r="26" spans="1:73" s="22" customFormat="1" ht="184.9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32"/>
      <c r="K26" s="232"/>
      <c r="L26" s="20"/>
      <c r="M26" s="20" t="s">
        <v>311</v>
      </c>
      <c r="N26" s="21" t="str">
        <f>BB24</f>
        <v>Монтаж АВ-0,4 кВ (до 63 А)</v>
      </c>
      <c r="O26" s="21">
        <f>U26</f>
        <v>4.34</v>
      </c>
      <c r="P26" s="21"/>
      <c r="Q26" s="21">
        <v>0.43</v>
      </c>
      <c r="R26" s="21">
        <v>0.65</v>
      </c>
      <c r="S26" s="21">
        <v>3.26</v>
      </c>
      <c r="T26" s="21">
        <v>0</v>
      </c>
      <c r="U26" s="21">
        <f>SUM(Q26:T26)</f>
        <v>4.34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79"/>
      <c r="AM26" s="21"/>
      <c r="AN26" s="21"/>
      <c r="AO26" s="21"/>
      <c r="AP26" s="21"/>
      <c r="AQ26" s="21"/>
      <c r="AR26" s="21"/>
      <c r="AS26" s="21"/>
      <c r="AT26" s="179"/>
      <c r="AU26" s="21"/>
      <c r="AV26" s="21"/>
      <c r="AW26" s="21"/>
      <c r="AX26" s="21"/>
      <c r="AY26" s="21"/>
      <c r="AZ26" s="21"/>
      <c r="BA26" s="21"/>
      <c r="BB26" s="21"/>
      <c r="BC26" s="21"/>
      <c r="BD26" s="222"/>
      <c r="BE26" s="184"/>
      <c r="BF26" s="29"/>
      <c r="BG26" s="21"/>
      <c r="BH26" s="20"/>
      <c r="BI26" s="23"/>
      <c r="BJ26" s="23"/>
      <c r="BK26" s="21"/>
      <c r="BL26" s="21"/>
      <c r="BM26" s="21"/>
      <c r="BN26" s="179"/>
      <c r="BO26" s="24"/>
      <c r="BP26" s="21"/>
      <c r="BQ26" s="180"/>
      <c r="BR26" s="181"/>
      <c r="BT26" s="182"/>
      <c r="BU26" s="25"/>
    </row>
    <row r="27" spans="1:73" s="22" customFormat="1" ht="201.75" customHeight="1" x14ac:dyDescent="0.25">
      <c r="A27" s="17" t="s">
        <v>342</v>
      </c>
      <c r="B27" s="18">
        <v>41734170</v>
      </c>
      <c r="C27" s="24">
        <v>43413</v>
      </c>
      <c r="D27" s="19">
        <v>466.1</v>
      </c>
      <c r="E27" s="19"/>
      <c r="F27" s="20">
        <v>7</v>
      </c>
      <c r="G27" s="18" t="s">
        <v>365</v>
      </c>
      <c r="H27" s="18" t="s">
        <v>138</v>
      </c>
      <c r="I27" s="18" t="s">
        <v>388</v>
      </c>
      <c r="J27" s="230" t="s">
        <v>409</v>
      </c>
      <c r="K27" s="230" t="s">
        <v>417</v>
      </c>
      <c r="L27" s="20"/>
      <c r="M27" s="20"/>
      <c r="N27" s="20"/>
      <c r="O27" s="21">
        <f>SUM(O28)</f>
        <v>134.88</v>
      </c>
      <c r="P27" s="21">
        <f t="shared" ref="P27:U27" si="25">SUM(P28)</f>
        <v>0</v>
      </c>
      <c r="Q27" s="21">
        <f t="shared" si="25"/>
        <v>14.8368</v>
      </c>
      <c r="R27" s="21">
        <f t="shared" si="25"/>
        <v>111.95039999999999</v>
      </c>
      <c r="S27" s="21">
        <f t="shared" si="25"/>
        <v>0</v>
      </c>
      <c r="T27" s="21">
        <f t="shared" si="25"/>
        <v>8.0927999999999987</v>
      </c>
      <c r="U27" s="21">
        <f t="shared" si="25"/>
        <v>134.88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3"/>
      <c r="AJ27" s="23"/>
      <c r="AK27" s="21"/>
      <c r="AL27" s="222"/>
      <c r="AM27" s="23"/>
      <c r="AN27" s="23"/>
      <c r="AO27" s="21"/>
      <c r="AP27" s="21"/>
      <c r="AQ27" s="21"/>
      <c r="AR27" s="21"/>
      <c r="AS27" s="21"/>
      <c r="AT27" s="222"/>
      <c r="AU27" s="23"/>
      <c r="AV27" s="21"/>
      <c r="AW27" s="21"/>
      <c r="AX27" s="21"/>
      <c r="AY27" s="21"/>
      <c r="AZ27" s="21"/>
      <c r="BA27" s="21"/>
      <c r="BB27" s="21"/>
      <c r="BC27" s="21"/>
      <c r="BD27" s="222">
        <v>0.12</v>
      </c>
      <c r="BE27" s="179">
        <f>U28</f>
        <v>134.88</v>
      </c>
      <c r="BF27" s="20"/>
      <c r="BG27" s="21"/>
      <c r="BH27" s="20"/>
      <c r="BI27" s="23"/>
      <c r="BJ27" s="23"/>
      <c r="BK27" s="21"/>
      <c r="BL27" s="21"/>
      <c r="BM27" s="21"/>
      <c r="BN27" s="179">
        <f t="shared" si="1"/>
        <v>134.88</v>
      </c>
      <c r="BO27" s="24">
        <v>43593</v>
      </c>
      <c r="BP27" s="21" t="s">
        <v>210</v>
      </c>
      <c r="BQ27" s="180">
        <v>43413</v>
      </c>
      <c r="BR27" s="181">
        <v>6</v>
      </c>
      <c r="BS27" s="22">
        <f t="shared" si="2"/>
        <v>180</v>
      </c>
      <c r="BT27" s="182">
        <f t="shared" si="3"/>
        <v>43593</v>
      </c>
      <c r="BU27" s="25"/>
    </row>
    <row r="28" spans="1:73" s="22" customFormat="1" ht="201.7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32"/>
      <c r="K28" s="232"/>
      <c r="L28" s="20"/>
      <c r="M28" s="20" t="s">
        <v>310</v>
      </c>
      <c r="N28" s="20">
        <f>BD27</f>
        <v>0.12</v>
      </c>
      <c r="O28" s="21">
        <f>N28*1124</f>
        <v>134.88</v>
      </c>
      <c r="P28" s="21"/>
      <c r="Q28" s="21">
        <f>O28*0.11</f>
        <v>14.8368</v>
      </c>
      <c r="R28" s="21">
        <f>O28*0.83</f>
        <v>111.95039999999999</v>
      </c>
      <c r="S28" s="21">
        <v>0</v>
      </c>
      <c r="T28" s="21">
        <f>O28*0.06</f>
        <v>8.0927999999999987</v>
      </c>
      <c r="U28" s="21">
        <f t="shared" ref="U28" si="26">SUM(Q28:T28)</f>
        <v>134.88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3"/>
      <c r="AJ28" s="23"/>
      <c r="AK28" s="21"/>
      <c r="AL28" s="222"/>
      <c r="AM28" s="23"/>
      <c r="AN28" s="23"/>
      <c r="AO28" s="21"/>
      <c r="AP28" s="21"/>
      <c r="AQ28" s="21"/>
      <c r="AR28" s="21"/>
      <c r="AS28" s="21"/>
      <c r="AT28" s="222"/>
      <c r="AU28" s="23"/>
      <c r="AV28" s="21"/>
      <c r="AW28" s="21"/>
      <c r="AX28" s="21"/>
      <c r="AY28" s="21"/>
      <c r="AZ28" s="21"/>
      <c r="BA28" s="21"/>
      <c r="BB28" s="21"/>
      <c r="BC28" s="21"/>
      <c r="BD28" s="222"/>
      <c r="BE28" s="179"/>
      <c r="BF28" s="20"/>
      <c r="BG28" s="21"/>
      <c r="BH28" s="20"/>
      <c r="BI28" s="23"/>
      <c r="BJ28" s="23"/>
      <c r="BK28" s="21"/>
      <c r="BL28" s="21"/>
      <c r="BM28" s="21"/>
      <c r="BN28" s="179"/>
      <c r="BO28" s="24"/>
      <c r="BP28" s="21"/>
      <c r="BQ28" s="180"/>
      <c r="BR28" s="181"/>
      <c r="BT28" s="182"/>
      <c r="BU28" s="25"/>
    </row>
    <row r="29" spans="1:73" s="22" customFormat="1" ht="408.75" customHeight="1" x14ac:dyDescent="0.25">
      <c r="A29" s="17" t="s">
        <v>343</v>
      </c>
      <c r="B29" s="18">
        <v>41736227</v>
      </c>
      <c r="C29" s="24">
        <v>43403</v>
      </c>
      <c r="D29" s="19">
        <v>466.1</v>
      </c>
      <c r="E29" s="19"/>
      <c r="F29" s="20">
        <v>15</v>
      </c>
      <c r="G29" s="18" t="s">
        <v>366</v>
      </c>
      <c r="H29" s="18" t="s">
        <v>136</v>
      </c>
      <c r="I29" s="18" t="s">
        <v>389</v>
      </c>
      <c r="J29" s="18" t="s">
        <v>445</v>
      </c>
      <c r="K29" s="18" t="s">
        <v>446</v>
      </c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3"/>
      <c r="AJ29" s="23"/>
      <c r="AK29" s="21"/>
      <c r="AL29" s="222"/>
      <c r="AM29" s="23"/>
      <c r="AN29" s="23"/>
      <c r="AO29" s="21"/>
      <c r="AP29" s="21"/>
      <c r="AQ29" s="21"/>
      <c r="AR29" s="21"/>
      <c r="AS29" s="21"/>
      <c r="AT29" s="222"/>
      <c r="AU29" s="23"/>
      <c r="AV29" s="21"/>
      <c r="AW29" s="21"/>
      <c r="AX29" s="21"/>
      <c r="AY29" s="21"/>
      <c r="AZ29" s="21"/>
      <c r="BA29" s="21"/>
      <c r="BB29" s="21"/>
      <c r="BC29" s="21"/>
      <c r="BD29" s="222"/>
      <c r="BE29" s="179"/>
      <c r="BF29" s="20"/>
      <c r="BG29" s="21"/>
      <c r="BH29" s="20"/>
      <c r="BI29" s="23"/>
      <c r="BJ29" s="23"/>
      <c r="BK29" s="21"/>
      <c r="BL29" s="21"/>
      <c r="BM29" s="21"/>
      <c r="BN29" s="179">
        <f t="shared" si="1"/>
        <v>0</v>
      </c>
      <c r="BO29" s="24">
        <v>43583</v>
      </c>
      <c r="BP29" s="21" t="s">
        <v>437</v>
      </c>
      <c r="BQ29" s="180">
        <v>43403</v>
      </c>
      <c r="BR29" s="181">
        <v>6</v>
      </c>
      <c r="BS29" s="22">
        <f t="shared" si="2"/>
        <v>180</v>
      </c>
      <c r="BT29" s="182">
        <f t="shared" si="3"/>
        <v>43583</v>
      </c>
      <c r="BU29" s="25"/>
    </row>
    <row r="30" spans="1:73" s="22" customFormat="1" ht="409.5" customHeight="1" x14ac:dyDescent="0.25">
      <c r="A30" s="17" t="s">
        <v>344</v>
      </c>
      <c r="B30" s="18">
        <v>41736162</v>
      </c>
      <c r="C30" s="24">
        <v>43403</v>
      </c>
      <c r="D30" s="19">
        <v>466.1</v>
      </c>
      <c r="E30" s="19"/>
      <c r="F30" s="20">
        <v>15</v>
      </c>
      <c r="G30" s="18" t="s">
        <v>367</v>
      </c>
      <c r="H30" s="18" t="s">
        <v>136</v>
      </c>
      <c r="I30" s="18" t="s">
        <v>390</v>
      </c>
      <c r="J30" s="18" t="s">
        <v>447</v>
      </c>
      <c r="K30" s="18" t="s">
        <v>448</v>
      </c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3"/>
      <c r="AJ30" s="23"/>
      <c r="AK30" s="21"/>
      <c r="AL30" s="222"/>
      <c r="AM30" s="23"/>
      <c r="AN30" s="23"/>
      <c r="AO30" s="21"/>
      <c r="AP30" s="21"/>
      <c r="AQ30" s="21"/>
      <c r="AR30" s="21"/>
      <c r="AS30" s="21"/>
      <c r="AT30" s="222"/>
      <c r="AU30" s="23"/>
      <c r="AV30" s="21"/>
      <c r="AW30" s="21"/>
      <c r="AX30" s="21"/>
      <c r="AY30" s="21"/>
      <c r="AZ30" s="21"/>
      <c r="BA30" s="21"/>
      <c r="BB30" s="21"/>
      <c r="BC30" s="21"/>
      <c r="BD30" s="222"/>
      <c r="BE30" s="185"/>
      <c r="BF30" s="23"/>
      <c r="BG30" s="21"/>
      <c r="BH30" s="20"/>
      <c r="BI30" s="23"/>
      <c r="BJ30" s="20"/>
      <c r="BK30" s="21"/>
      <c r="BL30" s="21"/>
      <c r="BM30" s="21"/>
      <c r="BN30" s="179">
        <f t="shared" si="1"/>
        <v>0</v>
      </c>
      <c r="BO30" s="24">
        <v>43583</v>
      </c>
      <c r="BP30" s="21" t="s">
        <v>437</v>
      </c>
      <c r="BQ30" s="180">
        <v>43403</v>
      </c>
      <c r="BR30" s="181">
        <v>6</v>
      </c>
      <c r="BS30" s="22">
        <f t="shared" si="2"/>
        <v>180</v>
      </c>
      <c r="BT30" s="182">
        <f t="shared" si="3"/>
        <v>43583</v>
      </c>
      <c r="BU30" s="25"/>
    </row>
    <row r="31" spans="1:73" s="22" customFormat="1" ht="408.75" customHeight="1" x14ac:dyDescent="0.25">
      <c r="A31" s="17" t="s">
        <v>345</v>
      </c>
      <c r="B31" s="18">
        <v>41736182</v>
      </c>
      <c r="C31" s="24">
        <v>43403</v>
      </c>
      <c r="D31" s="19">
        <v>466.1</v>
      </c>
      <c r="E31" s="19"/>
      <c r="F31" s="20">
        <v>15</v>
      </c>
      <c r="G31" s="18" t="s">
        <v>368</v>
      </c>
      <c r="H31" s="18" t="s">
        <v>136</v>
      </c>
      <c r="I31" s="18" t="s">
        <v>391</v>
      </c>
      <c r="J31" s="18" t="s">
        <v>449</v>
      </c>
      <c r="K31" s="18" t="s">
        <v>450</v>
      </c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222"/>
      <c r="AM31" s="20"/>
      <c r="AN31" s="20"/>
      <c r="AO31" s="21"/>
      <c r="AP31" s="21"/>
      <c r="AQ31" s="21"/>
      <c r="AR31" s="21"/>
      <c r="AS31" s="21"/>
      <c r="AT31" s="222"/>
      <c r="AU31" s="20"/>
      <c r="AV31" s="21"/>
      <c r="AW31" s="21"/>
      <c r="AX31" s="21"/>
      <c r="AY31" s="21"/>
      <c r="AZ31" s="21"/>
      <c r="BA31" s="21"/>
      <c r="BB31" s="21"/>
      <c r="BC31" s="21"/>
      <c r="BD31" s="222"/>
      <c r="BE31" s="222"/>
      <c r="BF31" s="20"/>
      <c r="BG31" s="20"/>
      <c r="BH31" s="20"/>
      <c r="BI31" s="23"/>
      <c r="BJ31" s="23"/>
      <c r="BK31" s="21"/>
      <c r="BL31" s="21"/>
      <c r="BM31" s="21"/>
      <c r="BN31" s="179">
        <f t="shared" si="1"/>
        <v>0</v>
      </c>
      <c r="BO31" s="24">
        <v>43583</v>
      </c>
      <c r="BP31" s="21" t="s">
        <v>437</v>
      </c>
      <c r="BQ31" s="180">
        <v>43403</v>
      </c>
      <c r="BR31" s="181">
        <v>6</v>
      </c>
      <c r="BS31" s="22">
        <f t="shared" si="2"/>
        <v>180</v>
      </c>
      <c r="BT31" s="182">
        <f t="shared" si="3"/>
        <v>43583</v>
      </c>
      <c r="BU31" s="25"/>
    </row>
    <row r="32" spans="1:73" s="22" customFormat="1" ht="409.6" customHeight="1" x14ac:dyDescent="0.25">
      <c r="A32" s="17" t="s">
        <v>346</v>
      </c>
      <c r="B32" s="18">
        <v>41736077</v>
      </c>
      <c r="C32" s="24">
        <v>43399</v>
      </c>
      <c r="D32" s="19">
        <v>466.1</v>
      </c>
      <c r="E32" s="19">
        <v>466.1</v>
      </c>
      <c r="F32" s="20">
        <v>15</v>
      </c>
      <c r="G32" s="18" t="s">
        <v>369</v>
      </c>
      <c r="H32" s="18" t="s">
        <v>136</v>
      </c>
      <c r="I32" s="18" t="s">
        <v>392</v>
      </c>
      <c r="J32" s="18" t="s">
        <v>451</v>
      </c>
      <c r="K32" s="18" t="s">
        <v>452</v>
      </c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222"/>
      <c r="AM32" s="20"/>
      <c r="AN32" s="20"/>
      <c r="AO32" s="21"/>
      <c r="AP32" s="21"/>
      <c r="AQ32" s="21"/>
      <c r="AR32" s="21"/>
      <c r="AS32" s="21"/>
      <c r="AT32" s="222"/>
      <c r="AU32" s="20"/>
      <c r="AV32" s="21"/>
      <c r="AW32" s="21"/>
      <c r="AX32" s="21"/>
      <c r="AY32" s="21"/>
      <c r="AZ32" s="21"/>
      <c r="BA32" s="21"/>
      <c r="BB32" s="21"/>
      <c r="BC32" s="21"/>
      <c r="BD32" s="222"/>
      <c r="BE32" s="222"/>
      <c r="BF32" s="20"/>
      <c r="BG32" s="20"/>
      <c r="BH32" s="20"/>
      <c r="BI32" s="23"/>
      <c r="BJ32" s="23"/>
      <c r="BK32" s="21"/>
      <c r="BL32" s="21"/>
      <c r="BM32" s="21"/>
      <c r="BN32" s="179">
        <f t="shared" si="1"/>
        <v>0</v>
      </c>
      <c r="BO32" s="24">
        <v>43579</v>
      </c>
      <c r="BP32" s="21" t="s">
        <v>441</v>
      </c>
      <c r="BQ32" s="180">
        <v>43399</v>
      </c>
      <c r="BR32" s="181">
        <v>6</v>
      </c>
      <c r="BS32" s="22">
        <f t="shared" si="2"/>
        <v>180</v>
      </c>
      <c r="BT32" s="182">
        <f t="shared" si="3"/>
        <v>43579</v>
      </c>
      <c r="BU32" s="25"/>
    </row>
    <row r="33" spans="1:73" s="22" customFormat="1" ht="223.5" customHeight="1" x14ac:dyDescent="0.25">
      <c r="A33" s="17" t="s">
        <v>347</v>
      </c>
      <c r="B33" s="18">
        <v>41741216</v>
      </c>
      <c r="C33" s="24">
        <v>43416</v>
      </c>
      <c r="D33" s="19">
        <v>466.1</v>
      </c>
      <c r="E33" s="19"/>
      <c r="F33" s="20">
        <v>7</v>
      </c>
      <c r="G33" s="18" t="s">
        <v>370</v>
      </c>
      <c r="H33" s="18" t="s">
        <v>138</v>
      </c>
      <c r="I33" s="18" t="s">
        <v>393</v>
      </c>
      <c r="J33" s="230" t="s">
        <v>410</v>
      </c>
      <c r="K33" s="230" t="s">
        <v>420</v>
      </c>
      <c r="L33" s="20"/>
      <c r="M33" s="20"/>
      <c r="N33" s="20"/>
      <c r="O33" s="21">
        <f>SUM(O34)</f>
        <v>325.95999999999998</v>
      </c>
      <c r="P33" s="21">
        <f t="shared" ref="P33:U35" si="27">SUM(P34)</f>
        <v>0</v>
      </c>
      <c r="Q33" s="21">
        <f t="shared" si="27"/>
        <v>35.855599999999995</v>
      </c>
      <c r="R33" s="21">
        <f t="shared" si="27"/>
        <v>270.54679999999996</v>
      </c>
      <c r="S33" s="21">
        <f t="shared" si="27"/>
        <v>0</v>
      </c>
      <c r="T33" s="21">
        <f t="shared" si="27"/>
        <v>19.557599999999997</v>
      </c>
      <c r="U33" s="21">
        <f t="shared" si="27"/>
        <v>325.95999999999992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222"/>
      <c r="AM33" s="20"/>
      <c r="AN33" s="20"/>
      <c r="AO33" s="21"/>
      <c r="AP33" s="21"/>
      <c r="AQ33" s="21"/>
      <c r="AR33" s="21"/>
      <c r="AS33" s="21"/>
      <c r="AT33" s="222"/>
      <c r="AU33" s="20"/>
      <c r="AV33" s="21"/>
      <c r="AW33" s="21"/>
      <c r="AX33" s="21"/>
      <c r="AY33" s="21"/>
      <c r="AZ33" s="21"/>
      <c r="BA33" s="21"/>
      <c r="BB33" s="21"/>
      <c r="BC33" s="21"/>
      <c r="BD33" s="222">
        <v>0.28999999999999998</v>
      </c>
      <c r="BE33" s="222">
        <f>U34</f>
        <v>325.95999999999992</v>
      </c>
      <c r="BF33" s="20"/>
      <c r="BG33" s="20"/>
      <c r="BH33" s="20"/>
      <c r="BI33" s="23"/>
      <c r="BJ33" s="23"/>
      <c r="BK33" s="21"/>
      <c r="BL33" s="21"/>
      <c r="BM33" s="21"/>
      <c r="BN33" s="179">
        <f t="shared" si="1"/>
        <v>325.95999999999992</v>
      </c>
      <c r="BO33" s="24">
        <v>43596</v>
      </c>
      <c r="BP33" s="21" t="s">
        <v>210</v>
      </c>
      <c r="BQ33" s="180">
        <v>43416</v>
      </c>
      <c r="BR33" s="181">
        <v>6</v>
      </c>
      <c r="BS33" s="22">
        <f t="shared" si="2"/>
        <v>180</v>
      </c>
      <c r="BT33" s="182">
        <f t="shared" si="3"/>
        <v>43596</v>
      </c>
      <c r="BU33" s="25"/>
    </row>
    <row r="34" spans="1:73" s="22" customFormat="1" ht="223.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232"/>
      <c r="K34" s="232"/>
      <c r="L34" s="20"/>
      <c r="M34" s="20" t="s">
        <v>310</v>
      </c>
      <c r="N34" s="20">
        <f>BD33</f>
        <v>0.28999999999999998</v>
      </c>
      <c r="O34" s="21">
        <f>N34*1124</f>
        <v>325.95999999999998</v>
      </c>
      <c r="P34" s="21"/>
      <c r="Q34" s="21">
        <f>O34*0.11</f>
        <v>35.855599999999995</v>
      </c>
      <c r="R34" s="21">
        <f>O34*0.83</f>
        <v>270.54679999999996</v>
      </c>
      <c r="S34" s="21">
        <v>0</v>
      </c>
      <c r="T34" s="21">
        <f>O34*0.06</f>
        <v>19.557599999999997</v>
      </c>
      <c r="U34" s="21">
        <f t="shared" ref="U34" si="28">SUM(Q34:T34)</f>
        <v>325.95999999999992</v>
      </c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0"/>
      <c r="AJ34" s="20"/>
      <c r="AK34" s="21"/>
      <c r="AL34" s="222"/>
      <c r="AM34" s="20"/>
      <c r="AN34" s="20"/>
      <c r="AO34" s="21"/>
      <c r="AP34" s="21"/>
      <c r="AQ34" s="21"/>
      <c r="AR34" s="21"/>
      <c r="AS34" s="21"/>
      <c r="AT34" s="222"/>
      <c r="AU34" s="20"/>
      <c r="AV34" s="21"/>
      <c r="AW34" s="21"/>
      <c r="AX34" s="21"/>
      <c r="AY34" s="21"/>
      <c r="AZ34" s="21"/>
      <c r="BA34" s="21"/>
      <c r="BB34" s="21"/>
      <c r="BC34" s="21"/>
      <c r="BD34" s="222"/>
      <c r="BE34" s="222"/>
      <c r="BF34" s="20"/>
      <c r="BG34" s="20"/>
      <c r="BH34" s="20"/>
      <c r="BI34" s="23"/>
      <c r="BJ34" s="23"/>
      <c r="BK34" s="21"/>
      <c r="BL34" s="21"/>
      <c r="BM34" s="21"/>
      <c r="BN34" s="179"/>
      <c r="BO34" s="24"/>
      <c r="BP34" s="21"/>
      <c r="BQ34" s="180"/>
      <c r="BR34" s="181"/>
      <c r="BT34" s="182"/>
      <c r="BU34" s="25"/>
    </row>
    <row r="35" spans="1:73" s="22" customFormat="1" ht="294" customHeight="1" x14ac:dyDescent="0.25">
      <c r="A35" s="17" t="s">
        <v>348</v>
      </c>
      <c r="B35" s="18">
        <v>41741447</v>
      </c>
      <c r="C35" s="24">
        <v>43413</v>
      </c>
      <c r="D35" s="19">
        <v>466.1</v>
      </c>
      <c r="E35" s="19"/>
      <c r="F35" s="20">
        <v>7</v>
      </c>
      <c r="G35" s="18" t="s">
        <v>371</v>
      </c>
      <c r="H35" s="18" t="s">
        <v>138</v>
      </c>
      <c r="I35" s="18" t="s">
        <v>394</v>
      </c>
      <c r="J35" s="230" t="s">
        <v>411</v>
      </c>
      <c r="K35" s="230" t="s">
        <v>428</v>
      </c>
      <c r="L35" s="20"/>
      <c r="M35" s="20"/>
      <c r="N35" s="20"/>
      <c r="O35" s="21">
        <f>SUM(O36)</f>
        <v>44.96</v>
      </c>
      <c r="P35" s="21">
        <f t="shared" si="27"/>
        <v>0</v>
      </c>
      <c r="Q35" s="21">
        <f t="shared" si="27"/>
        <v>4.9455999999999998</v>
      </c>
      <c r="R35" s="21">
        <f t="shared" si="27"/>
        <v>37.316800000000001</v>
      </c>
      <c r="S35" s="21">
        <f t="shared" si="27"/>
        <v>0</v>
      </c>
      <c r="T35" s="21">
        <f t="shared" si="27"/>
        <v>2.6976</v>
      </c>
      <c r="U35" s="21">
        <f t="shared" si="27"/>
        <v>44.96</v>
      </c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3"/>
      <c r="AJ35" s="23"/>
      <c r="AK35" s="21"/>
      <c r="AL35" s="222"/>
      <c r="AM35" s="23"/>
      <c r="AN35" s="23"/>
      <c r="AO35" s="21"/>
      <c r="AP35" s="21"/>
      <c r="AQ35" s="21"/>
      <c r="AR35" s="21"/>
      <c r="AS35" s="21"/>
      <c r="AT35" s="222"/>
      <c r="AU35" s="23"/>
      <c r="AV35" s="21"/>
      <c r="AW35" s="21"/>
      <c r="AX35" s="21"/>
      <c r="AY35" s="21"/>
      <c r="AZ35" s="21"/>
      <c r="BA35" s="21"/>
      <c r="BB35" s="21"/>
      <c r="BC35" s="21"/>
      <c r="BD35" s="222">
        <v>0.04</v>
      </c>
      <c r="BE35" s="185">
        <f>U36</f>
        <v>44.96</v>
      </c>
      <c r="BF35" s="23"/>
      <c r="BG35" s="21"/>
      <c r="BH35" s="20"/>
      <c r="BI35" s="23"/>
      <c r="BJ35" s="23"/>
      <c r="BK35" s="21"/>
      <c r="BL35" s="21"/>
      <c r="BM35" s="21"/>
      <c r="BN35" s="179">
        <f t="shared" si="1"/>
        <v>44.96</v>
      </c>
      <c r="BO35" s="24">
        <v>43593</v>
      </c>
      <c r="BP35" s="21" t="s">
        <v>438</v>
      </c>
      <c r="BQ35" s="180">
        <v>43413</v>
      </c>
      <c r="BR35" s="181">
        <v>6</v>
      </c>
      <c r="BS35" s="22">
        <f t="shared" si="2"/>
        <v>180</v>
      </c>
      <c r="BT35" s="182">
        <f t="shared" si="3"/>
        <v>43593</v>
      </c>
      <c r="BU35" s="25"/>
    </row>
    <row r="36" spans="1:73" s="22" customFormat="1" ht="210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232"/>
      <c r="K36" s="232"/>
      <c r="L36" s="20"/>
      <c r="M36" s="20" t="s">
        <v>310</v>
      </c>
      <c r="N36" s="20">
        <f>BD35</f>
        <v>0.04</v>
      </c>
      <c r="O36" s="21">
        <f>N36*1124</f>
        <v>44.96</v>
      </c>
      <c r="P36" s="21"/>
      <c r="Q36" s="21">
        <f>O36*0.11</f>
        <v>4.9455999999999998</v>
      </c>
      <c r="R36" s="21">
        <f>O36*0.83</f>
        <v>37.316800000000001</v>
      </c>
      <c r="S36" s="21">
        <v>0</v>
      </c>
      <c r="T36" s="21">
        <f>O36*0.06</f>
        <v>2.6976</v>
      </c>
      <c r="U36" s="21">
        <f t="shared" ref="U36" si="29">SUM(Q36:T36)</f>
        <v>44.96</v>
      </c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0"/>
      <c r="AI36" s="23"/>
      <c r="AJ36" s="23"/>
      <c r="AK36" s="21"/>
      <c r="AL36" s="222"/>
      <c r="AM36" s="23"/>
      <c r="AN36" s="23"/>
      <c r="AO36" s="21"/>
      <c r="AP36" s="21"/>
      <c r="AQ36" s="21"/>
      <c r="AR36" s="21"/>
      <c r="AS36" s="21"/>
      <c r="AT36" s="222"/>
      <c r="AU36" s="23"/>
      <c r="AV36" s="21"/>
      <c r="AW36" s="21"/>
      <c r="AX36" s="21"/>
      <c r="AY36" s="21"/>
      <c r="AZ36" s="21"/>
      <c r="BA36" s="21"/>
      <c r="BB36" s="21"/>
      <c r="BC36" s="21"/>
      <c r="BD36" s="222"/>
      <c r="BE36" s="185"/>
      <c r="BF36" s="23"/>
      <c r="BG36" s="21"/>
      <c r="BH36" s="20"/>
      <c r="BI36" s="23"/>
      <c r="BJ36" s="23"/>
      <c r="BK36" s="21"/>
      <c r="BL36" s="21"/>
      <c r="BM36" s="21"/>
      <c r="BN36" s="179"/>
      <c r="BO36" s="24"/>
      <c r="BP36" s="21"/>
      <c r="BQ36" s="180"/>
      <c r="BR36" s="181"/>
      <c r="BT36" s="182"/>
      <c r="BU36" s="25"/>
    </row>
    <row r="37" spans="1:73" s="22" customFormat="1" ht="409.5" customHeight="1" x14ac:dyDescent="0.25">
      <c r="A37" s="17" t="s">
        <v>349</v>
      </c>
      <c r="B37" s="18">
        <v>41744038</v>
      </c>
      <c r="C37" s="24">
        <v>43418</v>
      </c>
      <c r="D37" s="19">
        <v>466.1</v>
      </c>
      <c r="E37" s="19"/>
      <c r="F37" s="20">
        <v>15</v>
      </c>
      <c r="G37" s="18" t="s">
        <v>372</v>
      </c>
      <c r="H37" s="18" t="s">
        <v>139</v>
      </c>
      <c r="I37" s="18" t="s">
        <v>395</v>
      </c>
      <c r="J37" s="230" t="s">
        <v>412</v>
      </c>
      <c r="K37" s="230" t="s">
        <v>429</v>
      </c>
      <c r="L37" s="20"/>
      <c r="M37" s="20"/>
      <c r="N37" s="20"/>
      <c r="O37" s="21">
        <f>SUM(O38:O39)</f>
        <v>341.53999999999996</v>
      </c>
      <c r="P37" s="21">
        <f t="shared" ref="P37" si="30">SUM(P38:P39)</f>
        <v>0</v>
      </c>
      <c r="Q37" s="21">
        <f t="shared" ref="Q37" si="31">SUM(Q38:Q39)</f>
        <v>37.521999999999998</v>
      </c>
      <c r="R37" s="21">
        <f t="shared" ref="R37" si="32">SUM(R38:R39)</f>
        <v>280.52599999999995</v>
      </c>
      <c r="S37" s="21">
        <f t="shared" ref="S37" si="33">SUM(S38:S39)</f>
        <v>3.26</v>
      </c>
      <c r="T37" s="21">
        <f t="shared" ref="T37" si="34">SUM(T38:T39)</f>
        <v>20.231999999999999</v>
      </c>
      <c r="U37" s="21">
        <f t="shared" ref="U37" si="35">SUM(U38:U39)</f>
        <v>341.53999999999991</v>
      </c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79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 t="s">
        <v>243</v>
      </c>
      <c r="BC37" s="21">
        <f>U38</f>
        <v>4.34</v>
      </c>
      <c r="BD37" s="179">
        <v>0.3</v>
      </c>
      <c r="BE37" s="179">
        <f>U39</f>
        <v>337.19999999999993</v>
      </c>
      <c r="BF37" s="21"/>
      <c r="BG37" s="21"/>
      <c r="BH37" s="20"/>
      <c r="BI37" s="23"/>
      <c r="BJ37" s="23"/>
      <c r="BK37" s="21"/>
      <c r="BL37" s="21"/>
      <c r="BM37" s="21"/>
      <c r="BN37" s="179">
        <f t="shared" si="1"/>
        <v>341.53999999999991</v>
      </c>
      <c r="BO37" s="24">
        <v>43598</v>
      </c>
      <c r="BP37" s="21" t="s">
        <v>210</v>
      </c>
      <c r="BQ37" s="180">
        <v>43418</v>
      </c>
      <c r="BR37" s="181">
        <v>6</v>
      </c>
      <c r="BS37" s="22">
        <f t="shared" ref="BS37:BS46" si="36">BR37*30</f>
        <v>180</v>
      </c>
      <c r="BT37" s="182">
        <f t="shared" ref="BT37:BT46" si="37">BQ37+BS37</f>
        <v>43598</v>
      </c>
      <c r="BU37" s="25"/>
    </row>
    <row r="38" spans="1:73" s="22" customFormat="1" ht="179.4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231"/>
      <c r="K38" s="231"/>
      <c r="L38" s="20"/>
      <c r="M38" s="20" t="s">
        <v>311</v>
      </c>
      <c r="N38" s="21" t="str">
        <f>BB37</f>
        <v>Монтаж АВ-0,4 кВ (до 63 А)</v>
      </c>
      <c r="O38" s="21">
        <f>U38</f>
        <v>4.34</v>
      </c>
      <c r="P38" s="21"/>
      <c r="Q38" s="21">
        <v>0.43</v>
      </c>
      <c r="R38" s="21">
        <v>0.65</v>
      </c>
      <c r="S38" s="21">
        <v>3.26</v>
      </c>
      <c r="T38" s="21">
        <v>0</v>
      </c>
      <c r="U38" s="21">
        <f>SUM(Q38:T38)</f>
        <v>4.34</v>
      </c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79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79"/>
      <c r="BE38" s="179"/>
      <c r="BF38" s="21"/>
      <c r="BG38" s="21"/>
      <c r="BH38" s="20"/>
      <c r="BI38" s="23"/>
      <c r="BJ38" s="23"/>
      <c r="BK38" s="21"/>
      <c r="BL38" s="21"/>
      <c r="BM38" s="21"/>
      <c r="BN38" s="179"/>
      <c r="BO38" s="24"/>
      <c r="BP38" s="21"/>
      <c r="BQ38" s="180"/>
      <c r="BR38" s="181"/>
      <c r="BT38" s="182"/>
      <c r="BU38" s="25"/>
    </row>
    <row r="39" spans="1:73" s="22" customFormat="1" ht="179.4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232"/>
      <c r="K39" s="232"/>
      <c r="L39" s="20"/>
      <c r="M39" s="20" t="s">
        <v>310</v>
      </c>
      <c r="N39" s="20">
        <f>BD37</f>
        <v>0.3</v>
      </c>
      <c r="O39" s="21">
        <f>N39*1124</f>
        <v>337.2</v>
      </c>
      <c r="P39" s="21"/>
      <c r="Q39" s="21">
        <f>O39*0.11</f>
        <v>37.091999999999999</v>
      </c>
      <c r="R39" s="21">
        <f>O39*0.83</f>
        <v>279.87599999999998</v>
      </c>
      <c r="S39" s="21">
        <v>0</v>
      </c>
      <c r="T39" s="21">
        <f>O39*0.06</f>
        <v>20.231999999999999</v>
      </c>
      <c r="U39" s="21">
        <f t="shared" ref="U39" si="38">SUM(Q39:T39)</f>
        <v>337.19999999999993</v>
      </c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79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79"/>
      <c r="BE39" s="179"/>
      <c r="BF39" s="21"/>
      <c r="BG39" s="21"/>
      <c r="BH39" s="20"/>
      <c r="BI39" s="23"/>
      <c r="BJ39" s="23"/>
      <c r="BK39" s="21"/>
      <c r="BL39" s="21"/>
      <c r="BM39" s="21"/>
      <c r="BN39" s="179"/>
      <c r="BO39" s="24"/>
      <c r="BP39" s="21"/>
      <c r="BQ39" s="180"/>
      <c r="BR39" s="181"/>
      <c r="BT39" s="182"/>
      <c r="BU39" s="25"/>
    </row>
    <row r="40" spans="1:73" s="22" customFormat="1" ht="207" customHeight="1" x14ac:dyDescent="0.25">
      <c r="A40" s="17" t="s">
        <v>350</v>
      </c>
      <c r="B40" s="18">
        <v>41742461</v>
      </c>
      <c r="C40" s="24">
        <v>43413</v>
      </c>
      <c r="D40" s="19">
        <v>466.1</v>
      </c>
      <c r="E40" s="19"/>
      <c r="F40" s="20">
        <v>7</v>
      </c>
      <c r="G40" s="18" t="s">
        <v>373</v>
      </c>
      <c r="H40" s="18" t="s">
        <v>138</v>
      </c>
      <c r="I40" s="18" t="s">
        <v>396</v>
      </c>
      <c r="J40" s="230" t="s">
        <v>413</v>
      </c>
      <c r="K40" s="230" t="s">
        <v>430</v>
      </c>
      <c r="L40" s="20"/>
      <c r="M40" s="20"/>
      <c r="N40" s="20"/>
      <c r="O40" s="21">
        <f>SUM(O41)</f>
        <v>89.92</v>
      </c>
      <c r="P40" s="21">
        <f t="shared" ref="P40:U46" si="39">SUM(P41)</f>
        <v>0</v>
      </c>
      <c r="Q40" s="21">
        <f t="shared" si="39"/>
        <v>9.8911999999999995</v>
      </c>
      <c r="R40" s="21">
        <f t="shared" si="39"/>
        <v>74.633600000000001</v>
      </c>
      <c r="S40" s="21">
        <f t="shared" si="39"/>
        <v>0</v>
      </c>
      <c r="T40" s="21">
        <f t="shared" si="39"/>
        <v>5.3952</v>
      </c>
      <c r="U40" s="21">
        <f t="shared" si="39"/>
        <v>89.92</v>
      </c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79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22">
        <v>0.08</v>
      </c>
      <c r="BE40" s="21">
        <f>U41</f>
        <v>89.92</v>
      </c>
      <c r="BF40" s="20"/>
      <c r="BG40" s="21"/>
      <c r="BH40" s="20"/>
      <c r="BI40" s="23"/>
      <c r="BJ40" s="23"/>
      <c r="BK40" s="21"/>
      <c r="BL40" s="21"/>
      <c r="BM40" s="21"/>
      <c r="BN40" s="179">
        <f t="shared" si="1"/>
        <v>89.92</v>
      </c>
      <c r="BO40" s="24">
        <v>43593</v>
      </c>
      <c r="BP40" s="21" t="s">
        <v>210</v>
      </c>
      <c r="BQ40" s="180">
        <v>43413</v>
      </c>
      <c r="BR40" s="181">
        <v>6</v>
      </c>
      <c r="BS40" s="22">
        <f t="shared" si="36"/>
        <v>180</v>
      </c>
      <c r="BT40" s="182">
        <f t="shared" si="37"/>
        <v>43593</v>
      </c>
      <c r="BU40" s="25"/>
    </row>
    <row r="41" spans="1:73" s="22" customFormat="1" ht="207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232"/>
      <c r="K41" s="232"/>
      <c r="L41" s="20"/>
      <c r="M41" s="20" t="s">
        <v>310</v>
      </c>
      <c r="N41" s="20">
        <f>BD40</f>
        <v>0.08</v>
      </c>
      <c r="O41" s="21">
        <f>N41*1124</f>
        <v>89.92</v>
      </c>
      <c r="P41" s="21"/>
      <c r="Q41" s="21">
        <f>O41*0.11</f>
        <v>9.8911999999999995</v>
      </c>
      <c r="R41" s="21">
        <f>O41*0.83</f>
        <v>74.633600000000001</v>
      </c>
      <c r="S41" s="21">
        <v>0</v>
      </c>
      <c r="T41" s="21">
        <f>O41*0.06</f>
        <v>5.3952</v>
      </c>
      <c r="U41" s="21">
        <f t="shared" ref="U41" si="40">SUM(Q41:T41)</f>
        <v>89.92</v>
      </c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79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22"/>
      <c r="BE41" s="179"/>
      <c r="BF41" s="20"/>
      <c r="BG41" s="21"/>
      <c r="BH41" s="20"/>
      <c r="BI41" s="23"/>
      <c r="BJ41" s="23"/>
      <c r="BK41" s="21"/>
      <c r="BL41" s="21"/>
      <c r="BM41" s="21"/>
      <c r="BN41" s="179"/>
      <c r="BO41" s="24"/>
      <c r="BP41" s="21"/>
      <c r="BQ41" s="180"/>
      <c r="BR41" s="181"/>
      <c r="BT41" s="182"/>
      <c r="BU41" s="25"/>
    </row>
    <row r="42" spans="1:73" s="22" customFormat="1" ht="309.75" customHeight="1" x14ac:dyDescent="0.25">
      <c r="A42" s="17" t="s">
        <v>351</v>
      </c>
      <c r="B42" s="18">
        <v>41744106</v>
      </c>
      <c r="C42" s="24">
        <v>43416</v>
      </c>
      <c r="D42" s="19">
        <v>466.1</v>
      </c>
      <c r="E42" s="19"/>
      <c r="F42" s="20">
        <v>12</v>
      </c>
      <c r="G42" s="18" t="s">
        <v>374</v>
      </c>
      <c r="H42" s="18" t="s">
        <v>138</v>
      </c>
      <c r="I42" s="18" t="s">
        <v>397</v>
      </c>
      <c r="J42" s="230" t="s">
        <v>414</v>
      </c>
      <c r="K42" s="230" t="s">
        <v>431</v>
      </c>
      <c r="L42" s="20"/>
      <c r="M42" s="20"/>
      <c r="N42" s="20"/>
      <c r="O42" s="21">
        <f>SUM(O43)</f>
        <v>202.32</v>
      </c>
      <c r="P42" s="21">
        <f t="shared" si="39"/>
        <v>0</v>
      </c>
      <c r="Q42" s="21">
        <f t="shared" si="39"/>
        <v>22.255199999999999</v>
      </c>
      <c r="R42" s="21">
        <f t="shared" si="39"/>
        <v>167.92559999999997</v>
      </c>
      <c r="S42" s="21">
        <f t="shared" si="39"/>
        <v>0</v>
      </c>
      <c r="T42" s="21">
        <f t="shared" si="39"/>
        <v>12.139199999999999</v>
      </c>
      <c r="U42" s="21">
        <f t="shared" si="39"/>
        <v>202.31999999999996</v>
      </c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79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79">
        <v>0.18</v>
      </c>
      <c r="BE42" s="179">
        <f>U43</f>
        <v>202.31999999999996</v>
      </c>
      <c r="BF42" s="21"/>
      <c r="BG42" s="21"/>
      <c r="BH42" s="20"/>
      <c r="BI42" s="23"/>
      <c r="BJ42" s="23"/>
      <c r="BK42" s="21"/>
      <c r="BL42" s="21"/>
      <c r="BM42" s="21"/>
      <c r="BN42" s="179">
        <f t="shared" ref="BN42:BN46" si="41">W42+Y42+AA42+AC42+AE42+AG42+AI42+AM42+AO42+AQ42+AS42+AU42+AW42+AY42+BA42+BC42+BE42+BG42+BI42+BK42+BM42</f>
        <v>202.31999999999996</v>
      </c>
      <c r="BO42" s="24">
        <v>43596</v>
      </c>
      <c r="BP42" s="21" t="s">
        <v>439</v>
      </c>
      <c r="BQ42" s="180">
        <v>43416</v>
      </c>
      <c r="BR42" s="181">
        <v>6</v>
      </c>
      <c r="BS42" s="22">
        <f t="shared" si="36"/>
        <v>180</v>
      </c>
      <c r="BT42" s="182">
        <f t="shared" si="37"/>
        <v>43596</v>
      </c>
      <c r="BU42" s="25"/>
    </row>
    <row r="43" spans="1:73" s="22" customFormat="1" ht="322.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232"/>
      <c r="K43" s="232"/>
      <c r="L43" s="20"/>
      <c r="M43" s="20" t="s">
        <v>310</v>
      </c>
      <c r="N43" s="20">
        <f>BD42</f>
        <v>0.18</v>
      </c>
      <c r="O43" s="21">
        <f>N43*1124</f>
        <v>202.32</v>
      </c>
      <c r="P43" s="21"/>
      <c r="Q43" s="21">
        <f>O43*0.11</f>
        <v>22.255199999999999</v>
      </c>
      <c r="R43" s="21">
        <f>O43*0.83</f>
        <v>167.92559999999997</v>
      </c>
      <c r="S43" s="21">
        <v>0</v>
      </c>
      <c r="T43" s="21">
        <f>O43*0.06</f>
        <v>12.139199999999999</v>
      </c>
      <c r="U43" s="21">
        <f t="shared" ref="U43" si="42">SUM(Q43:T43)</f>
        <v>202.31999999999996</v>
      </c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79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79"/>
      <c r="BE43" s="179"/>
      <c r="BF43" s="21"/>
      <c r="BG43" s="21"/>
      <c r="BH43" s="20"/>
      <c r="BI43" s="23"/>
      <c r="BJ43" s="23"/>
      <c r="BK43" s="21"/>
      <c r="BL43" s="21"/>
      <c r="BM43" s="21"/>
      <c r="BN43" s="179"/>
      <c r="BO43" s="24"/>
      <c r="BP43" s="21"/>
      <c r="BQ43" s="180"/>
      <c r="BR43" s="181"/>
      <c r="BT43" s="182"/>
      <c r="BU43" s="25"/>
    </row>
    <row r="44" spans="1:73" s="22" customFormat="1" ht="193.5" customHeight="1" x14ac:dyDescent="0.25">
      <c r="A44" s="17" t="s">
        <v>352</v>
      </c>
      <c r="B44" s="18">
        <v>41744130</v>
      </c>
      <c r="C44" s="24">
        <v>43416</v>
      </c>
      <c r="D44" s="19">
        <v>466.1</v>
      </c>
      <c r="E44" s="19"/>
      <c r="F44" s="20">
        <v>4</v>
      </c>
      <c r="G44" s="18" t="s">
        <v>375</v>
      </c>
      <c r="H44" s="18" t="s">
        <v>139</v>
      </c>
      <c r="I44" s="18" t="s">
        <v>398</v>
      </c>
      <c r="J44" s="230" t="s">
        <v>415</v>
      </c>
      <c r="K44" s="230" t="s">
        <v>419</v>
      </c>
      <c r="L44" s="20" t="s">
        <v>440</v>
      </c>
      <c r="M44" s="20"/>
      <c r="N44" s="20"/>
      <c r="O44" s="21">
        <f>SUM(O45)</f>
        <v>179.84</v>
      </c>
      <c r="P44" s="21">
        <f t="shared" si="39"/>
        <v>0</v>
      </c>
      <c r="Q44" s="21">
        <f t="shared" si="39"/>
        <v>19.782399999999999</v>
      </c>
      <c r="R44" s="21">
        <f t="shared" si="39"/>
        <v>149.2672</v>
      </c>
      <c r="S44" s="21">
        <f t="shared" si="39"/>
        <v>0</v>
      </c>
      <c r="T44" s="21">
        <f t="shared" si="39"/>
        <v>10.7904</v>
      </c>
      <c r="U44" s="21">
        <f t="shared" si="39"/>
        <v>179.84</v>
      </c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79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22">
        <v>0.16</v>
      </c>
      <c r="BE44" s="21">
        <f>U45</f>
        <v>179.84</v>
      </c>
      <c r="BF44" s="21"/>
      <c r="BG44" s="21"/>
      <c r="BH44" s="20"/>
      <c r="BI44" s="23"/>
      <c r="BJ44" s="23"/>
      <c r="BK44" s="21"/>
      <c r="BL44" s="21"/>
      <c r="BM44" s="21"/>
      <c r="BN44" s="179">
        <f t="shared" si="41"/>
        <v>179.84</v>
      </c>
      <c r="BO44" s="24">
        <v>43596</v>
      </c>
      <c r="BP44" s="21" t="s">
        <v>210</v>
      </c>
      <c r="BQ44" s="180">
        <v>43416</v>
      </c>
      <c r="BR44" s="181">
        <v>6</v>
      </c>
      <c r="BS44" s="22">
        <f t="shared" si="36"/>
        <v>180</v>
      </c>
      <c r="BT44" s="182">
        <f t="shared" si="37"/>
        <v>43596</v>
      </c>
      <c r="BU44" s="25"/>
    </row>
    <row r="45" spans="1:73" s="22" customFormat="1" ht="193.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232"/>
      <c r="K45" s="232"/>
      <c r="L45" s="20"/>
      <c r="M45" s="20" t="s">
        <v>310</v>
      </c>
      <c r="N45" s="20">
        <f>BD44</f>
        <v>0.16</v>
      </c>
      <c r="O45" s="21">
        <f>N45*1124</f>
        <v>179.84</v>
      </c>
      <c r="P45" s="21"/>
      <c r="Q45" s="21">
        <f>O45*0.11</f>
        <v>19.782399999999999</v>
      </c>
      <c r="R45" s="21">
        <f>O45*0.83</f>
        <v>149.2672</v>
      </c>
      <c r="S45" s="21">
        <v>0</v>
      </c>
      <c r="T45" s="21">
        <f>O45*0.06</f>
        <v>10.7904</v>
      </c>
      <c r="U45" s="21">
        <f t="shared" ref="U45" si="43">SUM(Q45:T45)</f>
        <v>179.84</v>
      </c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79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22"/>
      <c r="BE45" s="21"/>
      <c r="BF45" s="21"/>
      <c r="BG45" s="21"/>
      <c r="BH45" s="20"/>
      <c r="BI45" s="23"/>
      <c r="BJ45" s="23"/>
      <c r="BK45" s="21"/>
      <c r="BL45" s="21"/>
      <c r="BM45" s="21"/>
      <c r="BN45" s="179"/>
      <c r="BO45" s="24"/>
      <c r="BP45" s="21"/>
      <c r="BQ45" s="180"/>
      <c r="BR45" s="181"/>
      <c r="BT45" s="182"/>
      <c r="BU45" s="25"/>
    </row>
    <row r="46" spans="1:73" s="22" customFormat="1" ht="213.75" customHeight="1" x14ac:dyDescent="0.25">
      <c r="A46" s="17" t="s">
        <v>353</v>
      </c>
      <c r="B46" s="18">
        <v>41744594</v>
      </c>
      <c r="C46" s="24">
        <v>43416</v>
      </c>
      <c r="D46" s="19">
        <v>466.1</v>
      </c>
      <c r="E46" s="19"/>
      <c r="F46" s="20">
        <v>12</v>
      </c>
      <c r="G46" s="18" t="s">
        <v>376</v>
      </c>
      <c r="H46" s="18" t="s">
        <v>136</v>
      </c>
      <c r="I46" s="18" t="s">
        <v>399</v>
      </c>
      <c r="J46" s="230" t="s">
        <v>416</v>
      </c>
      <c r="K46" s="230" t="s">
        <v>417</v>
      </c>
      <c r="L46" s="20"/>
      <c r="M46" s="20"/>
      <c r="N46" s="20"/>
      <c r="O46" s="21">
        <f>SUM(O47)</f>
        <v>562</v>
      </c>
      <c r="P46" s="21">
        <f t="shared" si="39"/>
        <v>0</v>
      </c>
      <c r="Q46" s="21">
        <f t="shared" si="39"/>
        <v>61.82</v>
      </c>
      <c r="R46" s="21">
        <f t="shared" si="39"/>
        <v>466.46</v>
      </c>
      <c r="S46" s="21">
        <f t="shared" si="39"/>
        <v>0</v>
      </c>
      <c r="T46" s="21">
        <f t="shared" si="39"/>
        <v>33.72</v>
      </c>
      <c r="U46" s="21">
        <f t="shared" si="39"/>
        <v>562</v>
      </c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79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22">
        <v>0.5</v>
      </c>
      <c r="BE46" s="20">
        <f>U47</f>
        <v>562</v>
      </c>
      <c r="BF46" s="20"/>
      <c r="BG46" s="21"/>
      <c r="BH46" s="20"/>
      <c r="BI46" s="23"/>
      <c r="BJ46" s="23"/>
      <c r="BK46" s="21"/>
      <c r="BL46" s="21"/>
      <c r="BM46" s="21"/>
      <c r="BN46" s="179">
        <f t="shared" si="41"/>
        <v>562</v>
      </c>
      <c r="BO46" s="24">
        <v>43596</v>
      </c>
      <c r="BP46" s="21" t="s">
        <v>210</v>
      </c>
      <c r="BQ46" s="180">
        <v>43416</v>
      </c>
      <c r="BR46" s="181">
        <v>6</v>
      </c>
      <c r="BS46" s="22">
        <f t="shared" si="36"/>
        <v>180</v>
      </c>
      <c r="BT46" s="182">
        <f t="shared" si="37"/>
        <v>43596</v>
      </c>
      <c r="BU46" s="25"/>
    </row>
    <row r="47" spans="1:73" s="22" customFormat="1" ht="193.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232"/>
      <c r="K47" s="232"/>
      <c r="L47" s="20"/>
      <c r="M47" s="20" t="s">
        <v>310</v>
      </c>
      <c r="N47" s="20">
        <f>BD46</f>
        <v>0.5</v>
      </c>
      <c r="O47" s="21">
        <f>N47*1124</f>
        <v>562</v>
      </c>
      <c r="P47" s="21"/>
      <c r="Q47" s="21">
        <f>O47*0.11</f>
        <v>61.82</v>
      </c>
      <c r="R47" s="21">
        <f>O47*0.83</f>
        <v>466.46</v>
      </c>
      <c r="S47" s="21">
        <v>0</v>
      </c>
      <c r="T47" s="21">
        <f>O47*0.06</f>
        <v>33.72</v>
      </c>
      <c r="U47" s="21">
        <f t="shared" ref="U47" si="44">SUM(Q47:T47)</f>
        <v>562</v>
      </c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79"/>
      <c r="AM47" s="21"/>
      <c r="AN47" s="21"/>
      <c r="AO47" s="21"/>
      <c r="AP47" s="21"/>
      <c r="AQ47" s="21"/>
      <c r="AR47" s="21"/>
      <c r="AS47" s="21"/>
      <c r="AT47" s="179"/>
      <c r="AU47" s="21"/>
      <c r="AV47" s="21"/>
      <c r="AW47" s="21"/>
      <c r="AX47" s="21"/>
      <c r="AY47" s="21"/>
      <c r="AZ47" s="21"/>
      <c r="BA47" s="21"/>
      <c r="BB47" s="21"/>
      <c r="BC47" s="21"/>
      <c r="BD47" s="222"/>
      <c r="BE47" s="222"/>
      <c r="BF47" s="20"/>
      <c r="BG47" s="21"/>
      <c r="BH47" s="20"/>
      <c r="BI47" s="23"/>
      <c r="BJ47" s="23"/>
      <c r="BK47" s="21"/>
      <c r="BL47" s="21"/>
      <c r="BM47" s="21"/>
      <c r="BN47" s="179"/>
      <c r="BO47" s="24"/>
      <c r="BP47" s="21"/>
      <c r="BQ47" s="180"/>
      <c r="BR47" s="181"/>
      <c r="BT47" s="182"/>
      <c r="BU47" s="25"/>
    </row>
    <row r="48" spans="1:73" s="22" customFormat="1" ht="219" customHeight="1" x14ac:dyDescent="0.25">
      <c r="A48" s="20" t="s">
        <v>454</v>
      </c>
      <c r="B48" s="181">
        <v>41719181</v>
      </c>
      <c r="C48" s="24">
        <v>43376</v>
      </c>
      <c r="D48" s="29">
        <v>466.1</v>
      </c>
      <c r="E48" s="29"/>
      <c r="F48" s="20">
        <v>15</v>
      </c>
      <c r="G48" s="20" t="s">
        <v>455</v>
      </c>
      <c r="H48" s="20" t="s">
        <v>135</v>
      </c>
      <c r="I48" s="233" t="s">
        <v>456</v>
      </c>
      <c r="J48" s="233" t="s">
        <v>457</v>
      </c>
      <c r="K48" s="233" t="s">
        <v>458</v>
      </c>
      <c r="L48" s="20"/>
      <c r="M48" s="20"/>
      <c r="N48" s="20"/>
      <c r="O48" s="21">
        <f>SUM(O49)</f>
        <v>303.48</v>
      </c>
      <c r="P48" s="21">
        <f t="shared" ref="P48:U48" si="45">SUM(P49)</f>
        <v>0</v>
      </c>
      <c r="Q48" s="21">
        <f t="shared" si="45"/>
        <v>33.382800000000003</v>
      </c>
      <c r="R48" s="21">
        <f t="shared" si="45"/>
        <v>251.88839999999999</v>
      </c>
      <c r="S48" s="21">
        <f t="shared" si="45"/>
        <v>0</v>
      </c>
      <c r="T48" s="21">
        <f t="shared" si="45"/>
        <v>18.2088</v>
      </c>
      <c r="U48" s="21">
        <f t="shared" si="45"/>
        <v>303.48</v>
      </c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22"/>
      <c r="AM48" s="20"/>
      <c r="AN48" s="20"/>
      <c r="AO48" s="20"/>
      <c r="AP48" s="20"/>
      <c r="AQ48" s="20"/>
      <c r="AR48" s="20"/>
      <c r="AS48" s="20"/>
      <c r="AT48" s="222"/>
      <c r="AU48" s="20"/>
      <c r="AV48" s="20"/>
      <c r="AW48" s="20"/>
      <c r="AX48" s="20"/>
      <c r="AY48" s="20"/>
      <c r="AZ48" s="20"/>
      <c r="BA48" s="20"/>
      <c r="BB48" s="20"/>
      <c r="BC48" s="20"/>
      <c r="BD48" s="222">
        <v>0.27</v>
      </c>
      <c r="BE48" s="21">
        <f>U49</f>
        <v>303.48</v>
      </c>
      <c r="BF48" s="20"/>
      <c r="BG48" s="21"/>
      <c r="BH48" s="20"/>
      <c r="BI48" s="29"/>
      <c r="BJ48" s="29"/>
      <c r="BK48" s="20"/>
      <c r="BL48" s="20"/>
      <c r="BM48" s="20"/>
      <c r="BN48" s="179">
        <f t="shared" ref="BN48:BN55" si="46">W48+Y48+AA48+AC48+AE48+AG48+AI48+AM48+AO48+AQ48+AS48+AU48+AW48+AY48+BA48+BC48+BE48+BG48+BI48+BK48+BM48</f>
        <v>303.48</v>
      </c>
      <c r="BO48" s="24">
        <v>43556</v>
      </c>
      <c r="BP48" s="197" t="s">
        <v>210</v>
      </c>
      <c r="BQ48" s="24">
        <v>43376</v>
      </c>
      <c r="BR48" s="198">
        <v>6</v>
      </c>
      <c r="BS48" s="22">
        <f t="shared" ref="BS48:BS74" si="47">BR48*30</f>
        <v>180</v>
      </c>
      <c r="BT48" s="182">
        <f t="shared" ref="BT48:BT72" si="48">BQ48+BS48</f>
        <v>43556</v>
      </c>
    </row>
    <row r="49" spans="1:73" s="22" customFormat="1" ht="219" customHeight="1" x14ac:dyDescent="0.25">
      <c r="A49" s="20"/>
      <c r="B49" s="181"/>
      <c r="C49" s="24"/>
      <c r="D49" s="29"/>
      <c r="E49" s="29"/>
      <c r="F49" s="20"/>
      <c r="G49" s="20"/>
      <c r="H49" s="20"/>
      <c r="I49" s="235"/>
      <c r="J49" s="235"/>
      <c r="K49" s="235"/>
      <c r="L49" s="20"/>
      <c r="M49" s="20" t="s">
        <v>310</v>
      </c>
      <c r="N49" s="20">
        <f>BD48</f>
        <v>0.27</v>
      </c>
      <c r="O49" s="21">
        <f>N49*1124</f>
        <v>303.48</v>
      </c>
      <c r="P49" s="21"/>
      <c r="Q49" s="21">
        <f>O49*0.11</f>
        <v>33.382800000000003</v>
      </c>
      <c r="R49" s="21">
        <f>O49*0.83</f>
        <v>251.88839999999999</v>
      </c>
      <c r="S49" s="21">
        <v>0</v>
      </c>
      <c r="T49" s="21">
        <f>O49*0.06</f>
        <v>18.2088</v>
      </c>
      <c r="U49" s="21">
        <f t="shared" ref="U49" si="49">SUM(Q49:T49)</f>
        <v>303.48</v>
      </c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22"/>
      <c r="AM49" s="20"/>
      <c r="AN49" s="20"/>
      <c r="AO49" s="20"/>
      <c r="AP49" s="20"/>
      <c r="AQ49" s="20"/>
      <c r="AR49" s="20"/>
      <c r="AS49" s="20"/>
      <c r="AT49" s="222"/>
      <c r="AU49" s="20"/>
      <c r="AV49" s="20"/>
      <c r="AW49" s="20"/>
      <c r="AX49" s="20"/>
      <c r="AY49" s="20"/>
      <c r="AZ49" s="20"/>
      <c r="BA49" s="20"/>
      <c r="BB49" s="20"/>
      <c r="BC49" s="20"/>
      <c r="BD49" s="222"/>
      <c r="BE49" s="21"/>
      <c r="BF49" s="20"/>
      <c r="BG49" s="21"/>
      <c r="BH49" s="20"/>
      <c r="BI49" s="29"/>
      <c r="BJ49" s="29"/>
      <c r="BK49" s="20"/>
      <c r="BL49" s="20"/>
      <c r="BM49" s="20"/>
      <c r="BN49" s="179"/>
      <c r="BO49" s="24"/>
      <c r="BP49" s="197"/>
      <c r="BQ49" s="24"/>
      <c r="BR49" s="198"/>
      <c r="BT49" s="182"/>
    </row>
    <row r="50" spans="1:73" s="22" customFormat="1" ht="245.25" customHeight="1" x14ac:dyDescent="0.25">
      <c r="A50" s="20" t="s">
        <v>459</v>
      </c>
      <c r="B50" s="181">
        <v>41702721</v>
      </c>
      <c r="C50" s="24">
        <v>43381</v>
      </c>
      <c r="D50" s="29">
        <v>466.1</v>
      </c>
      <c r="E50" s="29"/>
      <c r="F50" s="20">
        <v>14</v>
      </c>
      <c r="G50" s="20" t="s">
        <v>460</v>
      </c>
      <c r="H50" s="20" t="s">
        <v>138</v>
      </c>
      <c r="I50" s="20" t="s">
        <v>461</v>
      </c>
      <c r="J50" s="221" t="s">
        <v>174</v>
      </c>
      <c r="K50" s="233" t="s">
        <v>462</v>
      </c>
      <c r="L50" s="20"/>
      <c r="M50" s="20"/>
      <c r="N50" s="20"/>
      <c r="O50" s="21">
        <f>SUM(O51:O52)</f>
        <v>217.9</v>
      </c>
      <c r="P50" s="21">
        <f t="shared" ref="P50:U50" si="50">SUM(P51:P52)</f>
        <v>0</v>
      </c>
      <c r="Q50" s="21">
        <f t="shared" si="50"/>
        <v>23.921600000000002</v>
      </c>
      <c r="R50" s="21">
        <f t="shared" si="50"/>
        <v>177.90479999999999</v>
      </c>
      <c r="S50" s="21">
        <f t="shared" si="50"/>
        <v>3.26</v>
      </c>
      <c r="T50" s="21">
        <f t="shared" si="50"/>
        <v>12.813599999999999</v>
      </c>
      <c r="U50" s="21">
        <f t="shared" si="50"/>
        <v>217.9</v>
      </c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 t="s">
        <v>463</v>
      </c>
      <c r="AG50" s="21">
        <f>U51</f>
        <v>213.56</v>
      </c>
      <c r="AH50" s="20"/>
      <c r="AI50" s="20"/>
      <c r="AJ50" s="20"/>
      <c r="AK50" s="20"/>
      <c r="AL50" s="222"/>
      <c r="AM50" s="20"/>
      <c r="AN50" s="20"/>
      <c r="AO50" s="20"/>
      <c r="AP50" s="20"/>
      <c r="AQ50" s="20"/>
      <c r="AR50" s="20"/>
      <c r="AS50" s="20"/>
      <c r="AT50" s="222"/>
      <c r="AU50" s="20"/>
      <c r="AV50" s="20"/>
      <c r="AW50" s="20"/>
      <c r="AX50" s="20"/>
      <c r="AY50" s="20"/>
      <c r="AZ50" s="20"/>
      <c r="BA50" s="20"/>
      <c r="BB50" s="20" t="s">
        <v>243</v>
      </c>
      <c r="BC50" s="21">
        <f>U52</f>
        <v>4.34</v>
      </c>
      <c r="BD50" s="222"/>
      <c r="BE50" s="21"/>
      <c r="BF50" s="20"/>
      <c r="BG50" s="20"/>
      <c r="BH50" s="20"/>
      <c r="BI50" s="29"/>
      <c r="BJ50" s="29"/>
      <c r="BK50" s="20"/>
      <c r="BL50" s="20"/>
      <c r="BM50" s="20"/>
      <c r="BN50" s="179">
        <f t="shared" si="46"/>
        <v>217.9</v>
      </c>
      <c r="BO50" s="24">
        <v>43561</v>
      </c>
      <c r="BP50" s="177" t="s">
        <v>210</v>
      </c>
      <c r="BQ50" s="24">
        <v>43381</v>
      </c>
      <c r="BR50" s="198">
        <v>6</v>
      </c>
      <c r="BS50" s="22">
        <f t="shared" si="47"/>
        <v>180</v>
      </c>
      <c r="BT50" s="182">
        <f t="shared" si="48"/>
        <v>43561</v>
      </c>
    </row>
    <row r="51" spans="1:73" s="22" customFormat="1" ht="395.25" customHeight="1" x14ac:dyDescent="0.25">
      <c r="A51" s="20"/>
      <c r="B51" s="181"/>
      <c r="C51" s="24"/>
      <c r="D51" s="29"/>
      <c r="E51" s="29"/>
      <c r="F51" s="20"/>
      <c r="G51" s="20"/>
      <c r="H51" s="20"/>
      <c r="I51" s="20"/>
      <c r="J51" s="221"/>
      <c r="K51" s="234"/>
      <c r="L51" s="20"/>
      <c r="M51" s="20" t="s">
        <v>315</v>
      </c>
      <c r="N51" s="20" t="str">
        <f>AF50</f>
        <v>реконструкция существующей ВЛ-10 кВ № 427.16 в части монтажа совместной подвеской проектируемой ВЛ-0,4 кВ на участке протяженностью 0,19 км</v>
      </c>
      <c r="O51" s="21">
        <f>0.19*1124</f>
        <v>213.56</v>
      </c>
      <c r="P51" s="21"/>
      <c r="Q51" s="21">
        <f>O51*0.11</f>
        <v>23.491600000000002</v>
      </c>
      <c r="R51" s="21">
        <f>O51*0.83</f>
        <v>177.25479999999999</v>
      </c>
      <c r="S51" s="21">
        <v>0</v>
      </c>
      <c r="T51" s="21">
        <f>O51*0.06</f>
        <v>12.813599999999999</v>
      </c>
      <c r="U51" s="21">
        <f t="shared" ref="U51" si="51">SUM(Q51:T51)</f>
        <v>213.56</v>
      </c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22"/>
      <c r="AM51" s="20"/>
      <c r="AN51" s="20"/>
      <c r="AO51" s="20"/>
      <c r="AP51" s="20"/>
      <c r="AQ51" s="20"/>
      <c r="AR51" s="20"/>
      <c r="AS51" s="20"/>
      <c r="AT51" s="222"/>
      <c r="AU51" s="20"/>
      <c r="AV51" s="20"/>
      <c r="AW51" s="20"/>
      <c r="AX51" s="20"/>
      <c r="AY51" s="20"/>
      <c r="AZ51" s="20"/>
      <c r="BA51" s="20"/>
      <c r="BB51" s="20"/>
      <c r="BC51" s="20"/>
      <c r="BD51" s="222"/>
      <c r="BE51" s="21"/>
      <c r="BF51" s="20"/>
      <c r="BG51" s="20"/>
      <c r="BH51" s="20"/>
      <c r="BI51" s="29"/>
      <c r="BJ51" s="29"/>
      <c r="BK51" s="20"/>
      <c r="BL51" s="20"/>
      <c r="BM51" s="20"/>
      <c r="BN51" s="179"/>
      <c r="BO51" s="24"/>
      <c r="BP51" s="177"/>
      <c r="BQ51" s="24"/>
      <c r="BR51" s="198"/>
      <c r="BT51" s="182"/>
    </row>
    <row r="52" spans="1:73" s="22" customFormat="1" ht="352.5" customHeight="1" x14ac:dyDescent="0.25">
      <c r="A52" s="20"/>
      <c r="B52" s="181"/>
      <c r="C52" s="24"/>
      <c r="D52" s="29"/>
      <c r="E52" s="29"/>
      <c r="F52" s="20"/>
      <c r="G52" s="20"/>
      <c r="H52" s="20"/>
      <c r="I52" s="20"/>
      <c r="J52" s="221"/>
      <c r="K52" s="235"/>
      <c r="L52" s="20"/>
      <c r="M52" s="20" t="s">
        <v>311</v>
      </c>
      <c r="N52" s="20" t="str">
        <f>BB50</f>
        <v>Монтаж АВ-0,4 кВ (до 63 А)</v>
      </c>
      <c r="O52" s="21">
        <f>U52</f>
        <v>4.34</v>
      </c>
      <c r="P52" s="21"/>
      <c r="Q52" s="21">
        <v>0.43</v>
      </c>
      <c r="R52" s="21">
        <v>0.65</v>
      </c>
      <c r="S52" s="21">
        <v>3.26</v>
      </c>
      <c r="T52" s="21">
        <v>0</v>
      </c>
      <c r="U52" s="21">
        <f>SUM(Q52:T52)</f>
        <v>4.34</v>
      </c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22"/>
      <c r="AM52" s="20"/>
      <c r="AN52" s="20"/>
      <c r="AO52" s="20"/>
      <c r="AP52" s="20"/>
      <c r="AQ52" s="20"/>
      <c r="AR52" s="20"/>
      <c r="AS52" s="20"/>
      <c r="AT52" s="222"/>
      <c r="AU52" s="20"/>
      <c r="AV52" s="20"/>
      <c r="AW52" s="20"/>
      <c r="AX52" s="20"/>
      <c r="AY52" s="20"/>
      <c r="AZ52" s="20"/>
      <c r="BA52" s="20"/>
      <c r="BB52" s="20"/>
      <c r="BC52" s="20"/>
      <c r="BD52" s="222"/>
      <c r="BE52" s="21"/>
      <c r="BF52" s="20"/>
      <c r="BG52" s="20"/>
      <c r="BH52" s="20"/>
      <c r="BI52" s="29"/>
      <c r="BJ52" s="29"/>
      <c r="BK52" s="20"/>
      <c r="BL52" s="20"/>
      <c r="BM52" s="20"/>
      <c r="BN52" s="179"/>
      <c r="BO52" s="24"/>
      <c r="BP52" s="177"/>
      <c r="BQ52" s="24"/>
      <c r="BR52" s="198"/>
      <c r="BT52" s="182"/>
    </row>
    <row r="53" spans="1:73" s="22" customFormat="1" ht="286.5" customHeight="1" x14ac:dyDescent="0.25">
      <c r="A53" s="20" t="s">
        <v>464</v>
      </c>
      <c r="B53" s="181">
        <v>41707915</v>
      </c>
      <c r="C53" s="24">
        <v>43383</v>
      </c>
      <c r="D53" s="29">
        <v>466.1</v>
      </c>
      <c r="E53" s="29"/>
      <c r="F53" s="20">
        <v>12</v>
      </c>
      <c r="G53" s="20" t="s">
        <v>465</v>
      </c>
      <c r="H53" s="20" t="s">
        <v>138</v>
      </c>
      <c r="I53" s="20" t="s">
        <v>466</v>
      </c>
      <c r="J53" s="233" t="s">
        <v>467</v>
      </c>
      <c r="K53" s="233" t="s">
        <v>468</v>
      </c>
      <c r="L53" s="20"/>
      <c r="M53" s="20"/>
      <c r="N53" s="20"/>
      <c r="O53" s="21">
        <f>SUM(O54)</f>
        <v>56.2</v>
      </c>
      <c r="P53" s="21">
        <f t="shared" ref="P53:U53" si="52">SUM(P54)</f>
        <v>0</v>
      </c>
      <c r="Q53" s="21">
        <f t="shared" si="52"/>
        <v>6.1820000000000004</v>
      </c>
      <c r="R53" s="21">
        <f t="shared" si="52"/>
        <v>46.646000000000001</v>
      </c>
      <c r="S53" s="21">
        <f t="shared" si="52"/>
        <v>0</v>
      </c>
      <c r="T53" s="21">
        <f t="shared" si="52"/>
        <v>3.3719999999999999</v>
      </c>
      <c r="U53" s="21">
        <f t="shared" si="52"/>
        <v>56.2</v>
      </c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22"/>
      <c r="AM53" s="20"/>
      <c r="AN53" s="20"/>
      <c r="AO53" s="20"/>
      <c r="AP53" s="20"/>
      <c r="AQ53" s="20"/>
      <c r="AR53" s="20"/>
      <c r="AS53" s="20"/>
      <c r="AT53" s="222"/>
      <c r="AU53" s="20"/>
      <c r="AV53" s="20"/>
      <c r="AW53" s="20"/>
      <c r="AX53" s="20"/>
      <c r="AY53" s="20"/>
      <c r="AZ53" s="20"/>
      <c r="BA53" s="20"/>
      <c r="BB53" s="20"/>
      <c r="BC53" s="20"/>
      <c r="BD53" s="222">
        <v>0.05</v>
      </c>
      <c r="BE53" s="21">
        <f>U54</f>
        <v>56.2</v>
      </c>
      <c r="BF53" s="20"/>
      <c r="BG53" s="21"/>
      <c r="BH53" s="20"/>
      <c r="BI53" s="29"/>
      <c r="BJ53" s="29"/>
      <c r="BK53" s="20"/>
      <c r="BL53" s="20"/>
      <c r="BM53" s="20"/>
      <c r="BN53" s="179">
        <f t="shared" si="46"/>
        <v>56.2</v>
      </c>
      <c r="BO53" s="24">
        <v>43563</v>
      </c>
      <c r="BP53" s="177" t="s">
        <v>469</v>
      </c>
      <c r="BQ53" s="24">
        <v>43383</v>
      </c>
      <c r="BR53" s="198">
        <v>6</v>
      </c>
      <c r="BS53" s="22">
        <f t="shared" si="47"/>
        <v>180</v>
      </c>
      <c r="BT53" s="182">
        <f t="shared" si="48"/>
        <v>43563</v>
      </c>
    </row>
    <row r="54" spans="1:73" s="22" customFormat="1" ht="261.75" customHeight="1" x14ac:dyDescent="0.25">
      <c r="A54" s="20"/>
      <c r="B54" s="181"/>
      <c r="C54" s="24"/>
      <c r="D54" s="29"/>
      <c r="E54" s="29"/>
      <c r="F54" s="20"/>
      <c r="G54" s="20"/>
      <c r="H54" s="20"/>
      <c r="I54" s="20"/>
      <c r="J54" s="235"/>
      <c r="K54" s="235"/>
      <c r="L54" s="20"/>
      <c r="M54" s="20" t="s">
        <v>310</v>
      </c>
      <c r="N54" s="20">
        <f>BD53</f>
        <v>0.05</v>
      </c>
      <c r="O54" s="21">
        <f>N54*1124</f>
        <v>56.2</v>
      </c>
      <c r="P54" s="21"/>
      <c r="Q54" s="21">
        <f>O54*0.11</f>
        <v>6.1820000000000004</v>
      </c>
      <c r="R54" s="21">
        <f>O54*0.83</f>
        <v>46.646000000000001</v>
      </c>
      <c r="S54" s="21">
        <v>0</v>
      </c>
      <c r="T54" s="21">
        <f>O54*0.06</f>
        <v>3.3719999999999999</v>
      </c>
      <c r="U54" s="21">
        <f t="shared" ref="U54" si="53">SUM(Q54:T54)</f>
        <v>56.2</v>
      </c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22"/>
      <c r="AM54" s="20"/>
      <c r="AN54" s="20"/>
      <c r="AO54" s="20"/>
      <c r="AP54" s="20"/>
      <c r="AQ54" s="20"/>
      <c r="AR54" s="20"/>
      <c r="AS54" s="20"/>
      <c r="AT54" s="222"/>
      <c r="AU54" s="20"/>
      <c r="AV54" s="20"/>
      <c r="AW54" s="20"/>
      <c r="AX54" s="20"/>
      <c r="AY54" s="20"/>
      <c r="AZ54" s="20"/>
      <c r="BA54" s="20"/>
      <c r="BB54" s="20"/>
      <c r="BC54" s="20"/>
      <c r="BD54" s="222"/>
      <c r="BE54" s="21"/>
      <c r="BF54" s="20"/>
      <c r="BG54" s="21"/>
      <c r="BH54" s="20"/>
      <c r="BI54" s="29"/>
      <c r="BJ54" s="29"/>
      <c r="BK54" s="20"/>
      <c r="BL54" s="20"/>
      <c r="BM54" s="20"/>
      <c r="BN54" s="179"/>
      <c r="BO54" s="24"/>
      <c r="BP54" s="177"/>
      <c r="BQ54" s="24"/>
      <c r="BR54" s="198"/>
      <c r="BT54" s="182"/>
    </row>
    <row r="55" spans="1:73" s="22" customFormat="1" ht="136.5" customHeight="1" x14ac:dyDescent="0.25">
      <c r="A55" s="20" t="s">
        <v>470</v>
      </c>
      <c r="B55" s="181">
        <v>41713013</v>
      </c>
      <c r="C55" s="24">
        <v>43381</v>
      </c>
      <c r="D55" s="29">
        <v>466.1</v>
      </c>
      <c r="E55" s="29"/>
      <c r="F55" s="20">
        <v>15</v>
      </c>
      <c r="G55" s="20" t="s">
        <v>471</v>
      </c>
      <c r="H55" s="20" t="s">
        <v>141</v>
      </c>
      <c r="I55" s="233" t="s">
        <v>472</v>
      </c>
      <c r="J55" s="233" t="s">
        <v>473</v>
      </c>
      <c r="K55" s="233" t="s">
        <v>474</v>
      </c>
      <c r="L55" s="20"/>
      <c r="M55" s="20"/>
      <c r="N55" s="21"/>
      <c r="O55" s="23">
        <f>SUM(O56:O57)</f>
        <v>465.17999999999995</v>
      </c>
      <c r="P55" s="23">
        <f t="shared" ref="P55:T55" si="54">SUM(P56:P57)</f>
        <v>0</v>
      </c>
      <c r="Q55" s="23">
        <f t="shared" si="54"/>
        <v>51.122399999999999</v>
      </c>
      <c r="R55" s="23">
        <f t="shared" si="54"/>
        <v>383.14719999999994</v>
      </c>
      <c r="S55" s="23">
        <f t="shared" si="54"/>
        <v>3.26</v>
      </c>
      <c r="T55" s="23">
        <f t="shared" si="54"/>
        <v>27.650399999999998</v>
      </c>
      <c r="U55" s="23">
        <f>SUM(U56:U57)</f>
        <v>465.17999999999995</v>
      </c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22"/>
      <c r="AM55" s="20"/>
      <c r="AN55" s="20"/>
      <c r="AO55" s="20"/>
      <c r="AP55" s="20"/>
      <c r="AQ55" s="20"/>
      <c r="AR55" s="20"/>
      <c r="AS55" s="20"/>
      <c r="AT55" s="222"/>
      <c r="AU55" s="20"/>
      <c r="AV55" s="20"/>
      <c r="AW55" s="20"/>
      <c r="AX55" s="20"/>
      <c r="AY55" s="20"/>
      <c r="AZ55" s="20"/>
      <c r="BA55" s="20"/>
      <c r="BB55" s="20" t="s">
        <v>243</v>
      </c>
      <c r="BC55" s="21">
        <f>U56</f>
        <v>4.34</v>
      </c>
      <c r="BD55" s="222">
        <v>0.41</v>
      </c>
      <c r="BE55" s="21">
        <f>U57</f>
        <v>460.84</v>
      </c>
      <c r="BF55" s="20"/>
      <c r="BG55" s="21"/>
      <c r="BH55" s="20"/>
      <c r="BI55" s="29"/>
      <c r="BJ55" s="29"/>
      <c r="BK55" s="20"/>
      <c r="BL55" s="20"/>
      <c r="BM55" s="20"/>
      <c r="BN55" s="179">
        <f t="shared" si="46"/>
        <v>465.17999999999995</v>
      </c>
      <c r="BO55" s="24">
        <v>43561</v>
      </c>
      <c r="BP55" s="177" t="s">
        <v>210</v>
      </c>
      <c r="BQ55" s="24">
        <v>43381</v>
      </c>
      <c r="BR55" s="198">
        <v>6</v>
      </c>
      <c r="BS55" s="22">
        <f t="shared" si="47"/>
        <v>180</v>
      </c>
      <c r="BT55" s="182">
        <f t="shared" si="48"/>
        <v>43561</v>
      </c>
    </row>
    <row r="56" spans="1:73" s="22" customFormat="1" ht="135" customHeight="1" x14ac:dyDescent="0.25">
      <c r="A56" s="20"/>
      <c r="B56" s="181"/>
      <c r="C56" s="24"/>
      <c r="D56" s="29"/>
      <c r="E56" s="29"/>
      <c r="F56" s="20"/>
      <c r="G56" s="20"/>
      <c r="H56" s="20"/>
      <c r="I56" s="234"/>
      <c r="J56" s="234"/>
      <c r="K56" s="234"/>
      <c r="L56" s="20"/>
      <c r="M56" s="20" t="s">
        <v>311</v>
      </c>
      <c r="N56" s="20" t="str">
        <f>BB55</f>
        <v>Монтаж АВ-0,4 кВ (до 63 А)</v>
      </c>
      <c r="O56" s="21">
        <f>U56</f>
        <v>4.34</v>
      </c>
      <c r="P56" s="21"/>
      <c r="Q56" s="21">
        <v>0.43</v>
      </c>
      <c r="R56" s="21">
        <v>0.65</v>
      </c>
      <c r="S56" s="21">
        <v>3.26</v>
      </c>
      <c r="T56" s="21">
        <v>0</v>
      </c>
      <c r="U56" s="21">
        <f>SUM(Q56:T56)</f>
        <v>4.34</v>
      </c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22"/>
      <c r="AM56" s="20"/>
      <c r="AN56" s="20"/>
      <c r="AO56" s="20"/>
      <c r="AP56" s="20"/>
      <c r="AQ56" s="20"/>
      <c r="AR56" s="20"/>
      <c r="AS56" s="20"/>
      <c r="AT56" s="222"/>
      <c r="AU56" s="20"/>
      <c r="AV56" s="20"/>
      <c r="AW56" s="20"/>
      <c r="AX56" s="20"/>
      <c r="AY56" s="20"/>
      <c r="AZ56" s="20"/>
      <c r="BA56" s="20"/>
      <c r="BB56" s="20"/>
      <c r="BC56" s="20"/>
      <c r="BD56" s="222"/>
      <c r="BE56" s="21"/>
      <c r="BF56" s="20"/>
      <c r="BG56" s="21"/>
      <c r="BH56" s="20"/>
      <c r="BI56" s="29"/>
      <c r="BJ56" s="29"/>
      <c r="BK56" s="20"/>
      <c r="BL56" s="20"/>
      <c r="BM56" s="20"/>
      <c r="BN56" s="179"/>
      <c r="BO56" s="26"/>
      <c r="BP56" s="177"/>
      <c r="BQ56" s="24"/>
      <c r="BR56" s="198"/>
      <c r="BT56" s="182"/>
    </row>
    <row r="57" spans="1:73" s="22" customFormat="1" ht="135" customHeight="1" x14ac:dyDescent="0.25">
      <c r="A57" s="20"/>
      <c r="B57" s="181"/>
      <c r="C57" s="24"/>
      <c r="D57" s="29"/>
      <c r="E57" s="29"/>
      <c r="F57" s="20"/>
      <c r="G57" s="20"/>
      <c r="H57" s="20"/>
      <c r="I57" s="235"/>
      <c r="J57" s="235"/>
      <c r="K57" s="235"/>
      <c r="L57" s="20"/>
      <c r="M57" s="20" t="s">
        <v>310</v>
      </c>
      <c r="N57" s="20">
        <f>BD55</f>
        <v>0.41</v>
      </c>
      <c r="O57" s="21">
        <f>N57*1124</f>
        <v>460.84</v>
      </c>
      <c r="P57" s="21"/>
      <c r="Q57" s="21">
        <f>O57*0.11</f>
        <v>50.692399999999999</v>
      </c>
      <c r="R57" s="21">
        <f>O57*0.83</f>
        <v>382.49719999999996</v>
      </c>
      <c r="S57" s="21">
        <v>0</v>
      </c>
      <c r="T57" s="21">
        <f>O57*0.06</f>
        <v>27.650399999999998</v>
      </c>
      <c r="U57" s="21">
        <f t="shared" ref="U57" si="55">SUM(Q57:T57)</f>
        <v>460.84</v>
      </c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22"/>
      <c r="AM57" s="20"/>
      <c r="AN57" s="20"/>
      <c r="AO57" s="20"/>
      <c r="AP57" s="20"/>
      <c r="AQ57" s="20"/>
      <c r="AR57" s="20"/>
      <c r="AS57" s="20"/>
      <c r="AT57" s="222"/>
      <c r="AU57" s="20"/>
      <c r="AV57" s="20"/>
      <c r="AW57" s="20"/>
      <c r="AX57" s="20"/>
      <c r="AY57" s="20"/>
      <c r="AZ57" s="20"/>
      <c r="BA57" s="20"/>
      <c r="BB57" s="20"/>
      <c r="BC57" s="20"/>
      <c r="BD57" s="222"/>
      <c r="BE57" s="21"/>
      <c r="BF57" s="20"/>
      <c r="BG57" s="21"/>
      <c r="BH57" s="20"/>
      <c r="BI57" s="29"/>
      <c r="BJ57" s="29"/>
      <c r="BK57" s="20"/>
      <c r="BL57" s="20"/>
      <c r="BM57" s="20"/>
      <c r="BN57" s="179"/>
      <c r="BO57" s="26"/>
      <c r="BP57" s="177"/>
      <c r="BQ57" s="24"/>
      <c r="BR57" s="198"/>
      <c r="BT57" s="182"/>
    </row>
    <row r="58" spans="1:73" s="22" customFormat="1" ht="144.75" customHeight="1" x14ac:dyDescent="0.25">
      <c r="A58" s="20" t="s">
        <v>475</v>
      </c>
      <c r="B58" s="181">
        <v>41726371</v>
      </c>
      <c r="C58" s="24">
        <v>43383</v>
      </c>
      <c r="D58" s="20">
        <v>466.1</v>
      </c>
      <c r="E58" s="20"/>
      <c r="F58" s="20">
        <v>12</v>
      </c>
      <c r="G58" s="20" t="s">
        <v>476</v>
      </c>
      <c r="H58" s="20" t="s">
        <v>138</v>
      </c>
      <c r="I58" s="233" t="s">
        <v>477</v>
      </c>
      <c r="J58" s="233" t="s">
        <v>478</v>
      </c>
      <c r="K58" s="233" t="s">
        <v>479</v>
      </c>
      <c r="L58" s="20"/>
      <c r="M58" s="20"/>
      <c r="N58" s="21"/>
      <c r="O58" s="23">
        <f>SUM(O59:O60)</f>
        <v>127.98</v>
      </c>
      <c r="P58" s="23">
        <f t="shared" ref="P58:T58" si="56">SUM(P59:P60)</f>
        <v>0</v>
      </c>
      <c r="Q58" s="23">
        <f t="shared" si="56"/>
        <v>14.0304</v>
      </c>
      <c r="R58" s="23">
        <f t="shared" si="56"/>
        <v>103.27120000000001</v>
      </c>
      <c r="S58" s="23">
        <f t="shared" si="56"/>
        <v>3.26</v>
      </c>
      <c r="T58" s="23">
        <f t="shared" si="56"/>
        <v>7.4184000000000001</v>
      </c>
      <c r="U58" s="23">
        <f>SUM(U59:U60)</f>
        <v>127.98</v>
      </c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22"/>
      <c r="AM58" s="20"/>
      <c r="AN58" s="20"/>
      <c r="AO58" s="20"/>
      <c r="AP58" s="20"/>
      <c r="AQ58" s="20"/>
      <c r="AR58" s="20"/>
      <c r="AS58" s="20"/>
      <c r="AT58" s="222"/>
      <c r="AU58" s="20"/>
      <c r="AV58" s="20"/>
      <c r="AW58" s="20"/>
      <c r="AX58" s="20"/>
      <c r="AY58" s="20"/>
      <c r="AZ58" s="20"/>
      <c r="BA58" s="20"/>
      <c r="BB58" s="20" t="s">
        <v>243</v>
      </c>
      <c r="BC58" s="29">
        <f>U59</f>
        <v>4.34</v>
      </c>
      <c r="BD58" s="222">
        <v>0.11</v>
      </c>
      <c r="BE58" s="29">
        <f>U60</f>
        <v>123.64</v>
      </c>
      <c r="BF58" s="20"/>
      <c r="BG58" s="20"/>
      <c r="BH58" s="20"/>
      <c r="BI58" s="20"/>
      <c r="BJ58" s="20"/>
      <c r="BK58" s="20"/>
      <c r="BL58" s="20"/>
      <c r="BM58" s="20"/>
      <c r="BN58" s="179">
        <f t="shared" ref="BN58:BN74" si="57">W58+Y58+AA58+AC58+AE58+AG58+AI58+AM58+AO58+AQ58+AS58+AU58+AW58+AY58+BA58+BC58+BE58+BG58+BI58+BK58+BM58</f>
        <v>127.98</v>
      </c>
      <c r="BO58" s="24">
        <v>43563</v>
      </c>
      <c r="BP58" s="177" t="s">
        <v>210</v>
      </c>
      <c r="BQ58" s="180">
        <v>43383</v>
      </c>
      <c r="BR58" s="198">
        <v>6</v>
      </c>
      <c r="BS58" s="22">
        <f t="shared" si="47"/>
        <v>180</v>
      </c>
      <c r="BT58" s="182">
        <f t="shared" si="48"/>
        <v>43563</v>
      </c>
    </row>
    <row r="59" spans="1:73" s="22" customFormat="1" ht="138.6" customHeight="1" x14ac:dyDescent="0.25">
      <c r="A59" s="20"/>
      <c r="B59" s="181"/>
      <c r="C59" s="24"/>
      <c r="D59" s="20"/>
      <c r="E59" s="20"/>
      <c r="F59" s="20"/>
      <c r="G59" s="20"/>
      <c r="H59" s="20"/>
      <c r="I59" s="234"/>
      <c r="J59" s="234"/>
      <c r="K59" s="234"/>
      <c r="L59" s="20"/>
      <c r="M59" s="20" t="s">
        <v>311</v>
      </c>
      <c r="N59" s="20" t="str">
        <f>BB58</f>
        <v>Монтаж АВ-0,4 кВ (до 63 А)</v>
      </c>
      <c r="O59" s="21">
        <f>U59</f>
        <v>4.34</v>
      </c>
      <c r="P59" s="21"/>
      <c r="Q59" s="21">
        <v>0.43</v>
      </c>
      <c r="R59" s="21">
        <v>0.65</v>
      </c>
      <c r="S59" s="21">
        <v>3.26</v>
      </c>
      <c r="T59" s="21">
        <v>0</v>
      </c>
      <c r="U59" s="21">
        <f>SUM(Q59:T59)</f>
        <v>4.34</v>
      </c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22"/>
      <c r="AM59" s="20"/>
      <c r="AN59" s="20"/>
      <c r="AO59" s="20"/>
      <c r="AP59" s="20"/>
      <c r="AQ59" s="20"/>
      <c r="AR59" s="20"/>
      <c r="AS59" s="20"/>
      <c r="AT59" s="222"/>
      <c r="AU59" s="20"/>
      <c r="AV59" s="20"/>
      <c r="AW59" s="20"/>
      <c r="AX59" s="20"/>
      <c r="AY59" s="20"/>
      <c r="AZ59" s="20"/>
      <c r="BA59" s="20"/>
      <c r="BB59" s="20"/>
      <c r="BC59" s="20"/>
      <c r="BD59" s="222"/>
      <c r="BE59" s="20"/>
      <c r="BF59" s="20"/>
      <c r="BG59" s="20"/>
      <c r="BH59" s="20"/>
      <c r="BI59" s="20"/>
      <c r="BJ59" s="20"/>
      <c r="BK59" s="20"/>
      <c r="BL59" s="20"/>
      <c r="BM59" s="20"/>
      <c r="BN59" s="179"/>
      <c r="BO59" s="24"/>
      <c r="BP59" s="177"/>
      <c r="BQ59" s="180"/>
      <c r="BR59" s="198"/>
      <c r="BT59" s="182"/>
    </row>
    <row r="60" spans="1:73" s="22" customFormat="1" ht="138.6" customHeight="1" x14ac:dyDescent="0.25">
      <c r="A60" s="20"/>
      <c r="B60" s="181"/>
      <c r="C60" s="24"/>
      <c r="D60" s="20"/>
      <c r="E60" s="20"/>
      <c r="F60" s="20"/>
      <c r="G60" s="20"/>
      <c r="H60" s="20"/>
      <c r="I60" s="235"/>
      <c r="J60" s="235"/>
      <c r="K60" s="235"/>
      <c r="L60" s="20"/>
      <c r="M60" s="20" t="s">
        <v>310</v>
      </c>
      <c r="N60" s="20">
        <f>BD58</f>
        <v>0.11</v>
      </c>
      <c r="O60" s="21">
        <f>N60*1124</f>
        <v>123.64</v>
      </c>
      <c r="P60" s="21"/>
      <c r="Q60" s="21">
        <f>O60*0.11</f>
        <v>13.6004</v>
      </c>
      <c r="R60" s="21">
        <f>O60*0.83</f>
        <v>102.6212</v>
      </c>
      <c r="S60" s="21">
        <v>0</v>
      </c>
      <c r="T60" s="21">
        <f>O60*0.06</f>
        <v>7.4184000000000001</v>
      </c>
      <c r="U60" s="21">
        <f t="shared" ref="U60" si="58">SUM(Q60:T60)</f>
        <v>123.64</v>
      </c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22"/>
      <c r="AM60" s="20"/>
      <c r="AN60" s="20"/>
      <c r="AO60" s="20"/>
      <c r="AP60" s="20"/>
      <c r="AQ60" s="20"/>
      <c r="AR60" s="20"/>
      <c r="AS60" s="20"/>
      <c r="AT60" s="222"/>
      <c r="AU60" s="20"/>
      <c r="AV60" s="20"/>
      <c r="AW60" s="20"/>
      <c r="AX60" s="20"/>
      <c r="AY60" s="20"/>
      <c r="AZ60" s="20"/>
      <c r="BA60" s="20"/>
      <c r="BB60" s="20"/>
      <c r="BC60" s="20"/>
      <c r="BD60" s="222"/>
      <c r="BE60" s="20"/>
      <c r="BF60" s="20"/>
      <c r="BG60" s="20"/>
      <c r="BH60" s="20"/>
      <c r="BI60" s="20"/>
      <c r="BJ60" s="20"/>
      <c r="BK60" s="20"/>
      <c r="BL60" s="20"/>
      <c r="BM60" s="20"/>
      <c r="BN60" s="179"/>
      <c r="BO60" s="24"/>
      <c r="BP60" s="177"/>
      <c r="BQ60" s="180"/>
      <c r="BR60" s="198"/>
      <c r="BT60" s="182"/>
    </row>
    <row r="61" spans="1:73" s="22" customFormat="1" ht="409.5" customHeight="1" x14ac:dyDescent="0.25">
      <c r="A61" s="17" t="s">
        <v>480</v>
      </c>
      <c r="B61" s="18">
        <v>41725490</v>
      </c>
      <c r="C61" s="24">
        <v>43381</v>
      </c>
      <c r="D61" s="19">
        <v>466.1</v>
      </c>
      <c r="E61" s="19"/>
      <c r="F61" s="20">
        <v>12</v>
      </c>
      <c r="G61" s="18" t="s">
        <v>481</v>
      </c>
      <c r="H61" s="18" t="s">
        <v>138</v>
      </c>
      <c r="I61" s="18" t="s">
        <v>482</v>
      </c>
      <c r="J61" s="18" t="s">
        <v>483</v>
      </c>
      <c r="K61" s="18" t="s">
        <v>484</v>
      </c>
      <c r="L61" s="20"/>
      <c r="M61" s="20"/>
      <c r="N61" s="20"/>
      <c r="O61" s="20"/>
      <c r="P61" s="20"/>
      <c r="Q61" s="29"/>
      <c r="R61" s="29"/>
      <c r="S61" s="29"/>
      <c r="T61" s="29"/>
      <c r="U61" s="29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9"/>
      <c r="AJ61" s="21"/>
      <c r="AK61" s="21"/>
      <c r="AL61" s="222"/>
      <c r="AM61" s="29"/>
      <c r="AN61" s="21"/>
      <c r="AO61" s="21"/>
      <c r="AP61" s="21"/>
      <c r="AQ61" s="21"/>
      <c r="AR61" s="21"/>
      <c r="AS61" s="21"/>
      <c r="AT61" s="222"/>
      <c r="AU61" s="29"/>
      <c r="AV61" s="21"/>
      <c r="AW61" s="21"/>
      <c r="AX61" s="21"/>
      <c r="AY61" s="21"/>
      <c r="AZ61" s="21"/>
      <c r="BA61" s="21"/>
      <c r="BB61" s="21"/>
      <c r="BC61" s="21"/>
      <c r="BD61" s="222"/>
      <c r="BE61" s="29"/>
      <c r="BF61" s="20"/>
      <c r="BG61" s="21"/>
      <c r="BH61" s="20"/>
      <c r="BI61" s="23"/>
      <c r="BJ61" s="23"/>
      <c r="BK61" s="21"/>
      <c r="BL61" s="21"/>
      <c r="BM61" s="21"/>
      <c r="BN61" s="179">
        <f t="shared" si="57"/>
        <v>0</v>
      </c>
      <c r="BO61" s="24">
        <v>43561</v>
      </c>
      <c r="BP61" s="21" t="s">
        <v>485</v>
      </c>
      <c r="BQ61" s="180">
        <v>43381</v>
      </c>
      <c r="BR61" s="198">
        <v>6</v>
      </c>
      <c r="BS61" s="22">
        <f t="shared" si="47"/>
        <v>180</v>
      </c>
      <c r="BT61" s="182">
        <f t="shared" si="48"/>
        <v>43561</v>
      </c>
      <c r="BU61" s="25"/>
    </row>
    <row r="62" spans="1:73" s="22" customFormat="1" ht="302.25" customHeight="1" x14ac:dyDescent="0.25">
      <c r="A62" s="17" t="s">
        <v>486</v>
      </c>
      <c r="B62" s="18">
        <v>41725563</v>
      </c>
      <c r="C62" s="24">
        <v>43385</v>
      </c>
      <c r="D62" s="19">
        <v>466.1</v>
      </c>
      <c r="E62" s="19"/>
      <c r="F62" s="20">
        <v>15</v>
      </c>
      <c r="G62" s="18" t="s">
        <v>487</v>
      </c>
      <c r="H62" s="18" t="s">
        <v>141</v>
      </c>
      <c r="I62" s="18" t="s">
        <v>488</v>
      </c>
      <c r="J62" s="230" t="s">
        <v>489</v>
      </c>
      <c r="K62" s="230" t="s">
        <v>490</v>
      </c>
      <c r="L62" s="20"/>
      <c r="M62" s="20"/>
      <c r="N62" s="20"/>
      <c r="O62" s="21">
        <f>SUM(O63:O65)</f>
        <v>390.82839999999999</v>
      </c>
      <c r="P62" s="21">
        <f t="shared" ref="P62:U62" si="59">SUM(P63:P65)</f>
        <v>0</v>
      </c>
      <c r="Q62" s="21">
        <f t="shared" si="59"/>
        <v>39.779071999999999</v>
      </c>
      <c r="R62" s="21">
        <f t="shared" si="59"/>
        <v>330.929328</v>
      </c>
      <c r="S62" s="21">
        <f t="shared" si="59"/>
        <v>3.26</v>
      </c>
      <c r="T62" s="21">
        <f t="shared" si="59"/>
        <v>16.86</v>
      </c>
      <c r="U62" s="21">
        <f t="shared" si="59"/>
        <v>390.82839999999999</v>
      </c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79"/>
      <c r="AM62" s="21"/>
      <c r="AN62" s="21"/>
      <c r="AO62" s="21"/>
      <c r="AP62" s="21"/>
      <c r="AQ62" s="21"/>
      <c r="AR62" s="21"/>
      <c r="AS62" s="21"/>
      <c r="AT62" s="179"/>
      <c r="AU62" s="21"/>
      <c r="AV62" s="21"/>
      <c r="AW62" s="21"/>
      <c r="AX62" s="21"/>
      <c r="AY62" s="21"/>
      <c r="AZ62" s="21"/>
      <c r="BA62" s="21"/>
      <c r="BB62" s="20" t="s">
        <v>243</v>
      </c>
      <c r="BC62" s="21">
        <f>U63</f>
        <v>4.34</v>
      </c>
      <c r="BD62" s="222">
        <v>0.25</v>
      </c>
      <c r="BE62" s="21">
        <f>U64</f>
        <v>281</v>
      </c>
      <c r="BF62" s="20" t="s">
        <v>491</v>
      </c>
      <c r="BG62" s="21">
        <f>U65</f>
        <v>105.4884</v>
      </c>
      <c r="BH62" s="20"/>
      <c r="BI62" s="23"/>
      <c r="BJ62" s="23"/>
      <c r="BK62" s="21"/>
      <c r="BL62" s="21"/>
      <c r="BM62" s="21"/>
      <c r="BN62" s="179">
        <f t="shared" si="57"/>
        <v>390.82839999999999</v>
      </c>
      <c r="BO62" s="24">
        <v>43565</v>
      </c>
      <c r="BP62" s="21" t="s">
        <v>210</v>
      </c>
      <c r="BQ62" s="180">
        <v>43385</v>
      </c>
      <c r="BR62" s="181">
        <v>6</v>
      </c>
      <c r="BS62" s="22">
        <f t="shared" si="47"/>
        <v>180</v>
      </c>
      <c r="BT62" s="182">
        <f t="shared" si="48"/>
        <v>43565</v>
      </c>
      <c r="BU62" s="25"/>
    </row>
    <row r="63" spans="1:73" s="22" customFormat="1" ht="159.6" customHeight="1" x14ac:dyDescent="0.25">
      <c r="A63" s="17"/>
      <c r="B63" s="18"/>
      <c r="C63" s="24"/>
      <c r="D63" s="19"/>
      <c r="E63" s="19"/>
      <c r="F63" s="20"/>
      <c r="G63" s="18"/>
      <c r="H63" s="18"/>
      <c r="I63" s="18"/>
      <c r="J63" s="231"/>
      <c r="K63" s="231"/>
      <c r="L63" s="20"/>
      <c r="M63" s="20" t="s">
        <v>311</v>
      </c>
      <c r="N63" s="20" t="str">
        <f>BB62</f>
        <v>Монтаж АВ-0,4 кВ (до 63 А)</v>
      </c>
      <c r="O63" s="21">
        <f>U63</f>
        <v>4.34</v>
      </c>
      <c r="P63" s="21"/>
      <c r="Q63" s="21">
        <v>0.43</v>
      </c>
      <c r="R63" s="21">
        <v>0.65</v>
      </c>
      <c r="S63" s="21">
        <v>3.26</v>
      </c>
      <c r="T63" s="21">
        <v>0</v>
      </c>
      <c r="U63" s="21">
        <f>SUM(Q63:T63)</f>
        <v>4.34</v>
      </c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79"/>
      <c r="AM63" s="21"/>
      <c r="AN63" s="21"/>
      <c r="AO63" s="21"/>
      <c r="AP63" s="21"/>
      <c r="AQ63" s="21"/>
      <c r="AR63" s="21"/>
      <c r="AS63" s="21"/>
      <c r="AT63" s="179"/>
      <c r="AU63" s="21"/>
      <c r="AV63" s="21"/>
      <c r="AW63" s="21"/>
      <c r="AX63" s="21"/>
      <c r="AY63" s="21"/>
      <c r="AZ63" s="21"/>
      <c r="BA63" s="21"/>
      <c r="BB63" s="20"/>
      <c r="BC63" s="21"/>
      <c r="BD63" s="222"/>
      <c r="BE63" s="20"/>
      <c r="BF63" s="20"/>
      <c r="BG63" s="21"/>
      <c r="BH63" s="20"/>
      <c r="BI63" s="23"/>
      <c r="BJ63" s="23"/>
      <c r="BK63" s="21"/>
      <c r="BL63" s="21"/>
      <c r="BM63" s="21"/>
      <c r="BN63" s="179"/>
      <c r="BO63" s="24"/>
      <c r="BP63" s="21"/>
      <c r="BQ63" s="180"/>
      <c r="BR63" s="181"/>
      <c r="BT63" s="182"/>
      <c r="BU63" s="25"/>
    </row>
    <row r="64" spans="1:73" s="22" customFormat="1" ht="159.6" customHeight="1" x14ac:dyDescent="0.25">
      <c r="A64" s="17"/>
      <c r="B64" s="18"/>
      <c r="C64" s="24"/>
      <c r="D64" s="19"/>
      <c r="E64" s="19"/>
      <c r="F64" s="20"/>
      <c r="G64" s="18"/>
      <c r="H64" s="18"/>
      <c r="I64" s="18"/>
      <c r="J64" s="231"/>
      <c r="K64" s="231"/>
      <c r="L64" s="20"/>
      <c r="M64" s="20" t="s">
        <v>310</v>
      </c>
      <c r="N64" s="20">
        <f>BD62</f>
        <v>0.25</v>
      </c>
      <c r="O64" s="21">
        <f>N64*1124</f>
        <v>281</v>
      </c>
      <c r="P64" s="21"/>
      <c r="Q64" s="21">
        <f>O64*0.11</f>
        <v>30.91</v>
      </c>
      <c r="R64" s="21">
        <f>O64*0.83</f>
        <v>233.23</v>
      </c>
      <c r="S64" s="21">
        <v>0</v>
      </c>
      <c r="T64" s="21">
        <f>O64*0.06</f>
        <v>16.86</v>
      </c>
      <c r="U64" s="21">
        <f t="shared" ref="U64" si="60">SUM(Q64:T64)</f>
        <v>281</v>
      </c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79"/>
      <c r="AM64" s="21"/>
      <c r="AN64" s="21"/>
      <c r="AO64" s="21"/>
      <c r="AP64" s="21"/>
      <c r="AQ64" s="21"/>
      <c r="AR64" s="21"/>
      <c r="AS64" s="21"/>
      <c r="AT64" s="179"/>
      <c r="AU64" s="21"/>
      <c r="AV64" s="21"/>
      <c r="AW64" s="21"/>
      <c r="AX64" s="21"/>
      <c r="AY64" s="21"/>
      <c r="AZ64" s="21"/>
      <c r="BA64" s="21"/>
      <c r="BB64" s="20"/>
      <c r="BC64" s="21"/>
      <c r="BD64" s="222"/>
      <c r="BE64" s="20"/>
      <c r="BF64" s="20"/>
      <c r="BG64" s="21"/>
      <c r="BH64" s="20"/>
      <c r="BI64" s="23"/>
      <c r="BJ64" s="23"/>
      <c r="BK64" s="21"/>
      <c r="BL64" s="21"/>
      <c r="BM64" s="21"/>
      <c r="BN64" s="179"/>
      <c r="BO64" s="24"/>
      <c r="BP64" s="21"/>
      <c r="BQ64" s="180"/>
      <c r="BR64" s="181"/>
      <c r="BT64" s="182"/>
      <c r="BU64" s="25"/>
    </row>
    <row r="65" spans="1:73" s="22" customFormat="1" ht="351.75" customHeight="1" x14ac:dyDescent="0.25">
      <c r="A65" s="17"/>
      <c r="B65" s="18"/>
      <c r="C65" s="24"/>
      <c r="D65" s="19"/>
      <c r="E65" s="19"/>
      <c r="F65" s="20"/>
      <c r="G65" s="18"/>
      <c r="H65" s="18"/>
      <c r="I65" s="18"/>
      <c r="J65" s="232"/>
      <c r="K65" s="232"/>
      <c r="L65" s="20"/>
      <c r="M65" s="20" t="s">
        <v>320</v>
      </c>
      <c r="N65" s="20" t="str">
        <f>BF62</f>
        <v xml:space="preserve">реконструкция существующей ВЛ-0,4 кВ в части монтажа совместной подвеской проектируемой ВЛ-0,4 кВ на участке протяженностью 0,17 </v>
      </c>
      <c r="O65" s="21">
        <f>0.17*620.52</f>
        <v>105.4884</v>
      </c>
      <c r="P65" s="21"/>
      <c r="Q65" s="21">
        <f>O65*0.08</f>
        <v>8.4390719999999995</v>
      </c>
      <c r="R65" s="21">
        <f>O65*0.92</f>
        <v>97.049328000000003</v>
      </c>
      <c r="S65" s="21">
        <v>0</v>
      </c>
      <c r="T65" s="21">
        <v>0</v>
      </c>
      <c r="U65" s="21">
        <f t="shared" ref="U65" si="61">SUM(Q65:T65)</f>
        <v>105.4884</v>
      </c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79"/>
      <c r="AM65" s="21"/>
      <c r="AN65" s="21"/>
      <c r="AO65" s="21"/>
      <c r="AP65" s="21"/>
      <c r="AQ65" s="21"/>
      <c r="AR65" s="21"/>
      <c r="AS65" s="21"/>
      <c r="AT65" s="179"/>
      <c r="AU65" s="21"/>
      <c r="AV65" s="21"/>
      <c r="AW65" s="21"/>
      <c r="AX65" s="21"/>
      <c r="AY65" s="21"/>
      <c r="AZ65" s="21"/>
      <c r="BA65" s="21"/>
      <c r="BB65" s="20"/>
      <c r="BC65" s="21"/>
      <c r="BD65" s="222"/>
      <c r="BE65" s="20"/>
      <c r="BF65" s="20"/>
      <c r="BG65" s="21"/>
      <c r="BH65" s="20"/>
      <c r="BI65" s="23"/>
      <c r="BJ65" s="23"/>
      <c r="BK65" s="21"/>
      <c r="BL65" s="21"/>
      <c r="BM65" s="21"/>
      <c r="BN65" s="179"/>
      <c r="BO65" s="24"/>
      <c r="BP65" s="21"/>
      <c r="BQ65" s="180"/>
      <c r="BR65" s="181"/>
      <c r="BT65" s="182"/>
      <c r="BU65" s="25"/>
    </row>
    <row r="66" spans="1:73" s="22" customFormat="1" ht="190.5" customHeight="1" x14ac:dyDescent="0.25">
      <c r="A66" s="17" t="s">
        <v>492</v>
      </c>
      <c r="B66" s="18">
        <v>41730837</v>
      </c>
      <c r="C66" s="24">
        <v>43392</v>
      </c>
      <c r="D66" s="19">
        <v>466.1</v>
      </c>
      <c r="E66" s="19"/>
      <c r="F66" s="20">
        <v>7</v>
      </c>
      <c r="G66" s="18" t="s">
        <v>493</v>
      </c>
      <c r="H66" s="18" t="s">
        <v>138</v>
      </c>
      <c r="I66" s="18" t="s">
        <v>494</v>
      </c>
      <c r="J66" s="230" t="s">
        <v>495</v>
      </c>
      <c r="K66" s="230" t="s">
        <v>417</v>
      </c>
      <c r="L66" s="222"/>
      <c r="M66" s="20"/>
      <c r="N66" s="20"/>
      <c r="O66" s="21">
        <f>SUM(O67)</f>
        <v>269.76</v>
      </c>
      <c r="P66" s="21">
        <f t="shared" ref="P66:U66" si="62">SUM(P67)</f>
        <v>0</v>
      </c>
      <c r="Q66" s="21">
        <f t="shared" si="62"/>
        <v>29.6736</v>
      </c>
      <c r="R66" s="21">
        <f t="shared" si="62"/>
        <v>223.90079999999998</v>
      </c>
      <c r="S66" s="21">
        <f t="shared" si="62"/>
        <v>0</v>
      </c>
      <c r="T66" s="21">
        <f t="shared" si="62"/>
        <v>16.185599999999997</v>
      </c>
      <c r="U66" s="21">
        <f t="shared" si="62"/>
        <v>269.76</v>
      </c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79"/>
      <c r="AM66" s="21"/>
      <c r="AN66" s="21"/>
      <c r="AO66" s="21"/>
      <c r="AP66" s="21"/>
      <c r="AQ66" s="21"/>
      <c r="AR66" s="21"/>
      <c r="AS66" s="21"/>
      <c r="AT66" s="179"/>
      <c r="AU66" s="21"/>
      <c r="AV66" s="21"/>
      <c r="AW66" s="21"/>
      <c r="AX66" s="21"/>
      <c r="AY66" s="21"/>
      <c r="AZ66" s="21"/>
      <c r="BA66" s="21"/>
      <c r="BB66" s="20"/>
      <c r="BC66" s="29"/>
      <c r="BD66" s="222">
        <v>0.24</v>
      </c>
      <c r="BE66" s="179">
        <f>U67</f>
        <v>269.76</v>
      </c>
      <c r="BF66" s="29"/>
      <c r="BG66" s="21"/>
      <c r="BH66" s="20"/>
      <c r="BI66" s="23"/>
      <c r="BJ66" s="23"/>
      <c r="BK66" s="21"/>
      <c r="BL66" s="21"/>
      <c r="BM66" s="21"/>
      <c r="BN66" s="179">
        <f t="shared" si="57"/>
        <v>269.76</v>
      </c>
      <c r="BO66" s="24">
        <v>43572</v>
      </c>
      <c r="BP66" s="21" t="s">
        <v>210</v>
      </c>
      <c r="BQ66" s="180">
        <v>43392</v>
      </c>
      <c r="BR66" s="181">
        <v>6</v>
      </c>
      <c r="BS66" s="22">
        <f t="shared" si="47"/>
        <v>180</v>
      </c>
      <c r="BT66" s="182">
        <f t="shared" si="48"/>
        <v>43572</v>
      </c>
      <c r="BU66" s="25"/>
    </row>
    <row r="67" spans="1:73" s="22" customFormat="1" ht="228" customHeight="1" x14ac:dyDescent="0.25">
      <c r="A67" s="17"/>
      <c r="B67" s="18"/>
      <c r="C67" s="24"/>
      <c r="D67" s="19"/>
      <c r="E67" s="19"/>
      <c r="F67" s="20"/>
      <c r="G67" s="18"/>
      <c r="H67" s="18"/>
      <c r="I67" s="18"/>
      <c r="J67" s="232"/>
      <c r="K67" s="232"/>
      <c r="L67" s="222"/>
      <c r="M67" s="20" t="s">
        <v>310</v>
      </c>
      <c r="N67" s="20">
        <f>BD66</f>
        <v>0.24</v>
      </c>
      <c r="O67" s="21">
        <f>N67*1124</f>
        <v>269.76</v>
      </c>
      <c r="P67" s="21"/>
      <c r="Q67" s="21">
        <f>O67*0.11</f>
        <v>29.6736</v>
      </c>
      <c r="R67" s="21">
        <f>O67*0.83</f>
        <v>223.90079999999998</v>
      </c>
      <c r="S67" s="21">
        <v>0</v>
      </c>
      <c r="T67" s="21">
        <f>O67*0.06</f>
        <v>16.185599999999997</v>
      </c>
      <c r="U67" s="21">
        <f t="shared" ref="U67" si="63">SUM(Q67:T67)</f>
        <v>269.76</v>
      </c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79"/>
      <c r="AM67" s="21"/>
      <c r="AN67" s="21"/>
      <c r="AO67" s="21"/>
      <c r="AP67" s="21"/>
      <c r="AQ67" s="21"/>
      <c r="AR67" s="21"/>
      <c r="AS67" s="21"/>
      <c r="AT67" s="179"/>
      <c r="AU67" s="21"/>
      <c r="AV67" s="21"/>
      <c r="AW67" s="21"/>
      <c r="AX67" s="21"/>
      <c r="AY67" s="21"/>
      <c r="AZ67" s="21"/>
      <c r="BA67" s="21"/>
      <c r="BB67" s="20"/>
      <c r="BC67" s="29"/>
      <c r="BD67" s="222"/>
      <c r="BE67" s="179"/>
      <c r="BF67" s="29"/>
      <c r="BG67" s="21"/>
      <c r="BH67" s="20"/>
      <c r="BI67" s="23"/>
      <c r="BJ67" s="23"/>
      <c r="BK67" s="21"/>
      <c r="BL67" s="21"/>
      <c r="BM67" s="21"/>
      <c r="BN67" s="179"/>
      <c r="BO67" s="24"/>
      <c r="BP67" s="21"/>
      <c r="BQ67" s="180"/>
      <c r="BR67" s="181"/>
      <c r="BT67" s="182"/>
      <c r="BU67" s="25"/>
    </row>
    <row r="68" spans="1:73" s="22" customFormat="1" ht="277.5" customHeight="1" x14ac:dyDescent="0.25">
      <c r="A68" s="17" t="s">
        <v>496</v>
      </c>
      <c r="B68" s="18">
        <v>41729613</v>
      </c>
      <c r="C68" s="24">
        <v>43392</v>
      </c>
      <c r="D68" s="19">
        <v>466.1</v>
      </c>
      <c r="E68" s="19"/>
      <c r="F68" s="20">
        <v>15</v>
      </c>
      <c r="G68" s="18" t="s">
        <v>497</v>
      </c>
      <c r="H68" s="18" t="s">
        <v>141</v>
      </c>
      <c r="I68" s="18" t="s">
        <v>498</v>
      </c>
      <c r="J68" s="230" t="s">
        <v>499</v>
      </c>
      <c r="K68" s="230" t="s">
        <v>500</v>
      </c>
      <c r="L68" s="20"/>
      <c r="M68" s="20"/>
      <c r="N68" s="20"/>
      <c r="O68" s="21">
        <f>SUM(O69:O71)</f>
        <v>538.47199999999998</v>
      </c>
      <c r="P68" s="21">
        <f t="shared" ref="P68:U68" si="64">SUM(P69:P71)</f>
        <v>0</v>
      </c>
      <c r="Q68" s="21">
        <f t="shared" si="64"/>
        <v>57.322959999999995</v>
      </c>
      <c r="R68" s="21">
        <f t="shared" si="64"/>
        <v>449.56423999999993</v>
      </c>
      <c r="S68" s="21">
        <f t="shared" si="64"/>
        <v>3.26</v>
      </c>
      <c r="T68" s="21">
        <f t="shared" si="64"/>
        <v>28.3248</v>
      </c>
      <c r="U68" s="21">
        <f t="shared" si="64"/>
        <v>538.47199999999987</v>
      </c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79"/>
      <c r="AM68" s="21"/>
      <c r="AN68" s="21"/>
      <c r="AO68" s="21"/>
      <c r="AP68" s="21"/>
      <c r="AQ68" s="21"/>
      <c r="AR68" s="21"/>
      <c r="AS68" s="21"/>
      <c r="AT68" s="179"/>
      <c r="AU68" s="21"/>
      <c r="AV68" s="21"/>
      <c r="AW68" s="21"/>
      <c r="AX68" s="21"/>
      <c r="AY68" s="21"/>
      <c r="AZ68" s="21"/>
      <c r="BA68" s="21"/>
      <c r="BB68" s="21" t="s">
        <v>243</v>
      </c>
      <c r="BC68" s="21">
        <f>U69</f>
        <v>4.34</v>
      </c>
      <c r="BD68" s="222">
        <v>0.42</v>
      </c>
      <c r="BE68" s="21">
        <f>U70</f>
        <v>472.07999999999993</v>
      </c>
      <c r="BF68" s="20" t="s">
        <v>501</v>
      </c>
      <c r="BG68" s="21">
        <f>U71</f>
        <v>62.052</v>
      </c>
      <c r="BH68" s="20"/>
      <c r="BI68" s="23"/>
      <c r="BJ68" s="23"/>
      <c r="BK68" s="21"/>
      <c r="BL68" s="21"/>
      <c r="BM68" s="21"/>
      <c r="BN68" s="179">
        <f t="shared" si="57"/>
        <v>538.47199999999987</v>
      </c>
      <c r="BO68" s="24">
        <v>43572</v>
      </c>
      <c r="BP68" s="21" t="s">
        <v>210</v>
      </c>
      <c r="BQ68" s="180">
        <v>43392</v>
      </c>
      <c r="BR68" s="181">
        <v>6</v>
      </c>
      <c r="BS68" s="22">
        <f t="shared" si="47"/>
        <v>180</v>
      </c>
      <c r="BT68" s="182">
        <f t="shared" si="48"/>
        <v>43572</v>
      </c>
      <c r="BU68" s="25"/>
    </row>
    <row r="69" spans="1:73" s="22" customFormat="1" ht="129" customHeight="1" x14ac:dyDescent="0.25">
      <c r="A69" s="17"/>
      <c r="B69" s="18"/>
      <c r="C69" s="24"/>
      <c r="D69" s="19"/>
      <c r="E69" s="19"/>
      <c r="F69" s="20"/>
      <c r="G69" s="18"/>
      <c r="H69" s="18"/>
      <c r="I69" s="18"/>
      <c r="J69" s="231"/>
      <c r="K69" s="231"/>
      <c r="L69" s="222"/>
      <c r="M69" s="20" t="s">
        <v>311</v>
      </c>
      <c r="N69" s="20" t="str">
        <f>BB68</f>
        <v>Монтаж АВ-0,4 кВ (до 63 А)</v>
      </c>
      <c r="O69" s="21">
        <f>U69</f>
        <v>4.34</v>
      </c>
      <c r="P69" s="21"/>
      <c r="Q69" s="21">
        <v>0.43</v>
      </c>
      <c r="R69" s="21">
        <v>0.65</v>
      </c>
      <c r="S69" s="21">
        <v>3.26</v>
      </c>
      <c r="T69" s="21">
        <v>0</v>
      </c>
      <c r="U69" s="21">
        <f>SUM(Q69:T69)</f>
        <v>4.34</v>
      </c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179"/>
      <c r="AG69" s="179"/>
      <c r="AH69" s="179"/>
      <c r="AI69" s="21"/>
      <c r="AJ69" s="21"/>
      <c r="AK69" s="21"/>
      <c r="AL69" s="179"/>
      <c r="AM69" s="21"/>
      <c r="AN69" s="21"/>
      <c r="AO69" s="21"/>
      <c r="AP69" s="21"/>
      <c r="AQ69" s="21"/>
      <c r="AR69" s="21"/>
      <c r="AS69" s="21"/>
      <c r="AT69" s="179"/>
      <c r="AU69" s="21"/>
      <c r="AV69" s="21"/>
      <c r="AW69" s="21"/>
      <c r="AX69" s="21"/>
      <c r="AY69" s="21"/>
      <c r="AZ69" s="21"/>
      <c r="BA69" s="21"/>
      <c r="BB69" s="21"/>
      <c r="BC69" s="21"/>
      <c r="BD69" s="222"/>
      <c r="BE69" s="21"/>
      <c r="BF69" s="20"/>
      <c r="BG69" s="21"/>
      <c r="BH69" s="20"/>
      <c r="BI69" s="23"/>
      <c r="BJ69" s="23"/>
      <c r="BK69" s="21"/>
      <c r="BL69" s="21"/>
      <c r="BM69" s="21"/>
      <c r="BN69" s="179"/>
      <c r="BO69" s="24"/>
      <c r="BP69" s="21"/>
      <c r="BQ69" s="180"/>
      <c r="BR69" s="181"/>
      <c r="BT69" s="182"/>
      <c r="BU69" s="25"/>
    </row>
    <row r="70" spans="1:73" s="22" customFormat="1" ht="114" customHeight="1" x14ac:dyDescent="0.25">
      <c r="A70" s="17"/>
      <c r="B70" s="18"/>
      <c r="C70" s="24"/>
      <c r="D70" s="19"/>
      <c r="E70" s="19"/>
      <c r="F70" s="20"/>
      <c r="G70" s="18"/>
      <c r="H70" s="18"/>
      <c r="I70" s="18"/>
      <c r="J70" s="231"/>
      <c r="K70" s="231"/>
      <c r="L70" s="222"/>
      <c r="M70" s="20" t="s">
        <v>310</v>
      </c>
      <c r="N70" s="20">
        <f>BD68</f>
        <v>0.42</v>
      </c>
      <c r="O70" s="21">
        <f>N70*1124</f>
        <v>472.08</v>
      </c>
      <c r="P70" s="21"/>
      <c r="Q70" s="21">
        <f>O70*0.11</f>
        <v>51.928799999999995</v>
      </c>
      <c r="R70" s="21">
        <f>O70*0.83</f>
        <v>391.82639999999998</v>
      </c>
      <c r="S70" s="21">
        <v>0</v>
      </c>
      <c r="T70" s="21">
        <f>O70*0.06</f>
        <v>28.3248</v>
      </c>
      <c r="U70" s="21">
        <f t="shared" ref="U70:U71" si="65">SUM(Q70:T70)</f>
        <v>472.07999999999993</v>
      </c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179"/>
      <c r="AG70" s="179"/>
      <c r="AH70" s="179"/>
      <c r="AI70" s="21"/>
      <c r="AJ70" s="21"/>
      <c r="AK70" s="21"/>
      <c r="AL70" s="179"/>
      <c r="AM70" s="21"/>
      <c r="AN70" s="21"/>
      <c r="AO70" s="21"/>
      <c r="AP70" s="21"/>
      <c r="AQ70" s="21"/>
      <c r="AR70" s="21"/>
      <c r="AS70" s="21"/>
      <c r="AT70" s="179"/>
      <c r="AU70" s="21"/>
      <c r="AV70" s="21"/>
      <c r="AW70" s="21"/>
      <c r="AX70" s="21"/>
      <c r="AY70" s="21"/>
      <c r="AZ70" s="21"/>
      <c r="BA70" s="21"/>
      <c r="BB70" s="21"/>
      <c r="BC70" s="21"/>
      <c r="BD70" s="222"/>
      <c r="BE70" s="21"/>
      <c r="BF70" s="20"/>
      <c r="BG70" s="21"/>
      <c r="BH70" s="20"/>
      <c r="BI70" s="23"/>
      <c r="BJ70" s="23"/>
      <c r="BK70" s="21"/>
      <c r="BL70" s="21"/>
      <c r="BM70" s="21"/>
      <c r="BN70" s="179"/>
      <c r="BO70" s="24"/>
      <c r="BP70" s="21"/>
      <c r="BQ70" s="180"/>
      <c r="BR70" s="181"/>
      <c r="BT70" s="182"/>
      <c r="BU70" s="25"/>
    </row>
    <row r="71" spans="1:73" s="22" customFormat="1" ht="353.25" customHeight="1" x14ac:dyDescent="0.25">
      <c r="A71" s="17"/>
      <c r="B71" s="18"/>
      <c r="C71" s="24"/>
      <c r="D71" s="19"/>
      <c r="E71" s="19"/>
      <c r="F71" s="20"/>
      <c r="G71" s="18"/>
      <c r="H71" s="18"/>
      <c r="I71" s="18"/>
      <c r="J71" s="232"/>
      <c r="K71" s="232"/>
      <c r="L71" s="222"/>
      <c r="M71" s="20" t="s">
        <v>320</v>
      </c>
      <c r="N71" s="20" t="str">
        <f>BF68</f>
        <v>Реконструкция существующей ВЛ-0,4 кВ в части монтажа совместной подвеской проектируемой ВЛ-0,4 кВ на участке протяженностью 0,1 км</v>
      </c>
      <c r="O71" s="21">
        <f>0.1*620.52</f>
        <v>62.052</v>
      </c>
      <c r="P71" s="21"/>
      <c r="Q71" s="21">
        <f>O71*0.08</f>
        <v>4.9641599999999997</v>
      </c>
      <c r="R71" s="21">
        <f>O71*0.92</f>
        <v>57.08784</v>
      </c>
      <c r="S71" s="21">
        <v>0</v>
      </c>
      <c r="T71" s="21">
        <v>0</v>
      </c>
      <c r="U71" s="21">
        <f t="shared" si="65"/>
        <v>62.052</v>
      </c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179"/>
      <c r="AG71" s="179"/>
      <c r="AH71" s="179"/>
      <c r="AI71" s="21"/>
      <c r="AJ71" s="21"/>
      <c r="AK71" s="21"/>
      <c r="AL71" s="179"/>
      <c r="AM71" s="21"/>
      <c r="AN71" s="21"/>
      <c r="AO71" s="21"/>
      <c r="AP71" s="21"/>
      <c r="AQ71" s="21"/>
      <c r="AR71" s="21"/>
      <c r="AS71" s="21"/>
      <c r="AT71" s="179"/>
      <c r="AU71" s="21"/>
      <c r="AV71" s="21"/>
      <c r="AW71" s="21"/>
      <c r="AX71" s="21"/>
      <c r="AY71" s="21"/>
      <c r="AZ71" s="21"/>
      <c r="BA71" s="21"/>
      <c r="BB71" s="21"/>
      <c r="BC71" s="21"/>
      <c r="BD71" s="222"/>
      <c r="BE71" s="21"/>
      <c r="BF71" s="20"/>
      <c r="BG71" s="21"/>
      <c r="BH71" s="20"/>
      <c r="BI71" s="23"/>
      <c r="BJ71" s="23"/>
      <c r="BK71" s="21"/>
      <c r="BL71" s="21"/>
      <c r="BM71" s="21"/>
      <c r="BN71" s="179"/>
      <c r="BO71" s="24"/>
      <c r="BP71" s="21"/>
      <c r="BQ71" s="180"/>
      <c r="BR71" s="181"/>
      <c r="BT71" s="182"/>
      <c r="BU71" s="25"/>
    </row>
    <row r="72" spans="1:73" s="22" customFormat="1" ht="409.5" customHeight="1" x14ac:dyDescent="0.25">
      <c r="A72" s="17" t="s">
        <v>502</v>
      </c>
      <c r="B72" s="18">
        <v>41730433</v>
      </c>
      <c r="C72" s="24">
        <v>43392</v>
      </c>
      <c r="D72" s="19">
        <v>466.1</v>
      </c>
      <c r="E72" s="19"/>
      <c r="F72" s="20">
        <v>10</v>
      </c>
      <c r="G72" s="18" t="s">
        <v>503</v>
      </c>
      <c r="H72" s="18" t="s">
        <v>136</v>
      </c>
      <c r="I72" s="18" t="s">
        <v>504</v>
      </c>
      <c r="J72" s="230" t="s">
        <v>505</v>
      </c>
      <c r="K72" s="230" t="s">
        <v>506</v>
      </c>
      <c r="L72" s="222"/>
      <c r="M72" s="20"/>
      <c r="N72" s="20"/>
      <c r="O72" s="21">
        <f>SUM(O73)</f>
        <v>112.4</v>
      </c>
      <c r="P72" s="21">
        <f t="shared" ref="P72:U74" si="66">SUM(P73)</f>
        <v>0</v>
      </c>
      <c r="Q72" s="21">
        <f t="shared" si="66"/>
        <v>12.364000000000001</v>
      </c>
      <c r="R72" s="21">
        <f t="shared" si="66"/>
        <v>93.292000000000002</v>
      </c>
      <c r="S72" s="21">
        <f t="shared" si="66"/>
        <v>0</v>
      </c>
      <c r="T72" s="21">
        <f t="shared" si="66"/>
        <v>6.7439999999999998</v>
      </c>
      <c r="U72" s="21">
        <f t="shared" si="66"/>
        <v>112.4</v>
      </c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179"/>
      <c r="AG72" s="179"/>
      <c r="AH72" s="179"/>
      <c r="AI72" s="20"/>
      <c r="AJ72" s="21"/>
      <c r="AK72" s="21"/>
      <c r="AL72" s="179"/>
      <c r="AM72" s="20"/>
      <c r="AN72" s="21"/>
      <c r="AO72" s="21"/>
      <c r="AP72" s="21"/>
      <c r="AQ72" s="21"/>
      <c r="AR72" s="21"/>
      <c r="AS72" s="21"/>
      <c r="AT72" s="179"/>
      <c r="AU72" s="21"/>
      <c r="AV72" s="21"/>
      <c r="AW72" s="21"/>
      <c r="AX72" s="21"/>
      <c r="AY72" s="21"/>
      <c r="AZ72" s="21"/>
      <c r="BA72" s="21"/>
      <c r="BB72" s="21"/>
      <c r="BC72" s="21"/>
      <c r="BD72" s="222">
        <v>0.1</v>
      </c>
      <c r="BE72" s="21">
        <f>U73</f>
        <v>112.4</v>
      </c>
      <c r="BF72" s="20"/>
      <c r="BG72" s="21"/>
      <c r="BH72" s="20"/>
      <c r="BI72" s="23"/>
      <c r="BJ72" s="23"/>
      <c r="BK72" s="21"/>
      <c r="BL72" s="21"/>
      <c r="BM72" s="21"/>
      <c r="BN72" s="179">
        <f t="shared" si="57"/>
        <v>112.4</v>
      </c>
      <c r="BO72" s="24">
        <v>43572</v>
      </c>
      <c r="BP72" s="21" t="s">
        <v>507</v>
      </c>
      <c r="BQ72" s="180">
        <v>43392</v>
      </c>
      <c r="BR72" s="181">
        <v>6</v>
      </c>
      <c r="BS72" s="22">
        <f t="shared" si="47"/>
        <v>180</v>
      </c>
      <c r="BT72" s="182">
        <f t="shared" si="48"/>
        <v>43572</v>
      </c>
      <c r="BU72" s="25"/>
    </row>
    <row r="73" spans="1:73" s="22" customFormat="1" ht="372" customHeight="1" x14ac:dyDescent="0.25">
      <c r="A73" s="17"/>
      <c r="B73" s="18"/>
      <c r="C73" s="24"/>
      <c r="D73" s="19"/>
      <c r="E73" s="19"/>
      <c r="F73" s="20"/>
      <c r="G73" s="18"/>
      <c r="H73" s="18"/>
      <c r="I73" s="18"/>
      <c r="J73" s="232"/>
      <c r="K73" s="232"/>
      <c r="L73" s="222"/>
      <c r="M73" s="20" t="s">
        <v>310</v>
      </c>
      <c r="N73" s="20">
        <f>BD72</f>
        <v>0.1</v>
      </c>
      <c r="O73" s="21">
        <f>N73*1124</f>
        <v>112.4</v>
      </c>
      <c r="P73" s="21"/>
      <c r="Q73" s="21">
        <f>O73*0.11</f>
        <v>12.364000000000001</v>
      </c>
      <c r="R73" s="21">
        <f>O73*0.83</f>
        <v>93.292000000000002</v>
      </c>
      <c r="S73" s="21">
        <v>0</v>
      </c>
      <c r="T73" s="21">
        <f>O73*0.06</f>
        <v>6.7439999999999998</v>
      </c>
      <c r="U73" s="21">
        <f t="shared" ref="U73" si="67">SUM(Q73:T73)</f>
        <v>112.4</v>
      </c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179"/>
      <c r="AG73" s="179"/>
      <c r="AH73" s="179"/>
      <c r="AI73" s="20"/>
      <c r="AJ73" s="21"/>
      <c r="AK73" s="21"/>
      <c r="AL73" s="179"/>
      <c r="AM73" s="20"/>
      <c r="AN73" s="21"/>
      <c r="AO73" s="21"/>
      <c r="AP73" s="21"/>
      <c r="AQ73" s="21"/>
      <c r="AR73" s="21"/>
      <c r="AS73" s="21"/>
      <c r="AT73" s="179"/>
      <c r="AU73" s="21"/>
      <c r="AV73" s="21"/>
      <c r="AW73" s="21"/>
      <c r="AX73" s="21"/>
      <c r="AY73" s="21"/>
      <c r="AZ73" s="21"/>
      <c r="BA73" s="21"/>
      <c r="BB73" s="21"/>
      <c r="BC73" s="21"/>
      <c r="BD73" s="222"/>
      <c r="BE73" s="21"/>
      <c r="BF73" s="20"/>
      <c r="BG73" s="21"/>
      <c r="BH73" s="20"/>
      <c r="BI73" s="23"/>
      <c r="BJ73" s="23"/>
      <c r="BK73" s="21"/>
      <c r="BL73" s="21"/>
      <c r="BM73" s="21"/>
      <c r="BN73" s="179"/>
      <c r="BO73" s="24"/>
      <c r="BP73" s="21"/>
      <c r="BQ73" s="180"/>
      <c r="BR73" s="181"/>
      <c r="BT73" s="182"/>
      <c r="BU73" s="25"/>
    </row>
    <row r="74" spans="1:73" s="22" customFormat="1" ht="234.75" customHeight="1" x14ac:dyDescent="0.25">
      <c r="A74" s="17" t="s">
        <v>508</v>
      </c>
      <c r="B74" s="18">
        <v>41732495</v>
      </c>
      <c r="C74" s="24">
        <v>43392</v>
      </c>
      <c r="D74" s="19">
        <v>466.1</v>
      </c>
      <c r="E74" s="19"/>
      <c r="F74" s="20">
        <v>15</v>
      </c>
      <c r="G74" s="18" t="s">
        <v>509</v>
      </c>
      <c r="H74" s="18" t="s">
        <v>138</v>
      </c>
      <c r="I74" s="230" t="s">
        <v>510</v>
      </c>
      <c r="J74" s="230" t="s">
        <v>511</v>
      </c>
      <c r="K74" s="230" t="s">
        <v>512</v>
      </c>
      <c r="L74" s="20"/>
      <c r="M74" s="20"/>
      <c r="N74" s="20"/>
      <c r="O74" s="21">
        <f>SUM(O75)</f>
        <v>843</v>
      </c>
      <c r="P74" s="21">
        <f t="shared" si="66"/>
        <v>0</v>
      </c>
      <c r="Q74" s="21">
        <f t="shared" si="66"/>
        <v>92.73</v>
      </c>
      <c r="R74" s="21">
        <f t="shared" si="66"/>
        <v>699.68999999999994</v>
      </c>
      <c r="S74" s="21">
        <f t="shared" si="66"/>
        <v>0</v>
      </c>
      <c r="T74" s="21">
        <f t="shared" si="66"/>
        <v>50.58</v>
      </c>
      <c r="U74" s="21">
        <f t="shared" si="66"/>
        <v>843</v>
      </c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1"/>
      <c r="AJ74" s="20"/>
      <c r="AK74" s="21"/>
      <c r="AL74" s="222"/>
      <c r="AM74" s="21"/>
      <c r="AN74" s="20"/>
      <c r="AO74" s="21"/>
      <c r="AP74" s="21"/>
      <c r="AQ74" s="21"/>
      <c r="AR74" s="21"/>
      <c r="AS74" s="21"/>
      <c r="AT74" s="222"/>
      <c r="AU74" s="21"/>
      <c r="AV74" s="21"/>
      <c r="AW74" s="21"/>
      <c r="AX74" s="21"/>
      <c r="AY74" s="21"/>
      <c r="AZ74" s="21"/>
      <c r="BA74" s="21"/>
      <c r="BB74" s="21"/>
      <c r="BC74" s="21"/>
      <c r="BD74" s="222">
        <v>0.75</v>
      </c>
      <c r="BE74" s="179">
        <f>U75</f>
        <v>843</v>
      </c>
      <c r="BF74" s="20"/>
      <c r="BG74" s="21"/>
      <c r="BH74" s="20"/>
      <c r="BI74" s="23"/>
      <c r="BJ74" s="23"/>
      <c r="BK74" s="21"/>
      <c r="BL74" s="21"/>
      <c r="BM74" s="21"/>
      <c r="BN74" s="179">
        <f t="shared" si="57"/>
        <v>843</v>
      </c>
      <c r="BO74" s="24">
        <v>43572</v>
      </c>
      <c r="BP74" s="21" t="s">
        <v>210</v>
      </c>
      <c r="BQ74" s="180">
        <v>43392</v>
      </c>
      <c r="BR74" s="181">
        <v>6</v>
      </c>
      <c r="BS74" s="22">
        <f t="shared" si="47"/>
        <v>180</v>
      </c>
      <c r="BT74" s="182">
        <f t="shared" ref="BT74" si="68">BQ74+BS74</f>
        <v>43572</v>
      </c>
      <c r="BU74" s="25"/>
    </row>
    <row r="75" spans="1:73" s="22" customFormat="1" ht="234.75" customHeight="1" x14ac:dyDescent="0.25">
      <c r="A75" s="200"/>
      <c r="B75" s="223"/>
      <c r="C75" s="201"/>
      <c r="D75" s="202"/>
      <c r="E75" s="202"/>
      <c r="F75" s="221"/>
      <c r="G75" s="223"/>
      <c r="H75" s="223"/>
      <c r="I75" s="231"/>
      <c r="J75" s="231"/>
      <c r="K75" s="231"/>
      <c r="L75" s="221"/>
      <c r="M75" s="221" t="s">
        <v>310</v>
      </c>
      <c r="N75" s="221">
        <f>BD74</f>
        <v>0.75</v>
      </c>
      <c r="O75" s="203">
        <f>N75*1124</f>
        <v>843</v>
      </c>
      <c r="P75" s="203"/>
      <c r="Q75" s="203">
        <f>O75*0.11</f>
        <v>92.73</v>
      </c>
      <c r="R75" s="203">
        <f>O75*0.83</f>
        <v>699.68999999999994</v>
      </c>
      <c r="S75" s="203">
        <v>0</v>
      </c>
      <c r="T75" s="203">
        <f>O75*0.06</f>
        <v>50.58</v>
      </c>
      <c r="U75" s="203">
        <f t="shared" ref="U75" si="69">SUM(Q75:T75)</f>
        <v>843</v>
      </c>
      <c r="V75" s="203"/>
      <c r="W75" s="203"/>
      <c r="X75" s="203"/>
      <c r="Y75" s="203"/>
      <c r="Z75" s="203"/>
      <c r="AA75" s="203"/>
      <c r="AB75" s="203"/>
      <c r="AC75" s="203"/>
      <c r="AD75" s="203"/>
      <c r="AE75" s="203"/>
      <c r="AF75" s="203"/>
      <c r="AG75" s="203"/>
      <c r="AH75" s="221"/>
      <c r="AI75" s="203"/>
      <c r="AJ75" s="221"/>
      <c r="AK75" s="203"/>
      <c r="AL75" s="225"/>
      <c r="AM75" s="203"/>
      <c r="AN75" s="221"/>
      <c r="AO75" s="203"/>
      <c r="AP75" s="203"/>
      <c r="AQ75" s="203"/>
      <c r="AR75" s="203"/>
      <c r="AS75" s="203"/>
      <c r="AT75" s="225"/>
      <c r="AU75" s="203"/>
      <c r="AV75" s="203"/>
      <c r="AW75" s="203"/>
      <c r="AX75" s="203"/>
      <c r="AY75" s="203"/>
      <c r="AZ75" s="203"/>
      <c r="BA75" s="203"/>
      <c r="BB75" s="203"/>
      <c r="BC75" s="203"/>
      <c r="BD75" s="225"/>
      <c r="BE75" s="204"/>
      <c r="BF75" s="221"/>
      <c r="BG75" s="203"/>
      <c r="BH75" s="221"/>
      <c r="BI75" s="205"/>
      <c r="BJ75" s="205"/>
      <c r="BK75" s="203"/>
      <c r="BL75" s="203"/>
      <c r="BM75" s="203"/>
      <c r="BN75" s="204"/>
      <c r="BO75" s="201"/>
      <c r="BP75" s="21"/>
      <c r="BQ75" s="180"/>
      <c r="BR75" s="181"/>
      <c r="BT75" s="182"/>
      <c r="BU75" s="25"/>
    </row>
    <row r="76" spans="1:73" s="219" customFormat="1" ht="409.5" customHeight="1" x14ac:dyDescent="0.25">
      <c r="A76" s="237" t="s">
        <v>39</v>
      </c>
      <c r="B76" s="238"/>
      <c r="C76" s="238"/>
      <c r="D76" s="238"/>
      <c r="E76" s="238"/>
      <c r="F76" s="238"/>
      <c r="G76" s="238"/>
      <c r="H76" s="238"/>
      <c r="I76" s="238"/>
      <c r="J76" s="238"/>
      <c r="K76" s="239"/>
      <c r="L76" s="213"/>
      <c r="M76" s="213"/>
      <c r="N76" s="213"/>
      <c r="O76" s="214">
        <f>O3+O5+O7+O9+O12+O14+O16+O19+O21+O24+O27+O33+O35+O37+O40+O42+O44+O46+O48+O50+O53+O55+O58+O62+O66+O68+O72+O74</f>
        <v>6969.9503999999997</v>
      </c>
      <c r="P76" s="214">
        <f t="shared" ref="P76:BN76" si="70">P3+P5+P7+P9+P12+P14+P16+P19+P21+P24+P27+P33+P35+P37+P40+P42+P44+P46+P48+P50+P53+P55+P58+P62+P66+P68+P72+P74</f>
        <v>0</v>
      </c>
      <c r="Q76" s="214">
        <f t="shared" si="70"/>
        <v>761.28913200000011</v>
      </c>
      <c r="R76" s="214">
        <f t="shared" si="70"/>
        <v>5780.2452679999997</v>
      </c>
      <c r="S76" s="214">
        <f t="shared" si="70"/>
        <v>26.079999999999991</v>
      </c>
      <c r="T76" s="214">
        <f t="shared" si="70"/>
        <v>402.33599999999996</v>
      </c>
      <c r="U76" s="214">
        <f t="shared" si="70"/>
        <v>6969.9503999999997</v>
      </c>
      <c r="V76" s="214">
        <f t="shared" si="70"/>
        <v>0</v>
      </c>
      <c r="W76" s="214">
        <f t="shared" si="70"/>
        <v>0</v>
      </c>
      <c r="X76" s="214">
        <f t="shared" si="70"/>
        <v>0</v>
      </c>
      <c r="Y76" s="214">
        <f t="shared" si="70"/>
        <v>0</v>
      </c>
      <c r="Z76" s="214">
        <f t="shared" si="70"/>
        <v>0</v>
      </c>
      <c r="AA76" s="214">
        <f t="shared" si="70"/>
        <v>0</v>
      </c>
      <c r="AB76" s="214">
        <f t="shared" si="70"/>
        <v>0</v>
      </c>
      <c r="AC76" s="214">
        <f t="shared" si="70"/>
        <v>0</v>
      </c>
      <c r="AD76" s="214">
        <f t="shared" si="70"/>
        <v>0</v>
      </c>
      <c r="AE76" s="214">
        <f t="shared" si="70"/>
        <v>0</v>
      </c>
      <c r="AF76" s="214" t="s">
        <v>514</v>
      </c>
      <c r="AG76" s="214">
        <f t="shared" si="70"/>
        <v>213.56</v>
      </c>
      <c r="AH76" s="214"/>
      <c r="AI76" s="214"/>
      <c r="AJ76" s="214"/>
      <c r="AK76" s="214"/>
      <c r="AL76" s="214"/>
      <c r="AM76" s="214"/>
      <c r="AN76" s="214"/>
      <c r="AO76" s="214"/>
      <c r="AP76" s="214">
        <f t="shared" si="70"/>
        <v>7.0000000000000007E-2</v>
      </c>
      <c r="AQ76" s="214">
        <f t="shared" si="70"/>
        <v>124.18</v>
      </c>
      <c r="AR76" s="214">
        <f t="shared" si="70"/>
        <v>0</v>
      </c>
      <c r="AS76" s="214">
        <f t="shared" si="70"/>
        <v>0</v>
      </c>
      <c r="AT76" s="214"/>
      <c r="AU76" s="214"/>
      <c r="AV76" s="214">
        <f t="shared" si="70"/>
        <v>0</v>
      </c>
      <c r="AW76" s="214">
        <f t="shared" si="70"/>
        <v>0</v>
      </c>
      <c r="AX76" s="214">
        <f t="shared" si="70"/>
        <v>0</v>
      </c>
      <c r="AY76" s="214">
        <f t="shared" si="70"/>
        <v>0</v>
      </c>
      <c r="AZ76" s="214">
        <f t="shared" si="70"/>
        <v>0</v>
      </c>
      <c r="BA76" s="214">
        <f t="shared" si="70"/>
        <v>0</v>
      </c>
      <c r="BB76" s="214" t="s">
        <v>513</v>
      </c>
      <c r="BC76" s="214">
        <f t="shared" si="70"/>
        <v>34.72</v>
      </c>
      <c r="BD76" s="214">
        <f t="shared" si="70"/>
        <v>5.5960000000000001</v>
      </c>
      <c r="BE76" s="214">
        <f t="shared" si="70"/>
        <v>6289.9040000000005</v>
      </c>
      <c r="BF76" s="214" t="s">
        <v>515</v>
      </c>
      <c r="BG76" s="214">
        <f t="shared" si="70"/>
        <v>307.58640000000003</v>
      </c>
      <c r="BH76" s="214">
        <f t="shared" si="70"/>
        <v>0</v>
      </c>
      <c r="BI76" s="214">
        <f t="shared" si="70"/>
        <v>0</v>
      </c>
      <c r="BJ76" s="214">
        <f t="shared" si="70"/>
        <v>0</v>
      </c>
      <c r="BK76" s="214">
        <f t="shared" si="70"/>
        <v>0</v>
      </c>
      <c r="BL76" s="214">
        <f t="shared" si="70"/>
        <v>0</v>
      </c>
      <c r="BM76" s="214">
        <f t="shared" si="70"/>
        <v>0</v>
      </c>
      <c r="BN76" s="214">
        <f t="shared" si="70"/>
        <v>6969.9503999999997</v>
      </c>
      <c r="BO76" s="216"/>
      <c r="BP76" s="217"/>
      <c r="BQ76" s="214"/>
      <c r="BR76" s="215"/>
      <c r="BS76" s="215"/>
      <c r="BT76" s="216"/>
      <c r="BU76" s="218"/>
    </row>
    <row r="77" spans="1:73" s="22" customFormat="1" ht="126.75" customHeight="1" x14ac:dyDescent="0.25">
      <c r="A77" s="209"/>
      <c r="B77" s="210"/>
      <c r="C77" s="210"/>
      <c r="D77" s="211"/>
      <c r="E77" s="211"/>
      <c r="F77" s="178"/>
      <c r="G77" s="210"/>
      <c r="H77" s="210"/>
      <c r="I77" s="210"/>
      <c r="J77" s="212"/>
      <c r="K77" s="210"/>
      <c r="L77" s="178"/>
      <c r="M77" s="178"/>
      <c r="N77" s="178"/>
      <c r="O77" s="178"/>
      <c r="P77" s="178"/>
      <c r="Q77" s="178"/>
      <c r="R77" s="178"/>
      <c r="S77" s="178"/>
      <c r="T77" s="178"/>
      <c r="U77" s="178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178"/>
      <c r="AI77" s="178"/>
      <c r="AJ77" s="178"/>
      <c r="AK77" s="36"/>
      <c r="AL77" s="178"/>
      <c r="AM77" s="178"/>
      <c r="AN77" s="178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178"/>
      <c r="BC77" s="36"/>
      <c r="BD77" s="178"/>
      <c r="BE77" s="40"/>
      <c r="BF77" s="40"/>
      <c r="BG77" s="178"/>
      <c r="BH77" s="178"/>
      <c r="BI77" s="40"/>
      <c r="BJ77" s="40"/>
      <c r="BK77" s="178"/>
      <c r="BL77" s="40"/>
      <c r="BM77" s="36"/>
      <c r="BN77" s="36"/>
      <c r="BO77" s="26"/>
      <c r="BP77" s="199"/>
      <c r="BQ77" s="21"/>
      <c r="BR77" s="23"/>
      <c r="BS77" s="23"/>
      <c r="BT77" s="24"/>
      <c r="BU77" s="25"/>
    </row>
    <row r="78" spans="1:73" s="22" customFormat="1" ht="204.75" customHeight="1" x14ac:dyDescent="0.25">
      <c r="A78" s="220" t="s">
        <v>517</v>
      </c>
      <c r="B78" s="210"/>
      <c r="C78" s="210"/>
      <c r="D78" s="211"/>
      <c r="E78" s="211"/>
      <c r="F78" s="178"/>
      <c r="G78" s="210"/>
      <c r="H78" s="210"/>
      <c r="I78" s="210"/>
      <c r="J78" s="220" t="s">
        <v>521</v>
      </c>
      <c r="K78" s="210"/>
      <c r="L78" s="178"/>
      <c r="M78" s="220" t="s">
        <v>522</v>
      </c>
      <c r="N78" s="178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178"/>
      <c r="AI78" s="178"/>
      <c r="AJ78" s="178"/>
      <c r="AK78" s="36"/>
      <c r="AL78" s="178"/>
      <c r="AM78" s="178"/>
      <c r="AN78" s="178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178"/>
      <c r="BE78" s="36"/>
      <c r="BF78" s="36"/>
      <c r="BG78" s="178"/>
      <c r="BH78" s="178"/>
      <c r="BI78" s="40"/>
      <c r="BJ78" s="178"/>
      <c r="BK78" s="40"/>
      <c r="BL78" s="40"/>
      <c r="BM78" s="36"/>
      <c r="BN78" s="36"/>
      <c r="BO78" s="26"/>
      <c r="BP78" s="199"/>
      <c r="BQ78" s="21"/>
      <c r="BR78" s="23"/>
      <c r="BS78" s="23"/>
      <c r="BT78" s="24"/>
      <c r="BU78" s="25"/>
    </row>
    <row r="79" spans="1:73" s="22" customFormat="1" ht="204.75" customHeight="1" x14ac:dyDescent="0.25">
      <c r="A79" s="220" t="s">
        <v>518</v>
      </c>
      <c r="B79" s="210"/>
      <c r="C79" s="210"/>
      <c r="D79" s="211"/>
      <c r="E79" s="211"/>
      <c r="F79" s="178"/>
      <c r="G79" s="210"/>
      <c r="H79" s="210"/>
      <c r="I79" s="210"/>
      <c r="J79" s="220" t="s">
        <v>521</v>
      </c>
      <c r="K79" s="210"/>
      <c r="L79" s="178"/>
      <c r="M79" s="220" t="s">
        <v>523</v>
      </c>
      <c r="N79" s="178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178"/>
      <c r="AI79" s="178"/>
      <c r="AJ79" s="178"/>
      <c r="AK79" s="36"/>
      <c r="AL79" s="178"/>
      <c r="AM79" s="178"/>
      <c r="AN79" s="178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178"/>
      <c r="BE79" s="40"/>
      <c r="BF79" s="40"/>
      <c r="BG79" s="178"/>
      <c r="BH79" s="178"/>
      <c r="BI79" s="40"/>
      <c r="BJ79" s="178"/>
      <c r="BK79" s="178"/>
      <c r="BL79" s="40"/>
      <c r="BM79" s="36"/>
      <c r="BN79" s="36"/>
      <c r="BO79" s="26"/>
      <c r="BP79" s="199"/>
      <c r="BQ79" s="21"/>
      <c r="BR79" s="23"/>
      <c r="BS79" s="23"/>
      <c r="BT79" s="24"/>
      <c r="BU79" s="25"/>
    </row>
    <row r="80" spans="1:73" s="22" customFormat="1" ht="204.75" customHeight="1" x14ac:dyDescent="0.25">
      <c r="A80" s="220" t="s">
        <v>519</v>
      </c>
      <c r="B80" s="210"/>
      <c r="C80" s="210"/>
      <c r="D80" s="211"/>
      <c r="E80" s="211"/>
      <c r="F80" s="178"/>
      <c r="G80" s="210"/>
      <c r="H80" s="210"/>
      <c r="I80" s="210"/>
      <c r="J80" s="220" t="s">
        <v>521</v>
      </c>
      <c r="K80" s="210"/>
      <c r="L80" s="178"/>
      <c r="M80" s="220" t="s">
        <v>524</v>
      </c>
      <c r="N80" s="178"/>
      <c r="O80" s="36"/>
      <c r="P80" s="178"/>
      <c r="Q80" s="40"/>
      <c r="R80" s="40"/>
      <c r="S80" s="40"/>
      <c r="T80" s="40"/>
      <c r="U80" s="40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178"/>
      <c r="AI80" s="178"/>
      <c r="AJ80" s="178"/>
      <c r="AK80" s="36"/>
      <c r="AL80" s="178"/>
      <c r="AM80" s="178"/>
      <c r="AN80" s="178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178"/>
      <c r="BE80" s="40"/>
      <c r="BF80" s="40"/>
      <c r="BG80" s="178"/>
      <c r="BH80" s="178"/>
      <c r="BI80" s="40"/>
      <c r="BJ80" s="178"/>
      <c r="BK80" s="178"/>
      <c r="BL80" s="40"/>
      <c r="BM80" s="36"/>
      <c r="BN80" s="36"/>
      <c r="BO80" s="26"/>
      <c r="BP80" s="199"/>
      <c r="BQ80" s="21"/>
      <c r="BR80" s="23"/>
      <c r="BS80" s="23"/>
      <c r="BT80" s="24"/>
      <c r="BU80" s="25"/>
    </row>
    <row r="81" spans="1:73" s="22" customFormat="1" ht="204.75" customHeight="1" x14ac:dyDescent="0.25">
      <c r="A81" s="220" t="s">
        <v>520</v>
      </c>
      <c r="B81" s="210"/>
      <c r="C81" s="210"/>
      <c r="D81" s="211"/>
      <c r="E81" s="211"/>
      <c r="F81" s="178"/>
      <c r="G81" s="210"/>
      <c r="H81" s="210"/>
      <c r="I81" s="210"/>
      <c r="J81" s="220" t="s">
        <v>521</v>
      </c>
      <c r="K81" s="210"/>
      <c r="L81" s="178"/>
      <c r="M81" s="220" t="s">
        <v>525</v>
      </c>
      <c r="N81" s="178"/>
      <c r="O81" s="40"/>
      <c r="P81" s="178"/>
      <c r="Q81" s="40"/>
      <c r="R81" s="40"/>
      <c r="S81" s="40"/>
      <c r="T81" s="40"/>
      <c r="U81" s="40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178"/>
      <c r="AI81" s="178"/>
      <c r="AJ81" s="178"/>
      <c r="AK81" s="36"/>
      <c r="AL81" s="178"/>
      <c r="AM81" s="178"/>
      <c r="AN81" s="178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178"/>
      <c r="BE81" s="40"/>
      <c r="BF81" s="40"/>
      <c r="BG81" s="178"/>
      <c r="BH81" s="178"/>
      <c r="BI81" s="40"/>
      <c r="BJ81" s="178"/>
      <c r="BK81" s="178"/>
      <c r="BL81" s="40"/>
      <c r="BM81" s="36"/>
      <c r="BN81" s="36"/>
      <c r="BO81" s="26"/>
      <c r="BP81" s="199"/>
      <c r="BQ81" s="21"/>
      <c r="BR81" s="23"/>
      <c r="BS81" s="23"/>
      <c r="BT81" s="24"/>
      <c r="BU81" s="25"/>
    </row>
    <row r="82" spans="1:73" s="22" customFormat="1" ht="171.75" customHeight="1" x14ac:dyDescent="0.25">
      <c r="A82" s="206"/>
      <c r="B82" s="224"/>
      <c r="C82" s="224"/>
      <c r="D82" s="207"/>
      <c r="E82" s="207"/>
      <c r="F82" s="222"/>
      <c r="G82" s="224"/>
      <c r="H82" s="224"/>
      <c r="I82" s="224"/>
      <c r="J82" s="224"/>
      <c r="K82" s="224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179"/>
      <c r="AH82" s="222"/>
      <c r="AI82" s="222"/>
      <c r="AJ82" s="222"/>
      <c r="AK82" s="179"/>
      <c r="AL82" s="222"/>
      <c r="AM82" s="222"/>
      <c r="AN82" s="222"/>
      <c r="AO82" s="179"/>
      <c r="AP82" s="179"/>
      <c r="AQ82" s="179"/>
      <c r="AR82" s="179"/>
      <c r="AS82" s="179"/>
      <c r="AT82" s="179"/>
      <c r="AU82" s="179"/>
      <c r="AV82" s="179"/>
      <c r="AW82" s="179"/>
      <c r="AX82" s="179"/>
      <c r="AY82" s="179"/>
      <c r="AZ82" s="179"/>
      <c r="BA82" s="179"/>
      <c r="BB82" s="222"/>
      <c r="BC82" s="179"/>
      <c r="BD82" s="222"/>
      <c r="BE82" s="185"/>
      <c r="BF82" s="185"/>
      <c r="BG82" s="222"/>
      <c r="BH82" s="222"/>
      <c r="BI82" s="185"/>
      <c r="BJ82" s="185"/>
      <c r="BK82" s="222"/>
      <c r="BL82" s="185"/>
      <c r="BM82" s="179"/>
      <c r="BN82" s="179"/>
      <c r="BO82" s="208"/>
      <c r="BP82" s="21"/>
      <c r="BQ82" s="21"/>
      <c r="BR82" s="23"/>
      <c r="BS82" s="23"/>
      <c r="BT82" s="24"/>
      <c r="BU82" s="25"/>
    </row>
    <row r="83" spans="1:73" s="22" customFormat="1" ht="197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222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22"/>
      <c r="BE83" s="21"/>
      <c r="BF83" s="21"/>
      <c r="BG83" s="20"/>
      <c r="BH83" s="20"/>
      <c r="BI83" s="23"/>
      <c r="BJ83" s="20"/>
      <c r="BK83" s="20"/>
      <c r="BL83" s="23"/>
      <c r="BM83" s="21"/>
      <c r="BN83" s="179"/>
      <c r="BO83" s="24"/>
      <c r="BP83" s="21"/>
      <c r="BQ83" s="21"/>
      <c r="BR83" s="23"/>
      <c r="BS83" s="23"/>
      <c r="BT83" s="24"/>
      <c r="BU83" s="25"/>
    </row>
    <row r="84" spans="1:73" s="22" customFormat="1" ht="197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22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222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22"/>
      <c r="BE84" s="185"/>
      <c r="BF84" s="23"/>
      <c r="BG84" s="20"/>
      <c r="BH84" s="20"/>
      <c r="BI84" s="23"/>
      <c r="BJ84" s="20"/>
      <c r="BK84" s="20"/>
      <c r="BL84" s="23"/>
      <c r="BM84" s="21"/>
      <c r="BN84" s="179"/>
      <c r="BO84" s="24"/>
      <c r="BP84" s="21"/>
      <c r="BQ84" s="21"/>
      <c r="BR84" s="23"/>
      <c r="BS84" s="23"/>
      <c r="BT84" s="24"/>
      <c r="BU84" s="25"/>
    </row>
    <row r="85" spans="1:73" s="22" customFormat="1" ht="197.2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222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22"/>
      <c r="BE85" s="21"/>
      <c r="BF85" s="21"/>
      <c r="BG85" s="20"/>
      <c r="BH85" s="20"/>
      <c r="BI85" s="23"/>
      <c r="BJ85" s="20"/>
      <c r="BK85" s="20"/>
      <c r="BL85" s="23"/>
      <c r="BM85" s="21"/>
      <c r="BN85" s="179"/>
      <c r="BO85" s="24"/>
      <c r="BP85" s="21"/>
      <c r="BQ85" s="21"/>
      <c r="BR85" s="23"/>
      <c r="BS85" s="23"/>
      <c r="BT85" s="24"/>
      <c r="BU85" s="25"/>
    </row>
    <row r="86" spans="1:73" s="22" customFormat="1" ht="197.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22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222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22"/>
      <c r="BE86" s="179"/>
      <c r="BF86" s="21"/>
      <c r="BG86" s="20"/>
      <c r="BH86" s="20"/>
      <c r="BI86" s="23"/>
      <c r="BJ86" s="20"/>
      <c r="BK86" s="20"/>
      <c r="BL86" s="23"/>
      <c r="BM86" s="21"/>
      <c r="BN86" s="179"/>
      <c r="BO86" s="24"/>
      <c r="BP86" s="21"/>
      <c r="BQ86" s="21"/>
      <c r="BR86" s="23"/>
      <c r="BS86" s="23"/>
      <c r="BT86" s="24"/>
      <c r="BU86" s="25"/>
    </row>
    <row r="87" spans="1:73" s="22" customFormat="1" ht="197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22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22"/>
      <c r="BE87" s="21"/>
      <c r="BF87" s="21"/>
      <c r="BG87" s="20"/>
      <c r="BH87" s="20"/>
      <c r="BI87" s="23"/>
      <c r="BJ87" s="20"/>
      <c r="BK87" s="20"/>
      <c r="BL87" s="23"/>
      <c r="BM87" s="21"/>
      <c r="BN87" s="179"/>
      <c r="BO87" s="24"/>
      <c r="BP87" s="21"/>
      <c r="BQ87" s="21"/>
      <c r="BR87" s="23"/>
      <c r="BS87" s="23"/>
      <c r="BT87" s="24"/>
      <c r="BU87" s="25"/>
    </row>
    <row r="88" spans="1:73" s="22" customFormat="1" ht="197.2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22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222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22"/>
      <c r="BE88" s="185"/>
      <c r="BF88" s="23"/>
      <c r="BG88" s="20"/>
      <c r="BH88" s="20"/>
      <c r="BI88" s="23"/>
      <c r="BJ88" s="20"/>
      <c r="BK88" s="20"/>
      <c r="BL88" s="23"/>
      <c r="BM88" s="21"/>
      <c r="BN88" s="179"/>
      <c r="BO88" s="24"/>
      <c r="BP88" s="21"/>
      <c r="BQ88" s="21"/>
      <c r="BR88" s="23"/>
      <c r="BS88" s="23"/>
      <c r="BT88" s="24"/>
      <c r="BU88" s="25"/>
    </row>
    <row r="89" spans="1:73" s="22" customFormat="1" ht="252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3"/>
      <c r="AJ89" s="23"/>
      <c r="AK89" s="21"/>
      <c r="AL89" s="222"/>
      <c r="AM89" s="23"/>
      <c r="AN89" s="23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22"/>
      <c r="BE89" s="21"/>
      <c r="BF89" s="20"/>
      <c r="BG89" s="20"/>
      <c r="BH89" s="20"/>
      <c r="BI89" s="23"/>
      <c r="BJ89" s="20"/>
      <c r="BK89" s="20"/>
      <c r="BL89" s="23"/>
      <c r="BM89" s="21"/>
      <c r="BN89" s="179"/>
      <c r="BO89" s="24"/>
      <c r="BP89" s="21"/>
      <c r="BQ89" s="21"/>
      <c r="BR89" s="23"/>
      <c r="BS89" s="23"/>
      <c r="BT89" s="24"/>
      <c r="BU89" s="25"/>
    </row>
    <row r="90" spans="1:73" s="22" customFormat="1" ht="252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22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3"/>
      <c r="AJ90" s="23"/>
      <c r="AK90" s="21"/>
      <c r="AL90" s="222"/>
      <c r="AM90" s="23"/>
      <c r="AN90" s="23"/>
      <c r="AO90" s="21"/>
      <c r="AP90" s="21"/>
      <c r="AQ90" s="21"/>
      <c r="AR90" s="21"/>
      <c r="AS90" s="21"/>
      <c r="AT90" s="179"/>
      <c r="AU90" s="21"/>
      <c r="AV90" s="21"/>
      <c r="AW90" s="21"/>
      <c r="AX90" s="21"/>
      <c r="AY90" s="21"/>
      <c r="AZ90" s="21"/>
      <c r="BA90" s="21"/>
      <c r="BB90" s="21"/>
      <c r="BC90" s="21"/>
      <c r="BD90" s="222"/>
      <c r="BE90" s="179"/>
      <c r="BF90" s="21"/>
      <c r="BG90" s="20"/>
      <c r="BH90" s="20"/>
      <c r="BI90" s="23"/>
      <c r="BJ90" s="20"/>
      <c r="BK90" s="20"/>
      <c r="BL90" s="23"/>
      <c r="BM90" s="21"/>
      <c r="BN90" s="179"/>
      <c r="BO90" s="24"/>
      <c r="BP90" s="21"/>
      <c r="BQ90" s="21"/>
      <c r="BR90" s="23"/>
      <c r="BS90" s="23"/>
      <c r="BT90" s="24"/>
      <c r="BU90" s="25"/>
    </row>
    <row r="91" spans="1:73" s="22" customFormat="1" ht="22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3"/>
      <c r="AJ91" s="23"/>
      <c r="AK91" s="21"/>
      <c r="AL91" s="222"/>
      <c r="AM91" s="23"/>
      <c r="AN91" s="23"/>
      <c r="AO91" s="21"/>
      <c r="AP91" s="21"/>
      <c r="AQ91" s="21"/>
      <c r="AR91" s="21"/>
      <c r="AS91" s="21"/>
      <c r="AT91" s="179"/>
      <c r="AU91" s="21"/>
      <c r="AV91" s="21"/>
      <c r="AW91" s="21"/>
      <c r="AX91" s="21"/>
      <c r="AY91" s="21"/>
      <c r="AZ91" s="21"/>
      <c r="BA91" s="21"/>
      <c r="BB91" s="21"/>
      <c r="BC91" s="21"/>
      <c r="BD91" s="222"/>
      <c r="BE91" s="222"/>
      <c r="BF91" s="20"/>
      <c r="BG91" s="20"/>
      <c r="BH91" s="20"/>
      <c r="BI91" s="23"/>
      <c r="BJ91" s="20"/>
      <c r="BK91" s="20"/>
      <c r="BL91" s="23"/>
      <c r="BM91" s="21"/>
      <c r="BN91" s="179"/>
      <c r="BO91" s="24"/>
      <c r="BP91" s="21"/>
      <c r="BQ91" s="21"/>
      <c r="BR91" s="23"/>
      <c r="BS91" s="23"/>
      <c r="BT91" s="24"/>
      <c r="BU91" s="25"/>
    </row>
    <row r="92" spans="1:73" s="22" customFormat="1" ht="209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3"/>
      <c r="P92" s="23"/>
      <c r="Q92" s="23"/>
      <c r="R92" s="23"/>
      <c r="S92" s="23"/>
      <c r="T92" s="23"/>
      <c r="U92" s="23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3"/>
      <c r="AJ92" s="20"/>
      <c r="AK92" s="21"/>
      <c r="AL92" s="222"/>
      <c r="AM92" s="23"/>
      <c r="AN92" s="20"/>
      <c r="AO92" s="21"/>
      <c r="AP92" s="20"/>
      <c r="AQ92" s="23"/>
      <c r="AR92" s="20"/>
      <c r="AS92" s="21"/>
      <c r="AT92" s="222"/>
      <c r="AU92" s="23"/>
      <c r="AV92" s="21"/>
      <c r="AW92" s="21"/>
      <c r="AX92" s="21"/>
      <c r="AY92" s="21"/>
      <c r="AZ92" s="21"/>
      <c r="BA92" s="21"/>
      <c r="BB92" s="21"/>
      <c r="BC92" s="21"/>
      <c r="BD92" s="20"/>
      <c r="BE92" s="21"/>
      <c r="BF92" s="21"/>
      <c r="BG92" s="20"/>
      <c r="BH92" s="20"/>
      <c r="BI92" s="23"/>
      <c r="BJ92" s="20"/>
      <c r="BK92" s="20"/>
      <c r="BL92" s="23"/>
      <c r="BM92" s="21"/>
      <c r="BN92" s="179"/>
      <c r="BO92" s="24"/>
      <c r="BP92" s="21"/>
      <c r="BQ92" s="21"/>
      <c r="BR92" s="23"/>
      <c r="BS92" s="23"/>
      <c r="BT92" s="24"/>
      <c r="BU92" s="25"/>
    </row>
    <row r="93" spans="1:73" s="22" customFormat="1" ht="136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3"/>
      <c r="P93" s="23"/>
      <c r="Q93" s="23"/>
      <c r="R93" s="23"/>
      <c r="S93" s="23"/>
      <c r="T93" s="23"/>
      <c r="U93" s="23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222"/>
      <c r="AM93" s="20"/>
      <c r="AN93" s="20"/>
      <c r="AO93" s="21"/>
      <c r="AP93" s="21"/>
      <c r="AQ93" s="21"/>
      <c r="AR93" s="21"/>
      <c r="AS93" s="21"/>
      <c r="AT93" s="179"/>
      <c r="AU93" s="21"/>
      <c r="AV93" s="21"/>
      <c r="AW93" s="21"/>
      <c r="AX93" s="21"/>
      <c r="AY93" s="21"/>
      <c r="AZ93" s="21"/>
      <c r="BA93" s="21"/>
      <c r="BB93" s="21"/>
      <c r="BC93" s="21"/>
      <c r="BD93" s="222"/>
      <c r="BE93" s="179"/>
      <c r="BF93" s="21"/>
      <c r="BG93" s="20"/>
      <c r="BH93" s="20"/>
      <c r="BI93" s="23"/>
      <c r="BJ93" s="20"/>
      <c r="BK93" s="20"/>
      <c r="BL93" s="23"/>
      <c r="BM93" s="21"/>
      <c r="BN93" s="179"/>
      <c r="BO93" s="24"/>
      <c r="BP93" s="21"/>
      <c r="BQ93" s="21"/>
      <c r="BR93" s="23"/>
      <c r="BS93" s="23"/>
      <c r="BT93" s="24"/>
      <c r="BU93" s="25"/>
    </row>
    <row r="94" spans="1:73" s="22" customFormat="1" ht="136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222"/>
      <c r="AM94" s="20"/>
      <c r="AN94" s="20"/>
      <c r="AO94" s="21"/>
      <c r="AP94" s="21"/>
      <c r="AQ94" s="21"/>
      <c r="AR94" s="21"/>
      <c r="AS94" s="21"/>
      <c r="AT94" s="179"/>
      <c r="AU94" s="21"/>
      <c r="AV94" s="21"/>
      <c r="AW94" s="21"/>
      <c r="AX94" s="21"/>
      <c r="AY94" s="21"/>
      <c r="AZ94" s="21"/>
      <c r="BA94" s="21"/>
      <c r="BB94" s="21"/>
      <c r="BC94" s="21"/>
      <c r="BD94" s="222"/>
      <c r="BE94" s="179"/>
      <c r="BF94" s="21"/>
      <c r="BG94" s="20"/>
      <c r="BH94" s="20"/>
      <c r="BI94" s="23"/>
      <c r="BJ94" s="20"/>
      <c r="BK94" s="20"/>
      <c r="BL94" s="23"/>
      <c r="BM94" s="21"/>
      <c r="BN94" s="179"/>
      <c r="BO94" s="24"/>
      <c r="BP94" s="21"/>
      <c r="BQ94" s="21"/>
      <c r="BR94" s="23"/>
      <c r="BS94" s="23"/>
      <c r="BT94" s="24"/>
      <c r="BU94" s="25"/>
    </row>
    <row r="95" spans="1:73" s="22" customFormat="1" ht="136.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0"/>
      <c r="R95" s="20"/>
      <c r="S95" s="20"/>
      <c r="T95" s="20"/>
      <c r="U95" s="23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222"/>
      <c r="AM95" s="20"/>
      <c r="AN95" s="20"/>
      <c r="AO95" s="21"/>
      <c r="AP95" s="21"/>
      <c r="AQ95" s="21"/>
      <c r="AR95" s="21"/>
      <c r="AS95" s="21"/>
      <c r="AT95" s="179"/>
      <c r="AU95" s="21"/>
      <c r="AV95" s="21"/>
      <c r="AW95" s="21"/>
      <c r="AX95" s="21"/>
      <c r="AY95" s="21"/>
      <c r="AZ95" s="21"/>
      <c r="BA95" s="21"/>
      <c r="BB95" s="21"/>
      <c r="BC95" s="21"/>
      <c r="BD95" s="222"/>
      <c r="BE95" s="179"/>
      <c r="BF95" s="21"/>
      <c r="BG95" s="20"/>
      <c r="BH95" s="20"/>
      <c r="BI95" s="23"/>
      <c r="BJ95" s="20"/>
      <c r="BK95" s="20"/>
      <c r="BL95" s="23"/>
      <c r="BM95" s="21"/>
      <c r="BN95" s="179"/>
      <c r="BO95" s="24"/>
      <c r="BP95" s="21"/>
      <c r="BQ95" s="21"/>
      <c r="BR95" s="23"/>
      <c r="BS95" s="23"/>
      <c r="BT95" s="24"/>
      <c r="BU95" s="25"/>
    </row>
    <row r="96" spans="1:73" s="22" customFormat="1" ht="136.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22"/>
      <c r="N96" s="20"/>
      <c r="O96" s="23"/>
      <c r="P96" s="20"/>
      <c r="Q96" s="20"/>
      <c r="R96" s="20"/>
      <c r="S96" s="20"/>
      <c r="T96" s="20"/>
      <c r="U96" s="23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222"/>
      <c r="AM96" s="20"/>
      <c r="AN96" s="20"/>
      <c r="AO96" s="21"/>
      <c r="AP96" s="21"/>
      <c r="AQ96" s="21"/>
      <c r="AR96" s="21"/>
      <c r="AS96" s="21"/>
      <c r="AT96" s="179"/>
      <c r="AU96" s="21"/>
      <c r="AV96" s="21"/>
      <c r="AW96" s="21"/>
      <c r="AX96" s="21"/>
      <c r="AY96" s="21"/>
      <c r="AZ96" s="21"/>
      <c r="BA96" s="21"/>
      <c r="BB96" s="21"/>
      <c r="BC96" s="21"/>
      <c r="BD96" s="222"/>
      <c r="BE96" s="179"/>
      <c r="BF96" s="21"/>
      <c r="BG96" s="20"/>
      <c r="BH96" s="20"/>
      <c r="BI96" s="23"/>
      <c r="BJ96" s="20"/>
      <c r="BK96" s="20"/>
      <c r="BL96" s="23"/>
      <c r="BM96" s="21"/>
      <c r="BN96" s="179"/>
      <c r="BO96" s="24"/>
      <c r="BP96" s="21"/>
      <c r="BQ96" s="21"/>
      <c r="BR96" s="23"/>
      <c r="BS96" s="23"/>
      <c r="BT96" s="24"/>
      <c r="BU96" s="25"/>
    </row>
    <row r="97" spans="1:73" s="22" customFormat="1" ht="209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222"/>
      <c r="AM97" s="20"/>
      <c r="AN97" s="20"/>
      <c r="AO97" s="21"/>
      <c r="AP97" s="21"/>
      <c r="AQ97" s="21"/>
      <c r="AR97" s="21"/>
      <c r="AS97" s="21"/>
      <c r="AT97" s="179"/>
      <c r="AU97" s="21"/>
      <c r="AV97" s="21"/>
      <c r="AW97" s="21"/>
      <c r="AX97" s="21"/>
      <c r="AY97" s="21"/>
      <c r="AZ97" s="21"/>
      <c r="BA97" s="21"/>
      <c r="BB97" s="21"/>
      <c r="BC97" s="21"/>
      <c r="BD97" s="222"/>
      <c r="BE97" s="21"/>
      <c r="BF97" s="20"/>
      <c r="BG97" s="20"/>
      <c r="BH97" s="20"/>
      <c r="BI97" s="23"/>
      <c r="BJ97" s="20"/>
      <c r="BK97" s="20"/>
      <c r="BL97" s="23"/>
      <c r="BM97" s="21"/>
      <c r="BN97" s="179"/>
      <c r="BO97" s="24"/>
      <c r="BP97" s="21"/>
      <c r="BQ97" s="21"/>
      <c r="BR97" s="23"/>
      <c r="BS97" s="23"/>
      <c r="BT97" s="24"/>
      <c r="BU97" s="25"/>
    </row>
    <row r="98" spans="1:73" s="22" customFormat="1" ht="154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22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222"/>
      <c r="AM98" s="20"/>
      <c r="AN98" s="20"/>
      <c r="AO98" s="21"/>
      <c r="AP98" s="21"/>
      <c r="AQ98" s="21"/>
      <c r="AR98" s="21"/>
      <c r="AS98" s="21"/>
      <c r="AT98" s="179"/>
      <c r="AU98" s="21"/>
      <c r="AV98" s="21"/>
      <c r="AW98" s="21"/>
      <c r="AX98" s="21"/>
      <c r="AY98" s="21"/>
      <c r="AZ98" s="21"/>
      <c r="BA98" s="21"/>
      <c r="BB98" s="21"/>
      <c r="BC98" s="21"/>
      <c r="BD98" s="222"/>
      <c r="BE98" s="222"/>
      <c r="BF98" s="20"/>
      <c r="BG98" s="20"/>
      <c r="BH98" s="20"/>
      <c r="BI98" s="23"/>
      <c r="BJ98" s="20"/>
      <c r="BK98" s="20"/>
      <c r="BL98" s="23"/>
      <c r="BM98" s="21"/>
      <c r="BN98" s="179"/>
      <c r="BO98" s="24"/>
      <c r="BP98" s="21"/>
      <c r="BQ98" s="21"/>
      <c r="BR98" s="23"/>
      <c r="BS98" s="23"/>
      <c r="BT98" s="24"/>
      <c r="BU98" s="25"/>
    </row>
    <row r="99" spans="1:73" s="22" customFormat="1" ht="249.7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3"/>
      <c r="P99" s="23"/>
      <c r="Q99" s="23"/>
      <c r="R99" s="23"/>
      <c r="S99" s="23"/>
      <c r="T99" s="23"/>
      <c r="U99" s="23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222"/>
      <c r="AM99" s="20"/>
      <c r="AN99" s="20"/>
      <c r="AO99" s="21"/>
      <c r="AP99" s="21"/>
      <c r="AQ99" s="21"/>
      <c r="AR99" s="21"/>
      <c r="AS99" s="21"/>
      <c r="AT99" s="179"/>
      <c r="AU99" s="21"/>
      <c r="AV99" s="21"/>
      <c r="AW99" s="21"/>
      <c r="AX99" s="21"/>
      <c r="AY99" s="21"/>
      <c r="AZ99" s="21"/>
      <c r="BA99" s="21"/>
      <c r="BB99" s="21"/>
      <c r="BC99" s="21"/>
      <c r="BD99" s="222"/>
      <c r="BE99" s="23"/>
      <c r="BF99" s="23"/>
      <c r="BG99" s="20"/>
      <c r="BH99" s="20"/>
      <c r="BI99" s="23"/>
      <c r="BJ99" s="20"/>
      <c r="BK99" s="20"/>
      <c r="BL99" s="23"/>
      <c r="BM99" s="21"/>
      <c r="BN99" s="179"/>
      <c r="BO99" s="24"/>
      <c r="BP99" s="21"/>
      <c r="BQ99" s="21"/>
      <c r="BR99" s="23"/>
      <c r="BS99" s="23"/>
      <c r="BT99" s="24"/>
      <c r="BU99" s="25"/>
    </row>
    <row r="100" spans="1:73" s="22" customFormat="1" ht="152.2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222"/>
      <c r="AM100" s="20"/>
      <c r="AN100" s="20"/>
      <c r="AO100" s="21"/>
      <c r="AP100" s="21"/>
      <c r="AQ100" s="21"/>
      <c r="AR100" s="21"/>
      <c r="AS100" s="21"/>
      <c r="AT100" s="179"/>
      <c r="AU100" s="21"/>
      <c r="AV100" s="21"/>
      <c r="AW100" s="21"/>
      <c r="AX100" s="21"/>
      <c r="AY100" s="21"/>
      <c r="AZ100" s="21"/>
      <c r="BA100" s="21"/>
      <c r="BB100" s="21"/>
      <c r="BC100" s="21"/>
      <c r="BD100" s="222"/>
      <c r="BE100" s="21"/>
      <c r="BF100" s="21"/>
      <c r="BG100" s="20"/>
      <c r="BH100" s="20"/>
      <c r="BI100" s="23"/>
      <c r="BJ100" s="20"/>
      <c r="BK100" s="20"/>
      <c r="BL100" s="23"/>
      <c r="BM100" s="21"/>
      <c r="BN100" s="179"/>
      <c r="BO100" s="24"/>
      <c r="BP100" s="21"/>
      <c r="BQ100" s="21"/>
      <c r="BR100" s="23"/>
      <c r="BS100" s="23"/>
      <c r="BT100" s="24"/>
      <c r="BU100" s="25"/>
    </row>
    <row r="101" spans="1:73" s="22" customFormat="1" ht="152.2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22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222"/>
      <c r="AM101" s="20"/>
      <c r="AN101" s="20"/>
      <c r="AO101" s="21"/>
      <c r="AP101" s="21"/>
      <c r="AQ101" s="21"/>
      <c r="AR101" s="21"/>
      <c r="AS101" s="21"/>
      <c r="AT101" s="179"/>
      <c r="AU101" s="21"/>
      <c r="AV101" s="21"/>
      <c r="AW101" s="21"/>
      <c r="AX101" s="21"/>
      <c r="AY101" s="21"/>
      <c r="AZ101" s="21"/>
      <c r="BA101" s="21"/>
      <c r="BB101" s="21"/>
      <c r="BC101" s="21"/>
      <c r="BD101" s="222"/>
      <c r="BE101" s="222"/>
      <c r="BF101" s="20"/>
      <c r="BG101" s="20"/>
      <c r="BH101" s="20"/>
      <c r="BI101" s="23"/>
      <c r="BJ101" s="20"/>
      <c r="BK101" s="20"/>
      <c r="BL101" s="23"/>
      <c r="BM101" s="21"/>
      <c r="BN101" s="179"/>
      <c r="BO101" s="24"/>
      <c r="BP101" s="21"/>
      <c r="BQ101" s="21"/>
      <c r="BR101" s="23"/>
      <c r="BS101" s="23"/>
      <c r="BT101" s="24"/>
      <c r="BU101" s="25"/>
    </row>
    <row r="102" spans="1:73" s="22" customFormat="1" ht="192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1"/>
      <c r="AJ102" s="20"/>
      <c r="AK102" s="21"/>
      <c r="AL102" s="222"/>
      <c r="AM102" s="21"/>
      <c r="AN102" s="20"/>
      <c r="AO102" s="21"/>
      <c r="AP102" s="21"/>
      <c r="AQ102" s="21"/>
      <c r="AR102" s="21"/>
      <c r="AS102" s="21"/>
      <c r="AT102" s="222"/>
      <c r="AU102" s="21"/>
      <c r="AV102" s="21"/>
      <c r="AW102" s="21"/>
      <c r="AX102" s="21"/>
      <c r="AY102" s="21"/>
      <c r="AZ102" s="21"/>
      <c r="BA102" s="21"/>
      <c r="BB102" s="20"/>
      <c r="BC102" s="21"/>
      <c r="BD102" s="20"/>
      <c r="BE102" s="21"/>
      <c r="BF102" s="21"/>
      <c r="BG102" s="20"/>
      <c r="BH102" s="20"/>
      <c r="BI102" s="23"/>
      <c r="BJ102" s="20"/>
      <c r="BK102" s="20"/>
      <c r="BL102" s="23"/>
      <c r="BM102" s="21"/>
      <c r="BN102" s="179"/>
      <c r="BO102" s="24"/>
      <c r="BP102" s="21"/>
      <c r="BQ102" s="21"/>
      <c r="BR102" s="23"/>
      <c r="BS102" s="23"/>
      <c r="BT102" s="24"/>
      <c r="BU102" s="25"/>
    </row>
    <row r="103" spans="1:73" s="22" customFormat="1" ht="129.7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1"/>
      <c r="AJ103" s="20"/>
      <c r="AK103" s="21"/>
      <c r="AL103" s="222"/>
      <c r="AM103" s="21"/>
      <c r="AN103" s="20"/>
      <c r="AO103" s="21"/>
      <c r="AP103" s="21"/>
      <c r="AQ103" s="21"/>
      <c r="AR103" s="21"/>
      <c r="AS103" s="21"/>
      <c r="AT103" s="222"/>
      <c r="AU103" s="21"/>
      <c r="AV103" s="21"/>
      <c r="AW103" s="21"/>
      <c r="AX103" s="21"/>
      <c r="AY103" s="21"/>
      <c r="AZ103" s="21"/>
      <c r="BA103" s="21"/>
      <c r="BB103" s="21"/>
      <c r="BC103" s="21"/>
      <c r="BD103" s="222"/>
      <c r="BE103" s="21"/>
      <c r="BF103" s="21"/>
      <c r="BG103" s="20"/>
      <c r="BH103" s="20"/>
      <c r="BI103" s="23"/>
      <c r="BJ103" s="20"/>
      <c r="BK103" s="20"/>
      <c r="BL103" s="23"/>
      <c r="BM103" s="21"/>
      <c r="BN103" s="179"/>
      <c r="BO103" s="24"/>
      <c r="BP103" s="21"/>
      <c r="BQ103" s="21"/>
      <c r="BR103" s="23"/>
      <c r="BS103" s="23"/>
      <c r="BT103" s="24"/>
      <c r="BU103" s="25"/>
    </row>
    <row r="104" spans="1:73" s="22" customFormat="1" ht="15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222"/>
      <c r="AM104" s="20"/>
      <c r="AN104" s="20"/>
      <c r="AO104" s="21"/>
      <c r="AP104" s="21"/>
      <c r="AQ104" s="21"/>
      <c r="AR104" s="21"/>
      <c r="AS104" s="21"/>
      <c r="AT104" s="222"/>
      <c r="AU104" s="20"/>
      <c r="AV104" s="21"/>
      <c r="AW104" s="21"/>
      <c r="AX104" s="21"/>
      <c r="AY104" s="21"/>
      <c r="AZ104" s="21"/>
      <c r="BA104" s="21"/>
      <c r="BB104" s="21"/>
      <c r="BC104" s="21"/>
      <c r="BD104" s="222"/>
      <c r="BE104" s="23"/>
      <c r="BF104" s="23"/>
      <c r="BG104" s="20"/>
      <c r="BH104" s="20"/>
      <c r="BI104" s="23"/>
      <c r="BJ104" s="20"/>
      <c r="BK104" s="20"/>
      <c r="BL104" s="23"/>
      <c r="BM104" s="21"/>
      <c r="BN104" s="179"/>
      <c r="BO104" s="24"/>
      <c r="BP104" s="21"/>
      <c r="BQ104" s="21"/>
      <c r="BR104" s="23"/>
      <c r="BS104" s="23"/>
      <c r="BT104" s="24"/>
      <c r="BU104" s="25"/>
    </row>
    <row r="105" spans="1:73" s="22" customFormat="1" ht="15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3"/>
      <c r="AK105" s="21"/>
      <c r="AL105" s="222"/>
      <c r="AM105" s="20"/>
      <c r="AN105" s="20"/>
      <c r="AO105" s="21"/>
      <c r="AP105" s="21"/>
      <c r="AQ105" s="21"/>
      <c r="AR105" s="21"/>
      <c r="AS105" s="21"/>
      <c r="AT105" s="222"/>
      <c r="AU105" s="20"/>
      <c r="AV105" s="21"/>
      <c r="AW105" s="21"/>
      <c r="AX105" s="21"/>
      <c r="AY105" s="21"/>
      <c r="AZ105" s="21"/>
      <c r="BA105" s="21"/>
      <c r="BB105" s="21"/>
      <c r="BC105" s="21"/>
      <c r="BD105" s="222"/>
      <c r="BE105" s="21"/>
      <c r="BF105" s="20"/>
      <c r="BG105" s="20"/>
      <c r="BH105" s="20"/>
      <c r="BI105" s="23"/>
      <c r="BJ105" s="20"/>
      <c r="BK105" s="20"/>
      <c r="BL105" s="23"/>
      <c r="BM105" s="21"/>
      <c r="BN105" s="179"/>
      <c r="BO105" s="24"/>
      <c r="BP105" s="21"/>
      <c r="BQ105" s="21"/>
      <c r="BR105" s="23"/>
      <c r="BS105" s="23"/>
      <c r="BT105" s="24"/>
      <c r="BU105" s="25"/>
    </row>
    <row r="106" spans="1:73" s="22" customFormat="1" ht="154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222"/>
      <c r="AM106" s="20"/>
      <c r="AN106" s="20"/>
      <c r="AO106" s="21"/>
      <c r="AP106" s="21"/>
      <c r="AQ106" s="21"/>
      <c r="AR106" s="21"/>
      <c r="AS106" s="21"/>
      <c r="AT106" s="222"/>
      <c r="AU106" s="20"/>
      <c r="AV106" s="21"/>
      <c r="AW106" s="21"/>
      <c r="AX106" s="21"/>
      <c r="AY106" s="21"/>
      <c r="AZ106" s="21"/>
      <c r="BA106" s="21"/>
      <c r="BB106" s="21"/>
      <c r="BC106" s="21"/>
      <c r="BD106" s="222"/>
      <c r="BE106" s="23"/>
      <c r="BF106" s="23"/>
      <c r="BG106" s="20"/>
      <c r="BH106" s="20"/>
      <c r="BI106" s="23"/>
      <c r="BJ106" s="20"/>
      <c r="BK106" s="20"/>
      <c r="BL106" s="23"/>
      <c r="BM106" s="21"/>
      <c r="BN106" s="179"/>
      <c r="BO106" s="24"/>
      <c r="BP106" s="21"/>
      <c r="BQ106" s="21"/>
      <c r="BR106" s="23"/>
      <c r="BS106" s="23"/>
      <c r="BT106" s="24"/>
      <c r="BU106" s="25"/>
    </row>
    <row r="107" spans="1:73" s="22" customFormat="1" ht="15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222"/>
      <c r="AM107" s="20"/>
      <c r="AN107" s="20"/>
      <c r="AO107" s="21"/>
      <c r="AP107" s="21"/>
      <c r="AQ107" s="21"/>
      <c r="AR107" s="21"/>
      <c r="AS107" s="21"/>
      <c r="AT107" s="222"/>
      <c r="AU107" s="20"/>
      <c r="AV107" s="21"/>
      <c r="AW107" s="21"/>
      <c r="AX107" s="21"/>
      <c r="AY107" s="21"/>
      <c r="AZ107" s="21"/>
      <c r="BA107" s="21"/>
      <c r="BB107" s="21"/>
      <c r="BC107" s="21"/>
      <c r="BD107" s="222"/>
      <c r="BE107" s="21"/>
      <c r="BF107" s="20"/>
      <c r="BG107" s="20"/>
      <c r="BH107" s="20"/>
      <c r="BI107" s="23"/>
      <c r="BJ107" s="20"/>
      <c r="BK107" s="20"/>
      <c r="BL107" s="23"/>
      <c r="BM107" s="21"/>
      <c r="BN107" s="179"/>
      <c r="BO107" s="24"/>
      <c r="BP107" s="21"/>
      <c r="BQ107" s="21"/>
      <c r="BR107" s="23"/>
      <c r="BS107" s="23"/>
      <c r="BT107" s="24"/>
      <c r="BU107" s="25"/>
    </row>
    <row r="108" spans="1:73" s="22" customFormat="1" ht="15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222"/>
      <c r="AM108" s="20"/>
      <c r="AN108" s="20"/>
      <c r="AO108" s="21"/>
      <c r="AP108" s="21"/>
      <c r="AQ108" s="21"/>
      <c r="AR108" s="21"/>
      <c r="AS108" s="21"/>
      <c r="AT108" s="222"/>
      <c r="AU108" s="20"/>
      <c r="AV108" s="21"/>
      <c r="AW108" s="21"/>
      <c r="AX108" s="21"/>
      <c r="AY108" s="21"/>
      <c r="AZ108" s="21"/>
      <c r="BA108" s="21"/>
      <c r="BB108" s="21"/>
      <c r="BC108" s="21"/>
      <c r="BD108" s="222"/>
      <c r="BE108" s="23"/>
      <c r="BF108" s="23"/>
      <c r="BG108" s="20"/>
      <c r="BH108" s="20"/>
      <c r="BI108" s="23"/>
      <c r="BJ108" s="20"/>
      <c r="BK108" s="20"/>
      <c r="BL108" s="23"/>
      <c r="BM108" s="21"/>
      <c r="BN108" s="179"/>
      <c r="BO108" s="24"/>
      <c r="BP108" s="21"/>
      <c r="BQ108" s="21"/>
      <c r="BR108" s="23"/>
      <c r="BS108" s="23"/>
      <c r="BT108" s="24"/>
      <c r="BU108" s="25"/>
    </row>
    <row r="109" spans="1:73" s="22" customFormat="1" ht="154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222"/>
      <c r="AM109" s="20"/>
      <c r="AN109" s="20"/>
      <c r="AO109" s="21"/>
      <c r="AP109" s="21"/>
      <c r="AQ109" s="21"/>
      <c r="AR109" s="21"/>
      <c r="AS109" s="21"/>
      <c r="AT109" s="222"/>
      <c r="AU109" s="20"/>
      <c r="AV109" s="21"/>
      <c r="AW109" s="21"/>
      <c r="AX109" s="21"/>
      <c r="AY109" s="21"/>
      <c r="AZ109" s="21"/>
      <c r="BA109" s="21"/>
      <c r="BB109" s="21"/>
      <c r="BC109" s="21"/>
      <c r="BD109" s="222"/>
      <c r="BE109" s="21"/>
      <c r="BF109" s="21"/>
      <c r="BG109" s="20"/>
      <c r="BH109" s="20"/>
      <c r="BI109" s="23"/>
      <c r="BJ109" s="20"/>
      <c r="BK109" s="20"/>
      <c r="BL109" s="23"/>
      <c r="BM109" s="21"/>
      <c r="BN109" s="179"/>
      <c r="BO109" s="24"/>
      <c r="BP109" s="21"/>
      <c r="BQ109" s="21"/>
      <c r="BR109" s="23"/>
      <c r="BS109" s="23"/>
      <c r="BT109" s="24"/>
      <c r="BU109" s="25"/>
    </row>
    <row r="110" spans="1:73" s="22" customFormat="1" ht="154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222"/>
      <c r="AM110" s="20"/>
      <c r="AN110" s="20"/>
      <c r="AO110" s="21"/>
      <c r="AP110" s="21"/>
      <c r="AQ110" s="21"/>
      <c r="AR110" s="21"/>
      <c r="AS110" s="21"/>
      <c r="AT110" s="222"/>
      <c r="AU110" s="20"/>
      <c r="AV110" s="21"/>
      <c r="AW110" s="21"/>
      <c r="AX110" s="21"/>
      <c r="AY110" s="21"/>
      <c r="AZ110" s="21"/>
      <c r="BA110" s="21"/>
      <c r="BB110" s="21"/>
      <c r="BC110" s="21"/>
      <c r="BD110" s="222"/>
      <c r="BE110" s="23"/>
      <c r="BF110" s="23"/>
      <c r="BG110" s="20"/>
      <c r="BH110" s="20"/>
      <c r="BI110" s="23"/>
      <c r="BJ110" s="20"/>
      <c r="BK110" s="20"/>
      <c r="BL110" s="23"/>
      <c r="BM110" s="21"/>
      <c r="BN110" s="179"/>
      <c r="BO110" s="24"/>
      <c r="BP110" s="21"/>
      <c r="BQ110" s="21"/>
      <c r="BR110" s="23"/>
      <c r="BS110" s="23"/>
      <c r="BT110" s="24"/>
      <c r="BU110" s="25"/>
    </row>
    <row r="111" spans="1:73" s="22" customFormat="1" ht="249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3"/>
      <c r="P111" s="23"/>
      <c r="Q111" s="23"/>
      <c r="R111" s="23"/>
      <c r="S111" s="23"/>
      <c r="T111" s="23"/>
      <c r="U111" s="23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222"/>
      <c r="AM111" s="23"/>
      <c r="AN111" s="23"/>
      <c r="AO111" s="21"/>
      <c r="AP111" s="21"/>
      <c r="AQ111" s="21"/>
      <c r="AR111" s="21"/>
      <c r="AS111" s="21"/>
      <c r="AT111" s="222"/>
      <c r="AU111" s="23"/>
      <c r="AV111" s="21"/>
      <c r="AW111" s="21"/>
      <c r="AX111" s="21"/>
      <c r="AY111" s="21"/>
      <c r="AZ111" s="21"/>
      <c r="BA111" s="21"/>
      <c r="BB111" s="21"/>
      <c r="BC111" s="21"/>
      <c r="BD111" s="222"/>
      <c r="BE111" s="21"/>
      <c r="BF111" s="20"/>
      <c r="BG111" s="21"/>
      <c r="BH111" s="21"/>
      <c r="BI111" s="23"/>
      <c r="BJ111" s="20"/>
      <c r="BK111" s="20"/>
      <c r="BL111" s="23"/>
      <c r="BM111" s="21"/>
      <c r="BN111" s="179"/>
      <c r="BO111" s="24"/>
      <c r="BP111" s="21"/>
      <c r="BQ111" s="21"/>
      <c r="BR111" s="23"/>
      <c r="BS111" s="23"/>
      <c r="BT111" s="24"/>
      <c r="BU111" s="25"/>
    </row>
    <row r="112" spans="1:73" s="22" customFormat="1" ht="124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3"/>
      <c r="P112" s="23"/>
      <c r="Q112" s="23"/>
      <c r="R112" s="23"/>
      <c r="S112" s="23"/>
      <c r="T112" s="23"/>
      <c r="U112" s="23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3"/>
      <c r="AK112" s="21"/>
      <c r="AL112" s="222"/>
      <c r="AM112" s="20"/>
      <c r="AN112" s="20"/>
      <c r="AO112" s="21"/>
      <c r="AP112" s="21"/>
      <c r="AQ112" s="21"/>
      <c r="AR112" s="21"/>
      <c r="AS112" s="21"/>
      <c r="AT112" s="222"/>
      <c r="AU112" s="20"/>
      <c r="AV112" s="21"/>
      <c r="AW112" s="21"/>
      <c r="AX112" s="21"/>
      <c r="AY112" s="21"/>
      <c r="AZ112" s="21"/>
      <c r="BA112" s="21"/>
      <c r="BB112" s="21"/>
      <c r="BC112" s="21"/>
      <c r="BD112" s="222"/>
      <c r="BE112" s="21"/>
      <c r="BF112" s="21"/>
      <c r="BG112" s="20"/>
      <c r="BH112" s="20"/>
      <c r="BI112" s="23"/>
      <c r="BJ112" s="20"/>
      <c r="BK112" s="20"/>
      <c r="BL112" s="23"/>
      <c r="BM112" s="21"/>
      <c r="BN112" s="179"/>
      <c r="BO112" s="24"/>
      <c r="BP112" s="21"/>
      <c r="BQ112" s="21"/>
      <c r="BR112" s="23"/>
      <c r="BS112" s="23"/>
      <c r="BT112" s="24"/>
      <c r="BU112" s="25"/>
    </row>
    <row r="113" spans="1:73" s="22" customFormat="1" ht="124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3"/>
      <c r="P113" s="23"/>
      <c r="Q113" s="23"/>
      <c r="R113" s="23"/>
      <c r="S113" s="23"/>
      <c r="T113" s="23"/>
      <c r="U113" s="23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3"/>
      <c r="AK113" s="21"/>
      <c r="AL113" s="222"/>
      <c r="AM113" s="20"/>
      <c r="AN113" s="20"/>
      <c r="AO113" s="21"/>
      <c r="AP113" s="21"/>
      <c r="AQ113" s="21"/>
      <c r="AR113" s="21"/>
      <c r="AS113" s="21"/>
      <c r="AT113" s="222"/>
      <c r="AU113" s="20"/>
      <c r="AV113" s="21"/>
      <c r="AW113" s="21"/>
      <c r="AX113" s="21"/>
      <c r="AY113" s="21"/>
      <c r="AZ113" s="21"/>
      <c r="BA113" s="21"/>
      <c r="BB113" s="21"/>
      <c r="BC113" s="21"/>
      <c r="BD113" s="222"/>
      <c r="BE113" s="21"/>
      <c r="BF113" s="21"/>
      <c r="BG113" s="20"/>
      <c r="BH113" s="20"/>
      <c r="BI113" s="23"/>
      <c r="BJ113" s="20"/>
      <c r="BK113" s="20"/>
      <c r="BL113" s="23"/>
      <c r="BM113" s="21"/>
      <c r="BN113" s="179"/>
      <c r="BO113" s="24"/>
      <c r="BP113" s="21"/>
      <c r="BQ113" s="21"/>
      <c r="BR113" s="23"/>
      <c r="BS113" s="23"/>
      <c r="BT113" s="24"/>
      <c r="BU113" s="25"/>
    </row>
    <row r="114" spans="1:73" s="22" customFormat="1" ht="124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222"/>
      <c r="AM114" s="20"/>
      <c r="AN114" s="20"/>
      <c r="AO114" s="21"/>
      <c r="AP114" s="21"/>
      <c r="AQ114" s="21"/>
      <c r="AR114" s="21"/>
      <c r="AS114" s="21"/>
      <c r="AT114" s="222"/>
      <c r="AU114" s="20"/>
      <c r="AV114" s="21"/>
      <c r="AW114" s="21"/>
      <c r="AX114" s="21"/>
      <c r="AY114" s="21"/>
      <c r="AZ114" s="21"/>
      <c r="BA114" s="21"/>
      <c r="BB114" s="21"/>
      <c r="BC114" s="21"/>
      <c r="BD114" s="222"/>
      <c r="BE114" s="21"/>
      <c r="BF114" s="21"/>
      <c r="BG114" s="20"/>
      <c r="BH114" s="20"/>
      <c r="BI114" s="23"/>
      <c r="BJ114" s="20"/>
      <c r="BK114" s="20"/>
      <c r="BL114" s="23"/>
      <c r="BM114" s="21"/>
      <c r="BN114" s="179"/>
      <c r="BO114" s="24"/>
      <c r="BP114" s="21"/>
      <c r="BQ114" s="21"/>
      <c r="BR114" s="23"/>
      <c r="BS114" s="23"/>
      <c r="BT114" s="24"/>
      <c r="BU114" s="25"/>
    </row>
    <row r="115" spans="1:73" s="22" customFormat="1" ht="124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222"/>
      <c r="AM115" s="20"/>
      <c r="AN115" s="20"/>
      <c r="AO115" s="21"/>
      <c r="AP115" s="21"/>
      <c r="AQ115" s="21"/>
      <c r="AR115" s="21"/>
      <c r="AS115" s="21"/>
      <c r="AT115" s="222"/>
      <c r="AU115" s="20"/>
      <c r="AV115" s="21"/>
      <c r="AW115" s="21"/>
      <c r="AX115" s="21"/>
      <c r="AY115" s="21"/>
      <c r="AZ115" s="21"/>
      <c r="BA115" s="21"/>
      <c r="BB115" s="21"/>
      <c r="BC115" s="21"/>
      <c r="BD115" s="222"/>
      <c r="BE115" s="21"/>
      <c r="BF115" s="21"/>
      <c r="BG115" s="20"/>
      <c r="BH115" s="20"/>
      <c r="BI115" s="23"/>
      <c r="BJ115" s="20"/>
      <c r="BK115" s="20"/>
      <c r="BL115" s="23"/>
      <c r="BM115" s="21"/>
      <c r="BN115" s="179"/>
      <c r="BO115" s="24"/>
      <c r="BP115" s="21"/>
      <c r="BQ115" s="21"/>
      <c r="BR115" s="23"/>
      <c r="BS115" s="23"/>
      <c r="BT115" s="24"/>
      <c r="BU115" s="25"/>
    </row>
    <row r="116" spans="1:73" s="22" customFormat="1" ht="124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3"/>
      <c r="AJ116" s="23"/>
      <c r="AK116" s="21"/>
      <c r="AL116" s="222"/>
      <c r="AM116" s="20"/>
      <c r="AN116" s="20"/>
      <c r="AO116" s="21"/>
      <c r="AP116" s="21"/>
      <c r="AQ116" s="21"/>
      <c r="AR116" s="21"/>
      <c r="AS116" s="21"/>
      <c r="AT116" s="222"/>
      <c r="AU116" s="20"/>
      <c r="AV116" s="21"/>
      <c r="AW116" s="21"/>
      <c r="AX116" s="21"/>
      <c r="AY116" s="21"/>
      <c r="AZ116" s="21"/>
      <c r="BA116" s="21"/>
      <c r="BB116" s="21"/>
      <c r="BC116" s="21"/>
      <c r="BD116" s="222"/>
      <c r="BE116" s="21"/>
      <c r="BF116" s="21"/>
      <c r="BG116" s="20"/>
      <c r="BH116" s="20"/>
      <c r="BI116" s="23"/>
      <c r="BJ116" s="20"/>
      <c r="BK116" s="20"/>
      <c r="BL116" s="23"/>
      <c r="BM116" s="21"/>
      <c r="BN116" s="179"/>
      <c r="BO116" s="24"/>
      <c r="BP116" s="21"/>
      <c r="BQ116" s="21"/>
      <c r="BR116" s="23"/>
      <c r="BS116" s="23"/>
      <c r="BT116" s="24"/>
      <c r="BU116" s="25"/>
    </row>
    <row r="117" spans="1:73" s="22" customFormat="1" ht="409.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3"/>
      <c r="AJ117" s="23"/>
      <c r="AK117" s="21"/>
      <c r="AL117" s="222"/>
      <c r="AM117" s="20"/>
      <c r="AN117" s="20"/>
      <c r="AO117" s="21"/>
      <c r="AP117" s="21"/>
      <c r="AQ117" s="21"/>
      <c r="AR117" s="21"/>
      <c r="AS117" s="21"/>
      <c r="AT117" s="222"/>
      <c r="AU117" s="20"/>
      <c r="AV117" s="21"/>
      <c r="AW117" s="21"/>
      <c r="AX117" s="21"/>
      <c r="AY117" s="21"/>
      <c r="AZ117" s="21"/>
      <c r="BA117" s="21"/>
      <c r="BB117" s="21"/>
      <c r="BC117" s="21"/>
      <c r="BD117" s="222"/>
      <c r="BE117" s="23"/>
      <c r="BF117" s="23"/>
      <c r="BG117" s="20"/>
      <c r="BH117" s="20"/>
      <c r="BI117" s="23"/>
      <c r="BJ117" s="20"/>
      <c r="BK117" s="20"/>
      <c r="BL117" s="23"/>
      <c r="BM117" s="21"/>
      <c r="BN117" s="179"/>
      <c r="BO117" s="24"/>
      <c r="BP117" s="21"/>
      <c r="BQ117" s="21"/>
      <c r="BR117" s="23"/>
      <c r="BS117" s="23"/>
      <c r="BT117" s="24"/>
      <c r="BU117" s="25"/>
    </row>
    <row r="118" spans="1:73" s="22" customFormat="1" ht="237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22"/>
      <c r="BE118" s="21"/>
      <c r="BF118" s="20"/>
      <c r="BG118" s="20"/>
      <c r="BH118" s="20"/>
      <c r="BI118" s="23"/>
      <c r="BJ118" s="20"/>
      <c r="BK118" s="21"/>
      <c r="BL118" s="20"/>
      <c r="BM118" s="21"/>
      <c r="BN118" s="179"/>
      <c r="BO118" s="24"/>
      <c r="BP118" s="21"/>
      <c r="BQ118" s="21"/>
      <c r="BR118" s="23"/>
      <c r="BS118" s="23"/>
      <c r="BT118" s="24"/>
      <c r="BU118" s="25"/>
    </row>
    <row r="119" spans="1:73" s="22" customFormat="1" ht="139.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22"/>
      <c r="BE119" s="23"/>
      <c r="BF119" s="23"/>
      <c r="BG119" s="20"/>
      <c r="BH119" s="20"/>
      <c r="BI119" s="23"/>
      <c r="BJ119" s="20"/>
      <c r="BK119" s="21"/>
      <c r="BL119" s="20"/>
      <c r="BM119" s="21"/>
      <c r="BN119" s="179"/>
      <c r="BO119" s="24"/>
      <c r="BP119" s="21"/>
      <c r="BQ119" s="21"/>
      <c r="BR119" s="23"/>
      <c r="BS119" s="23"/>
      <c r="BT119" s="24"/>
      <c r="BU119" s="25"/>
    </row>
    <row r="120" spans="1:73" s="22" customFormat="1" ht="237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3"/>
      <c r="P120" s="23"/>
      <c r="Q120" s="23"/>
      <c r="R120" s="23"/>
      <c r="S120" s="23"/>
      <c r="T120" s="23"/>
      <c r="U120" s="23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3"/>
      <c r="AJ120" s="23"/>
      <c r="AK120" s="21"/>
      <c r="AL120" s="222"/>
      <c r="AM120" s="23"/>
      <c r="AN120" s="23"/>
      <c r="AO120" s="21"/>
      <c r="AP120" s="21"/>
      <c r="AQ120" s="21"/>
      <c r="AR120" s="21"/>
      <c r="AS120" s="21"/>
      <c r="AT120" s="222"/>
      <c r="AU120" s="23"/>
      <c r="AV120" s="21"/>
      <c r="AW120" s="21"/>
      <c r="AX120" s="21"/>
      <c r="AY120" s="21"/>
      <c r="AZ120" s="21"/>
      <c r="BA120" s="21"/>
      <c r="BB120" s="21"/>
      <c r="BC120" s="21"/>
      <c r="BD120" s="222"/>
      <c r="BE120" s="23"/>
      <c r="BF120" s="20"/>
      <c r="BG120" s="21"/>
      <c r="BH120" s="20"/>
      <c r="BI120" s="23"/>
      <c r="BJ120" s="20"/>
      <c r="BK120" s="20"/>
      <c r="BL120" s="23"/>
      <c r="BM120" s="21"/>
      <c r="BN120" s="179"/>
      <c r="BO120" s="24"/>
      <c r="BP120" s="21"/>
      <c r="BQ120" s="21"/>
      <c r="BR120" s="23"/>
      <c r="BS120" s="23"/>
      <c r="BT120" s="24"/>
      <c r="BU120" s="25"/>
    </row>
    <row r="121" spans="1:73" s="22" customFormat="1" ht="122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3"/>
      <c r="P121" s="23"/>
      <c r="Q121" s="23"/>
      <c r="R121" s="23"/>
      <c r="S121" s="23"/>
      <c r="T121" s="23"/>
      <c r="U121" s="23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22"/>
      <c r="BE121" s="23"/>
      <c r="BF121" s="23"/>
      <c r="BG121" s="20"/>
      <c r="BH121" s="20"/>
      <c r="BI121" s="23"/>
      <c r="BJ121" s="20"/>
      <c r="BK121" s="20"/>
      <c r="BL121" s="23"/>
      <c r="BM121" s="21"/>
      <c r="BN121" s="179"/>
      <c r="BO121" s="24"/>
      <c r="BP121" s="21"/>
      <c r="BQ121" s="21"/>
      <c r="BR121" s="23"/>
      <c r="BS121" s="23"/>
      <c r="BT121" s="24"/>
      <c r="BU121" s="25"/>
    </row>
    <row r="122" spans="1:73" s="22" customFormat="1" ht="122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3"/>
      <c r="P122" s="23"/>
      <c r="Q122" s="23"/>
      <c r="R122" s="23"/>
      <c r="S122" s="23"/>
      <c r="T122" s="23"/>
      <c r="U122" s="23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22"/>
      <c r="BE122" s="23"/>
      <c r="BF122" s="23"/>
      <c r="BG122" s="20"/>
      <c r="BH122" s="20"/>
      <c r="BI122" s="23"/>
      <c r="BJ122" s="20"/>
      <c r="BK122" s="20"/>
      <c r="BL122" s="23"/>
      <c r="BM122" s="21"/>
      <c r="BN122" s="179"/>
      <c r="BO122" s="24"/>
      <c r="BP122" s="21"/>
      <c r="BQ122" s="21"/>
      <c r="BR122" s="23"/>
      <c r="BS122" s="23"/>
      <c r="BT122" s="24"/>
      <c r="BU122" s="25"/>
    </row>
    <row r="123" spans="1:73" s="22" customFormat="1" ht="122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3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22"/>
      <c r="BE123" s="23"/>
      <c r="BF123" s="23"/>
      <c r="BG123" s="20"/>
      <c r="BH123" s="20"/>
      <c r="BI123" s="23"/>
      <c r="BJ123" s="20"/>
      <c r="BK123" s="20"/>
      <c r="BL123" s="23"/>
      <c r="BM123" s="21"/>
      <c r="BN123" s="179"/>
      <c r="BO123" s="24"/>
      <c r="BP123" s="21"/>
      <c r="BQ123" s="21"/>
      <c r="BR123" s="23"/>
      <c r="BS123" s="23"/>
      <c r="BT123" s="24"/>
      <c r="BU123" s="25"/>
    </row>
    <row r="124" spans="1:73" s="22" customFormat="1" ht="122.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3"/>
      <c r="P124" s="23"/>
      <c r="Q124" s="23"/>
      <c r="R124" s="23"/>
      <c r="S124" s="23"/>
      <c r="T124" s="23"/>
      <c r="U124" s="23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222"/>
      <c r="BE124" s="23"/>
      <c r="BF124" s="23"/>
      <c r="BG124" s="20"/>
      <c r="BH124" s="20"/>
      <c r="BI124" s="23"/>
      <c r="BJ124" s="20"/>
      <c r="BK124" s="20"/>
      <c r="BL124" s="23"/>
      <c r="BM124" s="21"/>
      <c r="BN124" s="179"/>
      <c r="BO124" s="24"/>
      <c r="BP124" s="21"/>
      <c r="BQ124" s="21"/>
      <c r="BR124" s="23"/>
      <c r="BS124" s="23"/>
      <c r="BT124" s="24"/>
      <c r="BU124" s="25"/>
    </row>
    <row r="125" spans="1:73" s="22" customFormat="1" ht="122.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22"/>
      <c r="BE125" s="23"/>
      <c r="BF125" s="23"/>
      <c r="BG125" s="20"/>
      <c r="BH125" s="20"/>
      <c r="BI125" s="23"/>
      <c r="BJ125" s="20"/>
      <c r="BK125" s="20"/>
      <c r="BL125" s="23"/>
      <c r="BM125" s="21"/>
      <c r="BN125" s="179"/>
      <c r="BO125" s="24"/>
      <c r="BP125" s="21"/>
      <c r="BQ125" s="21"/>
      <c r="BR125" s="23"/>
      <c r="BS125" s="23"/>
      <c r="BT125" s="24"/>
      <c r="BU125" s="25"/>
    </row>
    <row r="126" spans="1:73" s="22" customFormat="1" ht="25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22"/>
      <c r="BE126" s="21"/>
      <c r="BF126" s="21"/>
      <c r="BG126" s="20"/>
      <c r="BH126" s="20"/>
      <c r="BI126" s="23"/>
      <c r="BJ126" s="20"/>
      <c r="BK126" s="20"/>
      <c r="BL126" s="23"/>
      <c r="BM126" s="21"/>
      <c r="BN126" s="179"/>
      <c r="BO126" s="24"/>
      <c r="BP126" s="21"/>
      <c r="BQ126" s="21"/>
      <c r="BR126" s="23"/>
      <c r="BS126" s="23"/>
      <c r="BT126" s="24"/>
      <c r="BU126" s="25"/>
    </row>
    <row r="127" spans="1:73" s="22" customFormat="1" ht="155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22"/>
      <c r="BE127" s="23"/>
      <c r="BF127" s="23"/>
      <c r="BG127" s="20"/>
      <c r="BH127" s="20"/>
      <c r="BI127" s="23"/>
      <c r="BJ127" s="20"/>
      <c r="BK127" s="20"/>
      <c r="BL127" s="23"/>
      <c r="BM127" s="21"/>
      <c r="BN127" s="179"/>
      <c r="BO127" s="24"/>
      <c r="BP127" s="21"/>
      <c r="BQ127" s="21"/>
      <c r="BR127" s="23"/>
      <c r="BS127" s="23"/>
      <c r="BT127" s="24"/>
      <c r="BU127" s="25"/>
    </row>
    <row r="128" spans="1:73" s="22" customFormat="1" ht="25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1"/>
      <c r="R128" s="21"/>
      <c r="S128" s="21"/>
      <c r="T128" s="21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0"/>
      <c r="BC128" s="21"/>
      <c r="BD128" s="222"/>
      <c r="BE128" s="21"/>
      <c r="BF128" s="21"/>
      <c r="BG128" s="20"/>
      <c r="BH128" s="20"/>
      <c r="BI128" s="23"/>
      <c r="BJ128" s="20"/>
      <c r="BK128" s="20"/>
      <c r="BL128" s="23"/>
      <c r="BM128" s="21"/>
      <c r="BN128" s="179"/>
      <c r="BO128" s="24"/>
      <c r="BP128" s="21"/>
      <c r="BQ128" s="21"/>
      <c r="BR128" s="23"/>
      <c r="BS128" s="23"/>
      <c r="BT128" s="24"/>
      <c r="BU128" s="25"/>
    </row>
    <row r="129" spans="1:73" s="22" customFormat="1" ht="162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0"/>
      <c r="R129" s="20"/>
      <c r="S129" s="20"/>
      <c r="T129" s="20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21"/>
      <c r="BD129" s="222"/>
      <c r="BE129" s="23"/>
      <c r="BF129" s="23"/>
      <c r="BG129" s="20"/>
      <c r="BH129" s="20"/>
      <c r="BI129" s="23"/>
      <c r="BJ129" s="20"/>
      <c r="BK129" s="20"/>
      <c r="BL129" s="23"/>
      <c r="BM129" s="21"/>
      <c r="BN129" s="179"/>
      <c r="BO129" s="24"/>
      <c r="BP129" s="21"/>
      <c r="BQ129" s="21"/>
      <c r="BR129" s="23"/>
      <c r="BS129" s="23"/>
      <c r="BT129" s="24"/>
      <c r="BU129" s="25"/>
    </row>
    <row r="130" spans="1:73" s="22" customFormat="1" ht="162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22"/>
      <c r="BE130" s="23"/>
      <c r="BF130" s="23"/>
      <c r="BG130" s="20"/>
      <c r="BH130" s="20"/>
      <c r="BI130" s="23"/>
      <c r="BJ130" s="20"/>
      <c r="BK130" s="20"/>
      <c r="BL130" s="23"/>
      <c r="BM130" s="21"/>
      <c r="BN130" s="179"/>
      <c r="BO130" s="24"/>
      <c r="BP130" s="21"/>
      <c r="BQ130" s="21"/>
      <c r="BR130" s="23"/>
      <c r="BS130" s="23"/>
      <c r="BT130" s="24"/>
      <c r="BU130" s="25"/>
    </row>
    <row r="131" spans="1:73" s="22" customFormat="1" ht="294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3"/>
      <c r="P131" s="23"/>
      <c r="Q131" s="23"/>
      <c r="R131" s="23"/>
      <c r="S131" s="23"/>
      <c r="T131" s="23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3"/>
      <c r="AJ131" s="23"/>
      <c r="AK131" s="21"/>
      <c r="AL131" s="222"/>
      <c r="AM131" s="23"/>
      <c r="AN131" s="23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22"/>
      <c r="BE131" s="23"/>
      <c r="BF131" s="23"/>
      <c r="BG131" s="20"/>
      <c r="BH131" s="20"/>
      <c r="BI131" s="23"/>
      <c r="BJ131" s="20"/>
      <c r="BK131" s="20"/>
      <c r="BL131" s="23"/>
      <c r="BM131" s="21"/>
      <c r="BN131" s="179"/>
      <c r="BO131" s="24"/>
      <c r="BP131" s="21"/>
      <c r="BQ131" s="21"/>
      <c r="BR131" s="23"/>
      <c r="BS131" s="23"/>
      <c r="BT131" s="24"/>
      <c r="BU131" s="25"/>
    </row>
    <row r="132" spans="1:73" s="22" customFormat="1" ht="142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0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22"/>
      <c r="BE132" s="23"/>
      <c r="BF132" s="23"/>
      <c r="BG132" s="20"/>
      <c r="BH132" s="20"/>
      <c r="BI132" s="23"/>
      <c r="BJ132" s="20"/>
      <c r="BK132" s="20"/>
      <c r="BL132" s="23"/>
      <c r="BM132" s="21"/>
      <c r="BN132" s="179"/>
      <c r="BO132" s="24"/>
      <c r="BP132" s="21"/>
      <c r="BQ132" s="21"/>
      <c r="BR132" s="23"/>
      <c r="BS132" s="23"/>
      <c r="BT132" s="24"/>
      <c r="BU132" s="25"/>
    </row>
    <row r="133" spans="1:73" s="22" customFormat="1" ht="142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22"/>
      <c r="BE133" s="23"/>
      <c r="BF133" s="23"/>
      <c r="BG133" s="20"/>
      <c r="BH133" s="20"/>
      <c r="BI133" s="23"/>
      <c r="BJ133" s="20"/>
      <c r="BK133" s="20"/>
      <c r="BL133" s="23"/>
      <c r="BM133" s="21"/>
      <c r="BN133" s="179"/>
      <c r="BO133" s="24"/>
      <c r="BP133" s="21"/>
      <c r="BQ133" s="21"/>
      <c r="BR133" s="23"/>
      <c r="BS133" s="23"/>
      <c r="BT133" s="24"/>
      <c r="BU133" s="25"/>
    </row>
    <row r="134" spans="1:73" s="22" customFormat="1" ht="187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0"/>
      <c r="AQ134" s="23"/>
      <c r="AR134" s="20"/>
      <c r="AS134" s="21"/>
      <c r="AT134" s="21"/>
      <c r="AU134" s="21"/>
      <c r="AV134" s="21"/>
      <c r="AW134" s="21"/>
      <c r="AX134" s="21"/>
      <c r="AY134" s="21"/>
      <c r="AZ134" s="21"/>
      <c r="BA134" s="21"/>
      <c r="BB134" s="20"/>
      <c r="BC134" s="23"/>
      <c r="BD134" s="20"/>
      <c r="BE134" s="23"/>
      <c r="BF134" s="20"/>
      <c r="BG134" s="20"/>
      <c r="BH134" s="20"/>
      <c r="BI134" s="23"/>
      <c r="BJ134" s="20"/>
      <c r="BK134" s="20"/>
      <c r="BL134" s="23"/>
      <c r="BM134" s="21"/>
      <c r="BN134" s="179"/>
      <c r="BO134" s="24"/>
      <c r="BP134" s="21"/>
      <c r="BQ134" s="21"/>
      <c r="BR134" s="23"/>
      <c r="BS134" s="23"/>
      <c r="BT134" s="24"/>
      <c r="BU134" s="25"/>
    </row>
    <row r="135" spans="1:73" s="22" customFormat="1" ht="187.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0"/>
      <c r="BC135" s="20"/>
      <c r="BD135" s="222"/>
      <c r="BE135" s="185"/>
      <c r="BF135" s="20"/>
      <c r="BG135" s="20"/>
      <c r="BH135" s="20"/>
      <c r="BI135" s="23"/>
      <c r="BJ135" s="20"/>
      <c r="BK135" s="20"/>
      <c r="BL135" s="23"/>
      <c r="BM135" s="21"/>
      <c r="BN135" s="179"/>
      <c r="BO135" s="24"/>
      <c r="BP135" s="21"/>
      <c r="BQ135" s="21"/>
      <c r="BR135" s="23"/>
      <c r="BS135" s="23"/>
      <c r="BT135" s="24"/>
      <c r="BU135" s="25"/>
    </row>
    <row r="136" spans="1:73" s="22" customFormat="1" ht="187.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0"/>
      <c r="P136" s="20"/>
      <c r="Q136" s="20"/>
      <c r="R136" s="20"/>
      <c r="S136" s="20"/>
      <c r="T136" s="20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0"/>
      <c r="BC136" s="20"/>
      <c r="BD136" s="222"/>
      <c r="BE136" s="185"/>
      <c r="BF136" s="20"/>
      <c r="BG136" s="20"/>
      <c r="BH136" s="20"/>
      <c r="BI136" s="23"/>
      <c r="BJ136" s="20"/>
      <c r="BK136" s="20"/>
      <c r="BL136" s="23"/>
      <c r="BM136" s="21"/>
      <c r="BN136" s="179"/>
      <c r="BO136" s="24"/>
      <c r="BP136" s="21"/>
      <c r="BQ136" s="21"/>
      <c r="BR136" s="23"/>
      <c r="BS136" s="23"/>
      <c r="BT136" s="24"/>
      <c r="BU136" s="25"/>
    </row>
    <row r="137" spans="1:73" s="22" customFormat="1" ht="187.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0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22"/>
      <c r="BE137" s="23"/>
      <c r="BF137" s="23"/>
      <c r="BG137" s="20"/>
      <c r="BH137" s="20"/>
      <c r="BI137" s="23"/>
      <c r="BJ137" s="20"/>
      <c r="BK137" s="20"/>
      <c r="BL137" s="23"/>
      <c r="BM137" s="21"/>
      <c r="BN137" s="179"/>
      <c r="BO137" s="24"/>
      <c r="BP137" s="21"/>
      <c r="BQ137" s="21"/>
      <c r="BR137" s="23"/>
      <c r="BS137" s="23"/>
      <c r="BT137" s="24"/>
      <c r="BU137" s="25"/>
    </row>
    <row r="138" spans="1:73" s="22" customFormat="1" ht="187.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22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222"/>
      <c r="BE138" s="222"/>
      <c r="BF138" s="20"/>
      <c r="BG138" s="20"/>
      <c r="BH138" s="20"/>
      <c r="BI138" s="23"/>
      <c r="BJ138" s="20"/>
      <c r="BK138" s="20"/>
      <c r="BL138" s="23"/>
      <c r="BM138" s="21"/>
      <c r="BN138" s="179"/>
      <c r="BO138" s="24"/>
      <c r="BP138" s="21"/>
      <c r="BQ138" s="21"/>
      <c r="BR138" s="23"/>
      <c r="BS138" s="23"/>
      <c r="BT138" s="24"/>
      <c r="BU138" s="25"/>
    </row>
    <row r="139" spans="1:73" s="22" customFormat="1" ht="349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3"/>
      <c r="P139" s="23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22"/>
      <c r="BE139" s="222"/>
      <c r="BF139" s="20"/>
      <c r="BG139" s="20"/>
      <c r="BH139" s="20"/>
      <c r="BI139" s="23"/>
      <c r="BJ139" s="23"/>
      <c r="BK139" s="20"/>
      <c r="BL139" s="23"/>
      <c r="BM139" s="21"/>
      <c r="BN139" s="179"/>
      <c r="BO139" s="24"/>
      <c r="BP139" s="21"/>
      <c r="BQ139" s="21"/>
      <c r="BR139" s="23"/>
      <c r="BS139" s="23"/>
      <c r="BT139" s="24"/>
      <c r="BU139" s="25"/>
    </row>
    <row r="140" spans="1:73" s="22" customFormat="1" ht="167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3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179"/>
      <c r="AM140" s="21"/>
      <c r="AN140" s="21"/>
      <c r="AO140" s="21"/>
      <c r="AP140" s="21"/>
      <c r="AQ140" s="21"/>
      <c r="AR140" s="21"/>
      <c r="AS140" s="21"/>
      <c r="AT140" s="179"/>
      <c r="AU140" s="21"/>
      <c r="AV140" s="21"/>
      <c r="AW140" s="21"/>
      <c r="AX140" s="21"/>
      <c r="AY140" s="21"/>
      <c r="AZ140" s="21"/>
      <c r="BA140" s="21"/>
      <c r="BB140" s="21"/>
      <c r="BC140" s="21"/>
      <c r="BD140" s="222"/>
      <c r="BE140" s="222"/>
      <c r="BF140" s="20"/>
      <c r="BG140" s="20"/>
      <c r="BH140" s="20"/>
      <c r="BI140" s="23"/>
      <c r="BJ140" s="20"/>
      <c r="BK140" s="20"/>
      <c r="BL140" s="23"/>
      <c r="BM140" s="21"/>
      <c r="BN140" s="179"/>
      <c r="BO140" s="24"/>
      <c r="BP140" s="21"/>
      <c r="BQ140" s="21"/>
      <c r="BR140" s="23"/>
      <c r="BS140" s="23"/>
      <c r="BT140" s="24"/>
      <c r="BU140" s="25"/>
    </row>
    <row r="141" spans="1:73" s="22" customFormat="1" ht="409.6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3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0"/>
      <c r="AK141" s="21"/>
      <c r="AL141" s="222"/>
      <c r="AM141" s="23"/>
      <c r="AN141" s="20"/>
      <c r="AO141" s="23"/>
      <c r="AP141" s="20"/>
      <c r="AQ141" s="21"/>
      <c r="AR141" s="21"/>
      <c r="AS141" s="21"/>
      <c r="AT141" s="222"/>
      <c r="AU141" s="23"/>
      <c r="AV141" s="21"/>
      <c r="AW141" s="21"/>
      <c r="AX141" s="21"/>
      <c r="AY141" s="21"/>
      <c r="AZ141" s="21"/>
      <c r="BA141" s="21"/>
      <c r="BB141" s="21"/>
      <c r="BC141" s="21"/>
      <c r="BD141" s="222"/>
      <c r="BE141" s="23"/>
      <c r="BF141" s="20"/>
      <c r="BG141" s="23"/>
      <c r="BH141" s="20"/>
      <c r="BI141" s="23"/>
      <c r="BJ141" s="20"/>
      <c r="BK141" s="23"/>
      <c r="BL141" s="23"/>
      <c r="BM141" s="21"/>
      <c r="BN141" s="179"/>
      <c r="BO141" s="24"/>
      <c r="BP141" s="21"/>
      <c r="BQ141" s="21"/>
      <c r="BR141" s="23"/>
      <c r="BS141" s="23"/>
      <c r="BT141" s="24"/>
      <c r="BU141" s="25"/>
    </row>
    <row r="142" spans="1:73" s="22" customFormat="1" ht="134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0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0"/>
      <c r="AK142" s="21"/>
      <c r="AL142" s="222"/>
      <c r="AM142" s="20"/>
      <c r="AN142" s="20"/>
      <c r="AO142" s="21"/>
      <c r="AP142" s="21"/>
      <c r="AQ142" s="21"/>
      <c r="AR142" s="21"/>
      <c r="AS142" s="21"/>
      <c r="AT142" s="222"/>
      <c r="AU142" s="20"/>
      <c r="AV142" s="21"/>
      <c r="AW142" s="21"/>
      <c r="AX142" s="21"/>
      <c r="AY142" s="21"/>
      <c r="AZ142" s="21"/>
      <c r="BA142" s="21"/>
      <c r="BB142" s="21"/>
      <c r="BC142" s="21"/>
      <c r="BD142" s="222"/>
      <c r="BE142" s="23"/>
      <c r="BF142" s="20"/>
      <c r="BG142" s="23"/>
      <c r="BH142" s="20"/>
      <c r="BI142" s="23"/>
      <c r="BJ142" s="20"/>
      <c r="BK142" s="23"/>
      <c r="BL142" s="23"/>
      <c r="BM142" s="21"/>
      <c r="BN142" s="179"/>
      <c r="BO142" s="24"/>
      <c r="BP142" s="21"/>
      <c r="BQ142" s="21"/>
      <c r="BR142" s="23"/>
      <c r="BS142" s="23"/>
      <c r="BT142" s="24"/>
      <c r="BU142" s="25"/>
    </row>
    <row r="143" spans="1:73" s="22" customFormat="1" ht="134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0"/>
      <c r="AK143" s="21"/>
      <c r="AL143" s="222"/>
      <c r="AM143" s="20"/>
      <c r="AN143" s="20"/>
      <c r="AO143" s="21"/>
      <c r="AP143" s="21"/>
      <c r="AQ143" s="21"/>
      <c r="AR143" s="21"/>
      <c r="AS143" s="21"/>
      <c r="AT143" s="222"/>
      <c r="AU143" s="20"/>
      <c r="AV143" s="21"/>
      <c r="AW143" s="21"/>
      <c r="AX143" s="21"/>
      <c r="AY143" s="21"/>
      <c r="AZ143" s="21"/>
      <c r="BA143" s="21"/>
      <c r="BB143" s="21"/>
      <c r="BC143" s="21"/>
      <c r="BD143" s="222"/>
      <c r="BE143" s="23"/>
      <c r="BF143" s="20"/>
      <c r="BG143" s="23"/>
      <c r="BH143" s="20"/>
      <c r="BI143" s="23"/>
      <c r="BJ143" s="20"/>
      <c r="BK143" s="23"/>
      <c r="BL143" s="23"/>
      <c r="BM143" s="21"/>
      <c r="BN143" s="179"/>
      <c r="BO143" s="24"/>
      <c r="BP143" s="21"/>
      <c r="BQ143" s="21"/>
      <c r="BR143" s="23"/>
      <c r="BS143" s="23"/>
      <c r="BT143" s="24"/>
      <c r="BU143" s="25"/>
    </row>
    <row r="144" spans="1:73" s="22" customFormat="1" ht="134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0"/>
      <c r="P144" s="20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0"/>
      <c r="AK144" s="21"/>
      <c r="AL144" s="222"/>
      <c r="AM144" s="20"/>
      <c r="AN144" s="20"/>
      <c r="AO144" s="21"/>
      <c r="AP144" s="21"/>
      <c r="AQ144" s="21"/>
      <c r="AR144" s="21"/>
      <c r="AS144" s="21"/>
      <c r="AT144" s="222"/>
      <c r="AU144" s="20"/>
      <c r="AV144" s="21"/>
      <c r="AW144" s="21"/>
      <c r="AX144" s="21"/>
      <c r="AY144" s="21"/>
      <c r="AZ144" s="21"/>
      <c r="BA144" s="21"/>
      <c r="BB144" s="21"/>
      <c r="BC144" s="21"/>
      <c r="BD144" s="222"/>
      <c r="BE144" s="23"/>
      <c r="BF144" s="20"/>
      <c r="BG144" s="23"/>
      <c r="BH144" s="20"/>
      <c r="BI144" s="23"/>
      <c r="BJ144" s="20"/>
      <c r="BK144" s="23"/>
      <c r="BL144" s="23"/>
      <c r="BM144" s="21"/>
      <c r="BN144" s="179"/>
      <c r="BO144" s="24"/>
      <c r="BP144" s="21"/>
      <c r="BQ144" s="21"/>
      <c r="BR144" s="23"/>
      <c r="BS144" s="23"/>
      <c r="BT144" s="24"/>
      <c r="BU144" s="25"/>
    </row>
    <row r="145" spans="1:73" s="22" customFormat="1" ht="134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0"/>
      <c r="Q145" s="20"/>
      <c r="R145" s="20"/>
      <c r="S145" s="20"/>
      <c r="T145" s="20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0"/>
      <c r="AK145" s="21"/>
      <c r="AL145" s="222"/>
      <c r="AM145" s="20"/>
      <c r="AN145" s="20"/>
      <c r="AO145" s="21"/>
      <c r="AP145" s="21"/>
      <c r="AQ145" s="21"/>
      <c r="AR145" s="21"/>
      <c r="AS145" s="21"/>
      <c r="AT145" s="222"/>
      <c r="AU145" s="20"/>
      <c r="AV145" s="21"/>
      <c r="AW145" s="21"/>
      <c r="AX145" s="21"/>
      <c r="AY145" s="21"/>
      <c r="AZ145" s="21"/>
      <c r="BA145" s="21"/>
      <c r="BB145" s="21"/>
      <c r="BC145" s="21"/>
      <c r="BD145" s="222"/>
      <c r="BE145" s="23"/>
      <c r="BF145" s="20"/>
      <c r="BG145" s="23"/>
      <c r="BH145" s="20"/>
      <c r="BI145" s="23"/>
      <c r="BJ145" s="20"/>
      <c r="BK145" s="23"/>
      <c r="BL145" s="23"/>
      <c r="BM145" s="21"/>
      <c r="BN145" s="179"/>
      <c r="BO145" s="24"/>
      <c r="BP145" s="21"/>
      <c r="BQ145" s="21"/>
      <c r="BR145" s="23"/>
      <c r="BS145" s="23"/>
      <c r="BT145" s="24"/>
      <c r="BU145" s="25"/>
    </row>
    <row r="146" spans="1:73" s="22" customFormat="1" ht="134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0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0"/>
      <c r="AK146" s="21"/>
      <c r="AL146" s="222"/>
      <c r="AM146" s="20"/>
      <c r="AN146" s="20"/>
      <c r="AO146" s="21"/>
      <c r="AP146" s="21"/>
      <c r="AQ146" s="21"/>
      <c r="AR146" s="21"/>
      <c r="AS146" s="21"/>
      <c r="AT146" s="222"/>
      <c r="AU146" s="20"/>
      <c r="AV146" s="21"/>
      <c r="AW146" s="21"/>
      <c r="AX146" s="21"/>
      <c r="AY146" s="21"/>
      <c r="AZ146" s="21"/>
      <c r="BA146" s="21"/>
      <c r="BB146" s="21"/>
      <c r="BC146" s="21"/>
      <c r="BD146" s="222"/>
      <c r="BE146" s="23"/>
      <c r="BF146" s="20"/>
      <c r="BG146" s="23"/>
      <c r="BH146" s="20"/>
      <c r="BI146" s="23"/>
      <c r="BJ146" s="20"/>
      <c r="BK146" s="23"/>
      <c r="BL146" s="23"/>
      <c r="BM146" s="21"/>
      <c r="BN146" s="179"/>
      <c r="BO146" s="24"/>
      <c r="BP146" s="21"/>
      <c r="BQ146" s="21"/>
      <c r="BR146" s="23"/>
      <c r="BS146" s="23"/>
      <c r="BT146" s="24"/>
      <c r="BU146" s="25"/>
    </row>
    <row r="147" spans="1:73" s="22" customFormat="1" ht="409.6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3"/>
      <c r="AK147" s="21"/>
      <c r="AL147" s="222"/>
      <c r="AM147" s="23"/>
      <c r="AN147" s="23"/>
      <c r="AO147" s="21"/>
      <c r="AP147" s="21"/>
      <c r="AQ147" s="21"/>
      <c r="AR147" s="21"/>
      <c r="AS147" s="21"/>
      <c r="AT147" s="222"/>
      <c r="AU147" s="23"/>
      <c r="AV147" s="21"/>
      <c r="AW147" s="21"/>
      <c r="AX147" s="21"/>
      <c r="AY147" s="21"/>
      <c r="AZ147" s="21"/>
      <c r="BA147" s="21"/>
      <c r="BB147" s="21"/>
      <c r="BC147" s="21"/>
      <c r="BD147" s="222"/>
      <c r="BE147" s="23"/>
      <c r="BF147" s="23"/>
      <c r="BG147" s="20"/>
      <c r="BH147" s="20"/>
      <c r="BI147" s="23"/>
      <c r="BJ147" s="20"/>
      <c r="BK147" s="20"/>
      <c r="BL147" s="23"/>
      <c r="BM147" s="21"/>
      <c r="BN147" s="179"/>
      <c r="BO147" s="24"/>
      <c r="BP147" s="21"/>
      <c r="BQ147" s="21"/>
      <c r="BR147" s="23"/>
      <c r="BS147" s="23"/>
      <c r="BT147" s="24"/>
      <c r="BU147" s="25"/>
    </row>
    <row r="148" spans="1:73" s="22" customFormat="1" ht="134.2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22"/>
      <c r="BE148" s="222"/>
      <c r="BF148" s="20"/>
      <c r="BG148" s="20"/>
      <c r="BH148" s="20"/>
      <c r="BI148" s="23"/>
      <c r="BJ148" s="20"/>
      <c r="BK148" s="20"/>
      <c r="BL148" s="23"/>
      <c r="BM148" s="21"/>
      <c r="BN148" s="179"/>
      <c r="BO148" s="24"/>
      <c r="BP148" s="21"/>
      <c r="BQ148" s="21"/>
      <c r="BR148" s="23"/>
      <c r="BS148" s="23"/>
      <c r="BT148" s="24"/>
      <c r="BU148" s="25"/>
    </row>
    <row r="149" spans="1:73" s="22" customFormat="1" ht="134.2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22"/>
      <c r="BE149" s="222"/>
      <c r="BF149" s="20"/>
      <c r="BG149" s="20"/>
      <c r="BH149" s="20"/>
      <c r="BI149" s="23"/>
      <c r="BJ149" s="20"/>
      <c r="BK149" s="20"/>
      <c r="BL149" s="23"/>
      <c r="BM149" s="21"/>
      <c r="BN149" s="179"/>
      <c r="BO149" s="24"/>
      <c r="BP149" s="21"/>
      <c r="BQ149" s="21"/>
      <c r="BR149" s="23"/>
      <c r="BS149" s="23"/>
      <c r="BT149" s="24"/>
      <c r="BU149" s="25"/>
    </row>
    <row r="150" spans="1:73" s="22" customFormat="1" ht="134.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0"/>
      <c r="Q150" s="20"/>
      <c r="R150" s="20"/>
      <c r="S150" s="20"/>
      <c r="T150" s="20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22"/>
      <c r="BE150" s="222"/>
      <c r="BF150" s="20"/>
      <c r="BG150" s="20"/>
      <c r="BH150" s="20"/>
      <c r="BI150" s="23"/>
      <c r="BJ150" s="20"/>
      <c r="BK150" s="20"/>
      <c r="BL150" s="23"/>
      <c r="BM150" s="21"/>
      <c r="BN150" s="179"/>
      <c r="BO150" s="24"/>
      <c r="BP150" s="21"/>
      <c r="BQ150" s="21"/>
      <c r="BR150" s="23"/>
      <c r="BS150" s="23"/>
      <c r="BT150" s="24"/>
      <c r="BU150" s="25"/>
    </row>
    <row r="151" spans="1:73" s="22" customFormat="1" ht="134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222"/>
      <c r="BE151" s="222"/>
      <c r="BF151" s="20"/>
      <c r="BG151" s="20"/>
      <c r="BH151" s="20"/>
      <c r="BI151" s="23"/>
      <c r="BJ151" s="20"/>
      <c r="BK151" s="20"/>
      <c r="BL151" s="23"/>
      <c r="BM151" s="21"/>
      <c r="BN151" s="179"/>
      <c r="BO151" s="24"/>
      <c r="BP151" s="21"/>
      <c r="BQ151" s="21"/>
      <c r="BR151" s="23"/>
      <c r="BS151" s="23"/>
      <c r="BT151" s="24"/>
      <c r="BU151" s="25"/>
    </row>
    <row r="152" spans="1:73" s="22" customFormat="1" ht="409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0"/>
      <c r="AK152" s="23"/>
      <c r="AL152" s="20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222"/>
      <c r="BE152" s="23"/>
      <c r="BF152" s="23"/>
      <c r="BG152" s="20"/>
      <c r="BH152" s="20"/>
      <c r="BI152" s="23"/>
      <c r="BJ152" s="20"/>
      <c r="BK152" s="20"/>
      <c r="BL152" s="23"/>
      <c r="BM152" s="21"/>
      <c r="BN152" s="179"/>
      <c r="BO152" s="24"/>
      <c r="BP152" s="21"/>
      <c r="BQ152" s="21"/>
      <c r="BR152" s="23"/>
      <c r="BS152" s="23"/>
      <c r="BT152" s="24"/>
      <c r="BU152" s="25"/>
    </row>
    <row r="153" spans="1:73" s="22" customFormat="1" ht="132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0"/>
      <c r="P153" s="20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222"/>
      <c r="BE153" s="222"/>
      <c r="BF153" s="20"/>
      <c r="BG153" s="20"/>
      <c r="BH153" s="20"/>
      <c r="BI153" s="23"/>
      <c r="BJ153" s="20"/>
      <c r="BK153" s="20"/>
      <c r="BL153" s="23"/>
      <c r="BM153" s="21"/>
      <c r="BN153" s="179"/>
      <c r="BO153" s="24"/>
      <c r="BP153" s="21"/>
      <c r="BQ153" s="21"/>
      <c r="BR153" s="23"/>
      <c r="BS153" s="23"/>
      <c r="BT153" s="24"/>
      <c r="BU153" s="25"/>
    </row>
    <row r="154" spans="1:73" s="22" customFormat="1" ht="132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222"/>
      <c r="BE154" s="222"/>
      <c r="BF154" s="20"/>
      <c r="BG154" s="20"/>
      <c r="BH154" s="20"/>
      <c r="BI154" s="23"/>
      <c r="BJ154" s="20"/>
      <c r="BK154" s="20"/>
      <c r="BL154" s="23"/>
      <c r="BM154" s="21"/>
      <c r="BN154" s="179"/>
      <c r="BO154" s="24"/>
      <c r="BP154" s="21"/>
      <c r="BQ154" s="21"/>
      <c r="BR154" s="23"/>
      <c r="BS154" s="23"/>
      <c r="BT154" s="24"/>
      <c r="BU154" s="25"/>
    </row>
    <row r="155" spans="1:73" s="22" customFormat="1" ht="409.6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22"/>
      <c r="BE155" s="23"/>
      <c r="BF155" s="23"/>
      <c r="BG155" s="20"/>
      <c r="BH155" s="20"/>
      <c r="BI155" s="23"/>
      <c r="BJ155" s="20"/>
      <c r="BK155" s="20"/>
      <c r="BL155" s="23"/>
      <c r="BM155" s="21"/>
      <c r="BN155" s="179"/>
      <c r="BO155" s="24"/>
      <c r="BP155" s="21"/>
      <c r="BQ155" s="21"/>
      <c r="BR155" s="23"/>
      <c r="BS155" s="23"/>
      <c r="BT155" s="24"/>
      <c r="BU155" s="25"/>
    </row>
    <row r="156" spans="1:73" s="22" customFormat="1" ht="169.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22"/>
      <c r="BE156" s="222"/>
      <c r="BF156" s="20"/>
      <c r="BG156" s="20"/>
      <c r="BH156" s="20"/>
      <c r="BI156" s="23"/>
      <c r="BJ156" s="20"/>
      <c r="BK156" s="20"/>
      <c r="BL156" s="23"/>
      <c r="BM156" s="21"/>
      <c r="BN156" s="179"/>
      <c r="BO156" s="24"/>
      <c r="BP156" s="21"/>
      <c r="BQ156" s="21"/>
      <c r="BR156" s="23"/>
      <c r="BS156" s="23"/>
      <c r="BT156" s="24"/>
      <c r="BU156" s="25"/>
    </row>
    <row r="157" spans="1:73" s="22" customFormat="1" ht="162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22"/>
      <c r="BE157" s="222"/>
      <c r="BF157" s="20"/>
      <c r="BG157" s="20"/>
      <c r="BH157" s="20"/>
      <c r="BI157" s="23"/>
      <c r="BJ157" s="20"/>
      <c r="BK157" s="23"/>
      <c r="BL157" s="23"/>
      <c r="BM157" s="21"/>
      <c r="BN157" s="179"/>
      <c r="BO157" s="24"/>
      <c r="BP157" s="21"/>
      <c r="BQ157" s="21"/>
      <c r="BR157" s="23"/>
      <c r="BS157" s="23"/>
      <c r="BT157" s="24"/>
      <c r="BU157" s="25"/>
    </row>
    <row r="158" spans="1:73" s="22" customFormat="1" ht="162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0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22"/>
      <c r="BE158" s="222"/>
      <c r="BF158" s="20"/>
      <c r="BG158" s="20"/>
      <c r="BH158" s="20"/>
      <c r="BI158" s="23"/>
      <c r="BJ158" s="20"/>
      <c r="BK158" s="20"/>
      <c r="BL158" s="23"/>
      <c r="BM158" s="21"/>
      <c r="BN158" s="179"/>
      <c r="BO158" s="24"/>
      <c r="BP158" s="21"/>
      <c r="BQ158" s="21"/>
      <c r="BR158" s="23"/>
      <c r="BS158" s="23"/>
      <c r="BT158" s="24"/>
      <c r="BU158" s="25"/>
    </row>
    <row r="159" spans="1:73" s="22" customFormat="1" ht="409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22"/>
      <c r="BE159" s="23"/>
      <c r="BF159" s="23"/>
      <c r="BG159" s="20"/>
      <c r="BH159" s="20"/>
      <c r="BI159" s="23"/>
      <c r="BJ159" s="20"/>
      <c r="BK159" s="20"/>
      <c r="BL159" s="23"/>
      <c r="BM159" s="21"/>
      <c r="BN159" s="179"/>
      <c r="BO159" s="24"/>
      <c r="BP159" s="21"/>
      <c r="BQ159" s="21"/>
      <c r="BR159" s="23"/>
      <c r="BS159" s="23"/>
      <c r="BT159" s="24"/>
      <c r="BU159" s="25"/>
    </row>
    <row r="160" spans="1:73" s="22" customFormat="1" ht="15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3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22"/>
      <c r="BE160" s="222"/>
      <c r="BF160" s="20"/>
      <c r="BG160" s="20"/>
      <c r="BH160" s="20"/>
      <c r="BI160" s="23"/>
      <c r="BJ160" s="20"/>
      <c r="BK160" s="20"/>
      <c r="BL160" s="23"/>
      <c r="BM160" s="21"/>
      <c r="BN160" s="179"/>
      <c r="BO160" s="24"/>
      <c r="BP160" s="21"/>
      <c r="BQ160" s="21"/>
      <c r="BR160" s="23"/>
      <c r="BS160" s="23"/>
      <c r="BT160" s="24"/>
      <c r="BU160" s="25"/>
    </row>
    <row r="161" spans="1:73" s="22" customFormat="1" ht="186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22"/>
      <c r="BE161" s="222"/>
      <c r="BF161" s="20"/>
      <c r="BG161" s="20"/>
      <c r="BH161" s="20"/>
      <c r="BI161" s="23"/>
      <c r="BJ161" s="20"/>
      <c r="BK161" s="20"/>
      <c r="BL161" s="23"/>
      <c r="BM161" s="21"/>
      <c r="BN161" s="179"/>
      <c r="BO161" s="24"/>
      <c r="BP161" s="21"/>
      <c r="BQ161" s="21"/>
      <c r="BR161" s="23"/>
      <c r="BS161" s="23"/>
      <c r="BT161" s="24"/>
      <c r="BU161" s="25"/>
    </row>
    <row r="162" spans="1:73" s="22" customFormat="1" ht="177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3"/>
      <c r="P162" s="23"/>
      <c r="Q162" s="23"/>
      <c r="R162" s="23"/>
      <c r="S162" s="23"/>
      <c r="T162" s="23"/>
      <c r="U162" s="23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22"/>
      <c r="BE162" s="23"/>
      <c r="BF162" s="23"/>
      <c r="BG162" s="20"/>
      <c r="BH162" s="20"/>
      <c r="BI162" s="23"/>
      <c r="BJ162" s="20"/>
      <c r="BK162" s="20"/>
      <c r="BL162" s="23"/>
      <c r="BM162" s="21"/>
      <c r="BN162" s="179"/>
      <c r="BO162" s="24"/>
      <c r="BP162" s="21"/>
      <c r="BQ162" s="21"/>
      <c r="BR162" s="23"/>
      <c r="BS162" s="23"/>
      <c r="BT162" s="24"/>
      <c r="BU162" s="25"/>
    </row>
    <row r="163" spans="1:73" s="22" customFormat="1" ht="177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3"/>
      <c r="P163" s="23"/>
      <c r="Q163" s="23"/>
      <c r="R163" s="23"/>
      <c r="S163" s="23"/>
      <c r="T163" s="23"/>
      <c r="U163" s="23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222"/>
      <c r="BE163" s="185"/>
      <c r="BF163" s="23"/>
      <c r="BG163" s="20"/>
      <c r="BH163" s="20"/>
      <c r="BI163" s="23"/>
      <c r="BJ163" s="20"/>
      <c r="BK163" s="20"/>
      <c r="BL163" s="23"/>
      <c r="BM163" s="21"/>
      <c r="BN163" s="179"/>
      <c r="BO163" s="24"/>
      <c r="BP163" s="21"/>
      <c r="BQ163" s="21"/>
      <c r="BR163" s="23"/>
      <c r="BS163" s="23"/>
      <c r="BT163" s="24"/>
      <c r="BU163" s="25"/>
    </row>
    <row r="164" spans="1:73" s="22" customFormat="1" ht="244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3"/>
      <c r="P164" s="23"/>
      <c r="Q164" s="23"/>
      <c r="R164" s="23"/>
      <c r="S164" s="23"/>
      <c r="T164" s="23"/>
      <c r="U164" s="23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86"/>
      <c r="BE164" s="23"/>
      <c r="BF164" s="23"/>
      <c r="BG164" s="20"/>
      <c r="BH164" s="20"/>
      <c r="BI164" s="23"/>
      <c r="BJ164" s="20"/>
      <c r="BK164" s="20"/>
      <c r="BL164" s="23"/>
      <c r="BM164" s="21"/>
      <c r="BN164" s="179"/>
      <c r="BO164" s="24"/>
      <c r="BP164" s="21"/>
      <c r="BQ164" s="21"/>
      <c r="BR164" s="23"/>
      <c r="BS164" s="23"/>
      <c r="BT164" s="24"/>
      <c r="BU164" s="25"/>
    </row>
    <row r="165" spans="1:73" s="22" customFormat="1" ht="24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3"/>
      <c r="P165" s="20"/>
      <c r="Q165" s="23"/>
      <c r="R165" s="23"/>
      <c r="S165" s="23"/>
      <c r="T165" s="23"/>
      <c r="U165" s="23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22"/>
      <c r="BE165" s="185"/>
      <c r="BF165" s="23"/>
      <c r="BG165" s="20"/>
      <c r="BH165" s="20"/>
      <c r="BI165" s="23"/>
      <c r="BJ165" s="20"/>
      <c r="BK165" s="20"/>
      <c r="BL165" s="23"/>
      <c r="BM165" s="21"/>
      <c r="BN165" s="179"/>
      <c r="BO165" s="24"/>
      <c r="BP165" s="21"/>
      <c r="BQ165" s="21"/>
      <c r="BR165" s="23"/>
      <c r="BS165" s="23"/>
      <c r="BT165" s="24"/>
      <c r="BU165" s="25"/>
    </row>
    <row r="166" spans="1:73" s="22" customFormat="1" ht="231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22"/>
      <c r="BE166" s="23"/>
      <c r="BF166" s="23"/>
      <c r="BG166" s="20"/>
      <c r="BH166" s="20"/>
      <c r="BI166" s="23"/>
      <c r="BJ166" s="20"/>
      <c r="BK166" s="20"/>
      <c r="BL166" s="23"/>
      <c r="BM166" s="21"/>
      <c r="BN166" s="179"/>
      <c r="BO166" s="24"/>
      <c r="BP166" s="21"/>
      <c r="BQ166" s="21"/>
      <c r="BR166" s="23"/>
      <c r="BS166" s="23"/>
      <c r="BT166" s="24"/>
      <c r="BU166" s="25"/>
    </row>
    <row r="167" spans="1:73" s="22" customFormat="1" ht="231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0"/>
      <c r="P167" s="20"/>
      <c r="Q167" s="20"/>
      <c r="R167" s="21"/>
      <c r="S167" s="20"/>
      <c r="T167" s="21"/>
      <c r="U167" s="20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0"/>
      <c r="AQ167" s="20"/>
      <c r="AR167" s="20"/>
      <c r="AS167" s="21"/>
      <c r="AT167" s="21"/>
      <c r="AU167" s="21"/>
      <c r="AV167" s="21"/>
      <c r="AW167" s="21"/>
      <c r="AX167" s="21"/>
      <c r="AY167" s="21"/>
      <c r="AZ167" s="21"/>
      <c r="BA167" s="21"/>
      <c r="BB167" s="20"/>
      <c r="BC167" s="20"/>
      <c r="BD167" s="20"/>
      <c r="BE167" s="222"/>
      <c r="BF167" s="20"/>
      <c r="BG167" s="20"/>
      <c r="BH167" s="20"/>
      <c r="BI167" s="23"/>
      <c r="BJ167" s="20"/>
      <c r="BK167" s="20"/>
      <c r="BL167" s="23"/>
      <c r="BM167" s="21"/>
      <c r="BN167" s="179"/>
      <c r="BO167" s="24"/>
      <c r="BP167" s="21"/>
      <c r="BQ167" s="21"/>
      <c r="BR167" s="23"/>
      <c r="BS167" s="23"/>
      <c r="BT167" s="24"/>
      <c r="BU167" s="25"/>
    </row>
    <row r="168" spans="1:73" s="22" customFormat="1" ht="159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0"/>
      <c r="P168" s="20"/>
      <c r="Q168" s="20"/>
      <c r="R168" s="21"/>
      <c r="S168" s="20"/>
      <c r="T168" s="21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22"/>
      <c r="BE168" s="222"/>
      <c r="BF168" s="20"/>
      <c r="BG168" s="20"/>
      <c r="BH168" s="20"/>
      <c r="BI168" s="23"/>
      <c r="BJ168" s="20"/>
      <c r="BK168" s="20"/>
      <c r="BL168" s="23"/>
      <c r="BM168" s="21"/>
      <c r="BN168" s="179"/>
      <c r="BO168" s="24"/>
      <c r="BP168" s="21"/>
      <c r="BQ168" s="21"/>
      <c r="BR168" s="23"/>
      <c r="BS168" s="23"/>
      <c r="BT168" s="24"/>
      <c r="BU168" s="25"/>
    </row>
    <row r="169" spans="1:73" s="22" customFormat="1" ht="159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22"/>
      <c r="BE169" s="222"/>
      <c r="BF169" s="20"/>
      <c r="BG169" s="20"/>
      <c r="BH169" s="20"/>
      <c r="BI169" s="23"/>
      <c r="BJ169" s="20"/>
      <c r="BK169" s="20"/>
      <c r="BL169" s="23"/>
      <c r="BM169" s="21"/>
      <c r="BN169" s="179"/>
      <c r="BO169" s="24"/>
      <c r="BP169" s="21"/>
      <c r="BQ169" s="21"/>
      <c r="BR169" s="23"/>
      <c r="BS169" s="23"/>
      <c r="BT169" s="24"/>
      <c r="BU169" s="25"/>
    </row>
    <row r="170" spans="1:73" s="22" customFormat="1" ht="408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0"/>
      <c r="AJ170" s="20"/>
      <c r="AK170" s="21"/>
      <c r="AL170" s="222"/>
      <c r="AM170" s="21"/>
      <c r="AN170" s="20"/>
      <c r="AO170" s="21"/>
      <c r="AP170" s="20"/>
      <c r="AQ170" s="21"/>
      <c r="AR170" s="21"/>
      <c r="AS170" s="21"/>
      <c r="AT170" s="222"/>
      <c r="AU170" s="21"/>
      <c r="AV170" s="21"/>
      <c r="AW170" s="21"/>
      <c r="AX170" s="21"/>
      <c r="AY170" s="21"/>
      <c r="AZ170" s="21"/>
      <c r="BA170" s="21"/>
      <c r="BB170" s="21"/>
      <c r="BC170" s="21"/>
      <c r="BD170" s="222"/>
      <c r="BE170" s="21"/>
      <c r="BF170" s="20"/>
      <c r="BG170" s="20"/>
      <c r="BH170" s="20"/>
      <c r="BI170" s="23"/>
      <c r="BJ170" s="20"/>
      <c r="BK170" s="20"/>
      <c r="BL170" s="23"/>
      <c r="BM170" s="21"/>
      <c r="BN170" s="179"/>
      <c r="BO170" s="24"/>
      <c r="BP170" s="21"/>
      <c r="BQ170" s="21"/>
      <c r="BR170" s="23"/>
      <c r="BS170" s="23"/>
      <c r="BT170" s="24"/>
      <c r="BU170" s="25"/>
    </row>
    <row r="171" spans="1:73" s="22" customFormat="1" ht="138.7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1"/>
      <c r="R171" s="21"/>
      <c r="S171" s="21"/>
      <c r="T171" s="21"/>
      <c r="U171" s="20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179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22"/>
      <c r="BE171" s="222"/>
      <c r="BF171" s="20"/>
      <c r="BG171" s="20"/>
      <c r="BH171" s="20"/>
      <c r="BI171" s="23"/>
      <c r="BJ171" s="20"/>
      <c r="BK171" s="20"/>
      <c r="BL171" s="23"/>
      <c r="BM171" s="21"/>
      <c r="BN171" s="179"/>
      <c r="BO171" s="24"/>
      <c r="BP171" s="21"/>
      <c r="BQ171" s="21"/>
      <c r="BR171" s="23"/>
      <c r="BS171" s="23"/>
      <c r="BT171" s="24"/>
      <c r="BU171" s="25"/>
    </row>
    <row r="172" spans="1:73" s="22" customFormat="1" ht="138.7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179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22"/>
      <c r="BE172" s="222"/>
      <c r="BF172" s="20"/>
      <c r="BG172" s="20"/>
      <c r="BH172" s="20"/>
      <c r="BI172" s="23"/>
      <c r="BJ172" s="20"/>
      <c r="BK172" s="20"/>
      <c r="BL172" s="23"/>
      <c r="BM172" s="21"/>
      <c r="BN172" s="179"/>
      <c r="BO172" s="24"/>
      <c r="BP172" s="21"/>
      <c r="BQ172" s="21"/>
      <c r="BR172" s="23"/>
      <c r="BS172" s="23"/>
      <c r="BT172" s="24"/>
      <c r="BU172" s="25"/>
    </row>
    <row r="173" spans="1:73" s="22" customFormat="1" ht="138.7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179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22"/>
      <c r="BE173" s="222"/>
      <c r="BF173" s="20"/>
      <c r="BG173" s="20"/>
      <c r="BH173" s="20"/>
      <c r="BI173" s="23"/>
      <c r="BJ173" s="20"/>
      <c r="BK173" s="20"/>
      <c r="BL173" s="23"/>
      <c r="BM173" s="21"/>
      <c r="BN173" s="179"/>
      <c r="BO173" s="24"/>
      <c r="BP173" s="21"/>
      <c r="BQ173" s="21"/>
      <c r="BR173" s="23"/>
      <c r="BS173" s="23"/>
      <c r="BT173" s="24"/>
      <c r="BU173" s="25"/>
    </row>
    <row r="174" spans="1:73" s="22" customFormat="1" ht="138.7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179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22"/>
      <c r="BE174" s="222"/>
      <c r="BF174" s="20"/>
      <c r="BG174" s="20"/>
      <c r="BH174" s="20"/>
      <c r="BI174" s="23"/>
      <c r="BJ174" s="20"/>
      <c r="BK174" s="20"/>
      <c r="BL174" s="23"/>
      <c r="BM174" s="21"/>
      <c r="BN174" s="179"/>
      <c r="BO174" s="24"/>
      <c r="BP174" s="21"/>
      <c r="BQ174" s="21"/>
      <c r="BR174" s="23"/>
      <c r="BS174" s="23"/>
      <c r="BT174" s="24"/>
      <c r="BU174" s="25"/>
    </row>
    <row r="175" spans="1:73" s="22" customFormat="1" ht="138.7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179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22"/>
      <c r="BE175" s="222"/>
      <c r="BF175" s="20"/>
      <c r="BG175" s="20"/>
      <c r="BH175" s="20"/>
      <c r="BI175" s="23"/>
      <c r="BJ175" s="20"/>
      <c r="BK175" s="20"/>
      <c r="BL175" s="23"/>
      <c r="BM175" s="21"/>
      <c r="BN175" s="179"/>
      <c r="BO175" s="24"/>
      <c r="BP175" s="21"/>
      <c r="BQ175" s="21"/>
      <c r="BR175" s="23"/>
      <c r="BS175" s="23"/>
      <c r="BT175" s="24"/>
      <c r="BU175" s="25"/>
    </row>
    <row r="176" spans="1:73" s="22" customFormat="1" ht="28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1"/>
      <c r="AJ176" s="20"/>
      <c r="AK176" s="21"/>
      <c r="AL176" s="222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0"/>
      <c r="BC176" s="20"/>
      <c r="BD176" s="20"/>
      <c r="BE176" s="23"/>
      <c r="BF176" s="23"/>
      <c r="BG176" s="20"/>
      <c r="BH176" s="20"/>
      <c r="BI176" s="21"/>
      <c r="BJ176" s="20"/>
      <c r="BK176" s="23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37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22"/>
      <c r="BE177" s="23"/>
      <c r="BF177" s="23"/>
      <c r="BG177" s="20"/>
      <c r="BH177" s="20"/>
      <c r="BI177" s="23"/>
      <c r="BJ177" s="20"/>
      <c r="BK177" s="23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22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22"/>
      <c r="BE178" s="23"/>
      <c r="BF178" s="23"/>
      <c r="BG178" s="20"/>
      <c r="BH178" s="20"/>
      <c r="BI178" s="23"/>
      <c r="BJ178" s="20"/>
      <c r="BK178" s="23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22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21"/>
      <c r="N179" s="20"/>
      <c r="O179" s="20"/>
      <c r="P179" s="20"/>
      <c r="Q179" s="20"/>
      <c r="R179" s="20"/>
      <c r="S179" s="20"/>
      <c r="T179" s="20"/>
      <c r="U179" s="20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22"/>
      <c r="BE179" s="23"/>
      <c r="BF179" s="23"/>
      <c r="BG179" s="20"/>
      <c r="BH179" s="20"/>
      <c r="BI179" s="23"/>
      <c r="BJ179" s="20"/>
      <c r="BK179" s="23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22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22"/>
      <c r="BE180" s="23"/>
      <c r="BF180" s="23"/>
      <c r="BG180" s="20"/>
      <c r="BH180" s="20"/>
      <c r="BI180" s="23"/>
      <c r="BJ180" s="20"/>
      <c r="BK180" s="23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184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222"/>
      <c r="BE181" s="21"/>
      <c r="BF181" s="21"/>
      <c r="BG181" s="20"/>
      <c r="BH181" s="20"/>
      <c r="BI181" s="23"/>
      <c r="BJ181" s="20"/>
      <c r="BK181" s="23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84.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22"/>
      <c r="BE182" s="23"/>
      <c r="BF182" s="23"/>
      <c r="BG182" s="20"/>
      <c r="BH182" s="20"/>
      <c r="BI182" s="23"/>
      <c r="BJ182" s="20"/>
      <c r="BK182" s="23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409.6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22"/>
      <c r="BE183" s="23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204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0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22"/>
      <c r="BE184" s="20"/>
      <c r="BF184" s="20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201.7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3"/>
      <c r="Q185" s="23"/>
      <c r="R185" s="23"/>
      <c r="S185" s="23"/>
      <c r="T185" s="23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179"/>
      <c r="AM185" s="21"/>
      <c r="AN185" s="21"/>
      <c r="AO185" s="21"/>
      <c r="AP185" s="21"/>
      <c r="AQ185" s="21"/>
      <c r="AR185" s="21"/>
      <c r="AS185" s="21"/>
      <c r="AT185" s="179"/>
      <c r="AU185" s="21"/>
      <c r="AV185" s="179"/>
      <c r="AW185" s="21"/>
      <c r="AX185" s="21"/>
      <c r="AY185" s="21"/>
      <c r="AZ185" s="21"/>
      <c r="BA185" s="21"/>
      <c r="BB185" s="21"/>
      <c r="BC185" s="21"/>
      <c r="BD185" s="222"/>
      <c r="BE185" s="23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409.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0"/>
      <c r="AI186" s="21"/>
      <c r="AJ186" s="21"/>
      <c r="AK186" s="21"/>
      <c r="AL186" s="222"/>
      <c r="AM186" s="21"/>
      <c r="AN186" s="20"/>
      <c r="AO186" s="21"/>
      <c r="AP186" s="21"/>
      <c r="AQ186" s="21"/>
      <c r="AR186" s="21"/>
      <c r="AS186" s="21"/>
      <c r="AT186" s="222"/>
      <c r="AU186" s="21"/>
      <c r="AV186" s="179"/>
      <c r="AW186" s="21"/>
      <c r="AX186" s="21"/>
      <c r="AY186" s="21"/>
      <c r="AZ186" s="21"/>
      <c r="BA186" s="21"/>
      <c r="BB186" s="21"/>
      <c r="BC186" s="21"/>
      <c r="BD186" s="222"/>
      <c r="BE186" s="21"/>
      <c r="BF186" s="21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52.2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179"/>
      <c r="AM187" s="21"/>
      <c r="AN187" s="21"/>
      <c r="AO187" s="21"/>
      <c r="AP187" s="21"/>
      <c r="AQ187" s="21"/>
      <c r="AR187" s="21"/>
      <c r="AS187" s="21"/>
      <c r="AT187" s="179"/>
      <c r="AU187" s="21"/>
      <c r="AV187" s="179"/>
      <c r="AW187" s="21"/>
      <c r="AX187" s="21"/>
      <c r="AY187" s="21"/>
      <c r="AZ187" s="21"/>
      <c r="BA187" s="21"/>
      <c r="BB187" s="21"/>
      <c r="BC187" s="21"/>
      <c r="BD187" s="222"/>
      <c r="BE187" s="185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52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179"/>
      <c r="AM188" s="21"/>
      <c r="AN188" s="21"/>
      <c r="AO188" s="21"/>
      <c r="AP188" s="21"/>
      <c r="AQ188" s="21"/>
      <c r="AR188" s="21"/>
      <c r="AS188" s="21"/>
      <c r="AT188" s="179"/>
      <c r="AU188" s="21"/>
      <c r="AV188" s="179"/>
      <c r="AW188" s="21"/>
      <c r="AX188" s="21"/>
      <c r="AY188" s="21"/>
      <c r="AZ188" s="21"/>
      <c r="BA188" s="21"/>
      <c r="BB188" s="21"/>
      <c r="BC188" s="21"/>
      <c r="BD188" s="222"/>
      <c r="BE188" s="185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5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179"/>
      <c r="AM189" s="21"/>
      <c r="AN189" s="21"/>
      <c r="AO189" s="21"/>
      <c r="AP189" s="21"/>
      <c r="AQ189" s="21"/>
      <c r="AR189" s="21"/>
      <c r="AS189" s="21"/>
      <c r="AT189" s="179"/>
      <c r="AU189" s="21"/>
      <c r="AV189" s="179"/>
      <c r="AW189" s="21"/>
      <c r="AX189" s="21"/>
      <c r="AY189" s="21"/>
      <c r="AZ189" s="21"/>
      <c r="BA189" s="21"/>
      <c r="BB189" s="21"/>
      <c r="BC189" s="21"/>
      <c r="BD189" s="222"/>
      <c r="BE189" s="185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52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179"/>
      <c r="AM190" s="21"/>
      <c r="AN190" s="21"/>
      <c r="AO190" s="21"/>
      <c r="AP190" s="21"/>
      <c r="AQ190" s="21"/>
      <c r="AR190" s="21"/>
      <c r="AS190" s="21"/>
      <c r="AT190" s="179"/>
      <c r="AU190" s="21"/>
      <c r="AV190" s="179"/>
      <c r="AW190" s="21"/>
      <c r="AX190" s="21"/>
      <c r="AY190" s="21"/>
      <c r="AZ190" s="21"/>
      <c r="BA190" s="21"/>
      <c r="BB190" s="21"/>
      <c r="BC190" s="21"/>
      <c r="BD190" s="222"/>
      <c r="BE190" s="185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5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179"/>
      <c r="AM191" s="21"/>
      <c r="AN191" s="21"/>
      <c r="AO191" s="21"/>
      <c r="AP191" s="21"/>
      <c r="AQ191" s="21"/>
      <c r="AR191" s="21"/>
      <c r="AS191" s="21"/>
      <c r="AT191" s="179"/>
      <c r="AU191" s="21"/>
      <c r="AV191" s="179"/>
      <c r="AW191" s="21"/>
      <c r="AX191" s="21"/>
      <c r="AY191" s="21"/>
      <c r="AZ191" s="21"/>
      <c r="BA191" s="21"/>
      <c r="BB191" s="21"/>
      <c r="BC191" s="21"/>
      <c r="BD191" s="222"/>
      <c r="BE191" s="185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409.6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1"/>
      <c r="AJ192" s="21"/>
      <c r="AK192" s="21"/>
      <c r="AL192" s="222"/>
      <c r="AM192" s="21"/>
      <c r="AN192" s="21"/>
      <c r="AO192" s="21"/>
      <c r="AP192" s="21"/>
      <c r="AQ192" s="21"/>
      <c r="AR192" s="21"/>
      <c r="AS192" s="21"/>
      <c r="AT192" s="222"/>
      <c r="AU192" s="21"/>
      <c r="AV192" s="222"/>
      <c r="AW192" s="23"/>
      <c r="AX192" s="21"/>
      <c r="AY192" s="21"/>
      <c r="AZ192" s="21"/>
      <c r="BA192" s="21"/>
      <c r="BB192" s="21"/>
      <c r="BC192" s="21"/>
      <c r="BD192" s="222"/>
      <c r="BE192" s="21"/>
      <c r="BF192" s="21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52.2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0"/>
      <c r="AI193" s="23"/>
      <c r="AJ193" s="20"/>
      <c r="AK193" s="21"/>
      <c r="AL193" s="222"/>
      <c r="AM193" s="23"/>
      <c r="AN193" s="20"/>
      <c r="AO193" s="21"/>
      <c r="AP193" s="21"/>
      <c r="AQ193" s="21"/>
      <c r="AR193" s="21"/>
      <c r="AS193" s="21"/>
      <c r="AT193" s="222"/>
      <c r="AU193" s="23"/>
      <c r="AV193" s="222"/>
      <c r="AW193" s="23"/>
      <c r="AX193" s="21"/>
      <c r="AY193" s="21"/>
      <c r="AZ193" s="21"/>
      <c r="BA193" s="21"/>
      <c r="BB193" s="21"/>
      <c r="BC193" s="21"/>
      <c r="BD193" s="222"/>
      <c r="BE193" s="23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52.2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0"/>
      <c r="AI194" s="23"/>
      <c r="AJ194" s="20"/>
      <c r="AK194" s="21"/>
      <c r="AL194" s="222"/>
      <c r="AM194" s="23"/>
      <c r="AN194" s="20"/>
      <c r="AO194" s="21"/>
      <c r="AP194" s="21"/>
      <c r="AQ194" s="21"/>
      <c r="AR194" s="21"/>
      <c r="AS194" s="21"/>
      <c r="AT194" s="222"/>
      <c r="AU194" s="23"/>
      <c r="AV194" s="222"/>
      <c r="AW194" s="23"/>
      <c r="AX194" s="21"/>
      <c r="AY194" s="21"/>
      <c r="AZ194" s="21"/>
      <c r="BA194" s="21"/>
      <c r="BB194" s="21"/>
      <c r="BC194" s="21"/>
      <c r="BD194" s="222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52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0"/>
      <c r="AI195" s="23"/>
      <c r="AJ195" s="20"/>
      <c r="AK195" s="21"/>
      <c r="AL195" s="222"/>
      <c r="AM195" s="23"/>
      <c r="AN195" s="20"/>
      <c r="AO195" s="21"/>
      <c r="AP195" s="21"/>
      <c r="AQ195" s="21"/>
      <c r="AR195" s="21"/>
      <c r="AS195" s="21"/>
      <c r="AT195" s="222"/>
      <c r="AU195" s="23"/>
      <c r="AV195" s="222"/>
      <c r="AW195" s="23"/>
      <c r="AX195" s="21"/>
      <c r="AY195" s="21"/>
      <c r="AZ195" s="21"/>
      <c r="BA195" s="21"/>
      <c r="BB195" s="21"/>
      <c r="BC195" s="21"/>
      <c r="BD195" s="222"/>
      <c r="BE195" s="23"/>
      <c r="BF195" s="23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52.2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0"/>
      <c r="AI196" s="23"/>
      <c r="AJ196" s="20"/>
      <c r="AK196" s="21"/>
      <c r="AL196" s="222"/>
      <c r="AM196" s="23"/>
      <c r="AN196" s="20"/>
      <c r="AO196" s="21"/>
      <c r="AP196" s="21"/>
      <c r="AQ196" s="21"/>
      <c r="AR196" s="21"/>
      <c r="AS196" s="21"/>
      <c r="AT196" s="222"/>
      <c r="AU196" s="23"/>
      <c r="AV196" s="222"/>
      <c r="AW196" s="23"/>
      <c r="AX196" s="21"/>
      <c r="AY196" s="21"/>
      <c r="AZ196" s="21"/>
      <c r="BA196" s="21"/>
      <c r="BB196" s="21"/>
      <c r="BC196" s="21"/>
      <c r="BD196" s="222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349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0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0"/>
      <c r="AI197" s="23"/>
      <c r="AJ197" s="23"/>
      <c r="AK197" s="21"/>
      <c r="AL197" s="222"/>
      <c r="AM197" s="20"/>
      <c r="AN197" s="20"/>
      <c r="AO197" s="21"/>
      <c r="AP197" s="21"/>
      <c r="AQ197" s="21"/>
      <c r="AR197" s="21"/>
      <c r="AS197" s="21"/>
      <c r="AT197" s="222"/>
      <c r="AU197" s="23"/>
      <c r="AV197" s="222"/>
      <c r="AW197" s="20"/>
      <c r="AX197" s="21"/>
      <c r="AY197" s="21"/>
      <c r="AZ197" s="21"/>
      <c r="BA197" s="21"/>
      <c r="BB197" s="21"/>
      <c r="BC197" s="21"/>
      <c r="BD197" s="222"/>
      <c r="BE197" s="23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237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0"/>
      <c r="P198" s="20"/>
      <c r="Q198" s="23"/>
      <c r="R198" s="23"/>
      <c r="S198" s="20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22"/>
      <c r="BE198" s="185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409.6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0"/>
      <c r="BC199" s="20"/>
      <c r="BD199" s="222"/>
      <c r="BE199" s="23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80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22"/>
      <c r="BE200" s="21"/>
      <c r="BF200" s="21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80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22"/>
      <c r="BE201" s="185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80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22"/>
      <c r="BE202" s="21"/>
      <c r="BF202" s="20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80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22"/>
      <c r="BE203" s="185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409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22"/>
      <c r="BE204" s="21"/>
      <c r="BF204" s="21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44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21"/>
      <c r="AM205" s="21"/>
      <c r="AN205" s="21"/>
      <c r="AO205" s="21"/>
      <c r="AP205" s="21"/>
      <c r="AQ205" s="21"/>
      <c r="AR205" s="21"/>
      <c r="AS205" s="21"/>
      <c r="AT205" s="2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22"/>
      <c r="BE205" s="185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336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21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222"/>
      <c r="BE206" s="185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0"/>
      <c r="BC207" s="20"/>
      <c r="BD207" s="20"/>
      <c r="BE207" s="185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2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22"/>
      <c r="BE208" s="185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229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22"/>
      <c r="BE209" s="21"/>
      <c r="BF209" s="21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52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179"/>
      <c r="AM210" s="21"/>
      <c r="AN210" s="21"/>
      <c r="AO210" s="21"/>
      <c r="AP210" s="21"/>
      <c r="AQ210" s="21"/>
      <c r="AR210" s="21"/>
      <c r="AS210" s="21"/>
      <c r="AT210" s="179"/>
      <c r="AU210" s="21"/>
      <c r="AV210" s="21"/>
      <c r="AW210" s="21"/>
      <c r="AX210" s="21"/>
      <c r="AY210" s="21"/>
      <c r="AZ210" s="21"/>
      <c r="BA210" s="21"/>
      <c r="BB210" s="21"/>
      <c r="BC210" s="21"/>
      <c r="BD210" s="222"/>
      <c r="BE210" s="185"/>
      <c r="BF210" s="23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249.7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3"/>
      <c r="AJ211" s="23"/>
      <c r="AK211" s="21"/>
      <c r="AL211" s="222"/>
      <c r="AM211" s="23"/>
      <c r="AN211" s="20"/>
      <c r="AO211" s="21"/>
      <c r="AP211" s="21"/>
      <c r="AQ211" s="21"/>
      <c r="AR211" s="21"/>
      <c r="AS211" s="21"/>
      <c r="AT211" s="222"/>
      <c r="AU211" s="23"/>
      <c r="AV211" s="21"/>
      <c r="AW211" s="21"/>
      <c r="AX211" s="21"/>
      <c r="AY211" s="21"/>
      <c r="AZ211" s="21"/>
      <c r="BA211" s="21"/>
      <c r="BB211" s="21"/>
      <c r="BC211" s="21"/>
      <c r="BD211" s="222"/>
      <c r="BE211" s="21"/>
      <c r="BF211" s="21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249.7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0"/>
      <c r="AI212" s="23"/>
      <c r="AJ212" s="23"/>
      <c r="AK212" s="21"/>
      <c r="AL212" s="222"/>
      <c r="AM212" s="23"/>
      <c r="AN212" s="20"/>
      <c r="AO212" s="21"/>
      <c r="AP212" s="21"/>
      <c r="AQ212" s="21"/>
      <c r="AR212" s="21"/>
      <c r="AS212" s="21"/>
      <c r="AT212" s="222"/>
      <c r="AU212" s="23"/>
      <c r="AV212" s="21"/>
      <c r="AW212" s="21"/>
      <c r="AX212" s="21"/>
      <c r="AY212" s="21"/>
      <c r="AZ212" s="21"/>
      <c r="BA212" s="21"/>
      <c r="BB212" s="21"/>
      <c r="BC212" s="21"/>
      <c r="BD212" s="222"/>
      <c r="BE212" s="185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234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22"/>
      <c r="BE213" s="21"/>
      <c r="BF213" s="21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47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222"/>
      <c r="BE214" s="185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409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222"/>
      <c r="BE215" s="21"/>
      <c r="BF215" s="21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52.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22"/>
      <c r="BE216" s="185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409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22"/>
      <c r="BE217" s="21"/>
      <c r="BF217" s="21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44.7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22"/>
      <c r="BE218" s="185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41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22"/>
      <c r="BE219" s="21"/>
      <c r="BF219" s="20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41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222"/>
      <c r="BE220" s="185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01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0"/>
      <c r="BC221" s="20"/>
      <c r="BD221" s="222"/>
      <c r="BE221" s="21"/>
      <c r="BF221" s="21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24.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222"/>
      <c r="BE222" s="185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24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222"/>
      <c r="BE223" s="185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59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222"/>
      <c r="BE224" s="21"/>
      <c r="BF224" s="21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9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22"/>
      <c r="BE225" s="185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409.6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22"/>
      <c r="BE226" s="21"/>
      <c r="BF226" s="21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41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222"/>
      <c r="BE227" s="185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37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22"/>
      <c r="BE228" s="21"/>
      <c r="BF228" s="21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74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22"/>
      <c r="BE229" s="185"/>
      <c r="BF229" s="20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59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0"/>
      <c r="BC230" s="20"/>
      <c r="BD230" s="222"/>
      <c r="BE230" s="21"/>
      <c r="BF230" s="21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59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22"/>
      <c r="BE231" s="185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59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22"/>
      <c r="BE232" s="185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49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3"/>
      <c r="P233" s="23"/>
      <c r="Q233" s="23"/>
      <c r="R233" s="23"/>
      <c r="S233" s="23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22"/>
      <c r="BE233" s="23"/>
      <c r="BF233" s="23"/>
      <c r="BG233" s="20"/>
      <c r="BH233" s="20"/>
      <c r="BI233" s="23"/>
      <c r="BJ233" s="20"/>
      <c r="BK233" s="23"/>
      <c r="BL233" s="20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227.2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0"/>
      <c r="AQ234" s="23"/>
      <c r="AR234" s="20"/>
      <c r="AS234" s="21"/>
      <c r="AT234" s="21"/>
      <c r="AU234" s="21"/>
      <c r="AV234" s="21"/>
      <c r="AW234" s="21"/>
      <c r="AX234" s="21"/>
      <c r="AY234" s="21"/>
      <c r="AZ234" s="21"/>
      <c r="BA234" s="21"/>
      <c r="BB234" s="20"/>
      <c r="BC234" s="21"/>
      <c r="BD234" s="222"/>
      <c r="BE234" s="21"/>
      <c r="BF234" s="21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50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0"/>
      <c r="P235" s="20"/>
      <c r="Q235" s="20"/>
      <c r="R235" s="20"/>
      <c r="S235" s="20"/>
      <c r="T235" s="20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0"/>
      <c r="AQ235" s="23"/>
      <c r="AR235" s="20"/>
      <c r="AS235" s="21"/>
      <c r="AT235" s="21"/>
      <c r="AU235" s="21"/>
      <c r="AV235" s="21"/>
      <c r="AW235" s="21"/>
      <c r="AX235" s="21"/>
      <c r="AY235" s="21"/>
      <c r="AZ235" s="21"/>
      <c r="BA235" s="21"/>
      <c r="BB235" s="20"/>
      <c r="BC235" s="20"/>
      <c r="BD235" s="222"/>
      <c r="BE235" s="185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42.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0"/>
      <c r="AQ236" s="23"/>
      <c r="AR236" s="20"/>
      <c r="AS236" s="21"/>
      <c r="AT236" s="21"/>
      <c r="AU236" s="21"/>
      <c r="AV236" s="21"/>
      <c r="AW236" s="21"/>
      <c r="AX236" s="21"/>
      <c r="AY236" s="21"/>
      <c r="AZ236" s="21"/>
      <c r="BA236" s="21"/>
      <c r="BB236" s="20"/>
      <c r="BC236" s="20"/>
      <c r="BD236" s="222"/>
      <c r="BE236" s="185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9.7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22"/>
      <c r="AU237" s="20"/>
      <c r="AV237" s="21"/>
      <c r="AW237" s="21"/>
      <c r="AX237" s="21"/>
      <c r="AY237" s="21"/>
      <c r="AZ237" s="21"/>
      <c r="BA237" s="21"/>
      <c r="BB237" s="21"/>
      <c r="BC237" s="21"/>
      <c r="BD237" s="222"/>
      <c r="BE237" s="185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9.7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33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22"/>
      <c r="BE238" s="185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59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35"/>
      <c r="N239" s="20"/>
      <c r="O239" s="20"/>
      <c r="P239" s="20"/>
      <c r="Q239" s="20"/>
      <c r="R239" s="20"/>
      <c r="S239" s="20"/>
      <c r="T239" s="20"/>
      <c r="U239" s="20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22"/>
      <c r="BE239" s="185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409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22"/>
      <c r="BE240" s="21"/>
      <c r="BF240" s="21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56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222"/>
      <c r="BE241" s="185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409.6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22"/>
      <c r="BE242" s="21"/>
      <c r="BF242" s="21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52.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22"/>
      <c r="BE243" s="185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09.2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22"/>
      <c r="BE244" s="21"/>
      <c r="BF244" s="21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209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79"/>
      <c r="AM245" s="21"/>
      <c r="AN245" s="21"/>
      <c r="AO245" s="21"/>
      <c r="AP245" s="21"/>
      <c r="AQ245" s="21"/>
      <c r="AR245" s="21"/>
      <c r="AS245" s="21"/>
      <c r="AT245" s="179"/>
      <c r="AU245" s="21"/>
      <c r="AV245" s="21"/>
      <c r="AW245" s="21"/>
      <c r="AX245" s="21"/>
      <c r="AY245" s="21"/>
      <c r="AZ245" s="21"/>
      <c r="BA245" s="21"/>
      <c r="BB245" s="21"/>
      <c r="BC245" s="21"/>
      <c r="BD245" s="222"/>
      <c r="BE245" s="185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89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3"/>
      <c r="AJ246" s="23"/>
      <c r="AK246" s="21"/>
      <c r="AL246" s="222"/>
      <c r="AM246" s="20"/>
      <c r="AN246" s="20"/>
      <c r="AO246" s="21"/>
      <c r="AP246" s="21"/>
      <c r="AQ246" s="21"/>
      <c r="AR246" s="21"/>
      <c r="AS246" s="21"/>
      <c r="AT246" s="222"/>
      <c r="AU246" s="23"/>
      <c r="AV246" s="21"/>
      <c r="AW246" s="21"/>
      <c r="AX246" s="21"/>
      <c r="AY246" s="21"/>
      <c r="AZ246" s="21"/>
      <c r="BA246" s="21"/>
      <c r="BB246" s="21"/>
      <c r="BC246" s="21"/>
      <c r="BD246" s="222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89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3"/>
      <c r="AJ247" s="23"/>
      <c r="AK247" s="21"/>
      <c r="AL247" s="222"/>
      <c r="AM247" s="20"/>
      <c r="AN247" s="20"/>
      <c r="AO247" s="21"/>
      <c r="AP247" s="21"/>
      <c r="AQ247" s="21"/>
      <c r="AR247" s="21"/>
      <c r="AS247" s="21"/>
      <c r="AT247" s="222"/>
      <c r="AU247" s="23"/>
      <c r="AV247" s="21"/>
      <c r="AW247" s="21"/>
      <c r="AX247" s="21"/>
      <c r="AY247" s="21"/>
      <c r="AZ247" s="21"/>
      <c r="BA247" s="21"/>
      <c r="BB247" s="21"/>
      <c r="BC247" s="21"/>
      <c r="BD247" s="222"/>
      <c r="BE247" s="23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04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22"/>
      <c r="BE248" s="21"/>
      <c r="BF248" s="21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47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22"/>
      <c r="BE249" s="185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2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0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22"/>
      <c r="BE250" s="185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92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22"/>
      <c r="O251" s="20"/>
      <c r="P251" s="20"/>
      <c r="Q251" s="20"/>
      <c r="R251" s="20"/>
      <c r="S251" s="20"/>
      <c r="T251" s="20"/>
      <c r="U251" s="20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22"/>
      <c r="BE251" s="185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9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22"/>
      <c r="O252" s="20"/>
      <c r="P252" s="20"/>
      <c r="Q252" s="20"/>
      <c r="R252" s="20"/>
      <c r="S252" s="20"/>
      <c r="T252" s="20"/>
      <c r="U252" s="20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22"/>
      <c r="BE252" s="185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409.6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0"/>
      <c r="AI253" s="21"/>
      <c r="AJ253" s="21"/>
      <c r="AK253" s="21"/>
      <c r="AL253" s="222"/>
      <c r="AM253" s="21"/>
      <c r="AN253" s="21"/>
      <c r="AO253" s="21"/>
      <c r="AP253" s="21"/>
      <c r="AQ253" s="21"/>
      <c r="AR253" s="21"/>
      <c r="AS253" s="21"/>
      <c r="AT253" s="222"/>
      <c r="AU253" s="21"/>
      <c r="AV253" s="21"/>
      <c r="AW253" s="21"/>
      <c r="AX253" s="21"/>
      <c r="AY253" s="21"/>
      <c r="AZ253" s="21"/>
      <c r="BA253" s="21"/>
      <c r="BB253" s="21"/>
      <c r="BC253" s="21"/>
      <c r="BD253" s="222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222"/>
      <c r="BE254" s="185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9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222"/>
      <c r="BE255" s="185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92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222"/>
      <c r="BE256" s="185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222"/>
      <c r="BE257" s="185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222"/>
      <c r="BE258" s="21"/>
      <c r="BF258" s="21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9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222"/>
      <c r="BE259" s="185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22"/>
      <c r="O260" s="20"/>
      <c r="P260" s="20"/>
      <c r="Q260" s="20"/>
      <c r="R260" s="20"/>
      <c r="S260" s="20"/>
      <c r="T260" s="20"/>
      <c r="U260" s="20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222"/>
      <c r="BE260" s="185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222"/>
      <c r="BE261" s="21"/>
      <c r="BF261" s="20"/>
      <c r="BG261" s="20"/>
      <c r="BH261" s="20"/>
      <c r="BI261" s="23"/>
      <c r="BJ261" s="20"/>
      <c r="BK261" s="21"/>
      <c r="BL261" s="21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9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222"/>
      <c r="BE262" s="185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0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222"/>
      <c r="BE263" s="185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409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0"/>
      <c r="AI264" s="21"/>
      <c r="AJ264" s="21"/>
      <c r="AK264" s="21"/>
      <c r="AL264" s="222"/>
      <c r="AM264" s="21"/>
      <c r="AN264" s="20"/>
      <c r="AO264" s="21"/>
      <c r="AP264" s="21"/>
      <c r="AQ264" s="21"/>
      <c r="AR264" s="21"/>
      <c r="AS264" s="21"/>
      <c r="AT264" s="222"/>
      <c r="AU264" s="21"/>
      <c r="AV264" s="21"/>
      <c r="AW264" s="21"/>
      <c r="AX264" s="21"/>
      <c r="AY264" s="21"/>
      <c r="AZ264" s="21"/>
      <c r="BA264" s="21"/>
      <c r="BB264" s="21"/>
      <c r="BC264" s="21"/>
      <c r="BD264" s="222"/>
      <c r="BE264" s="21"/>
      <c r="BF264" s="21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22"/>
      <c r="BE265" s="185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222"/>
      <c r="BE266" s="185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222"/>
      <c r="BE267" s="185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22"/>
      <c r="BE268" s="185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22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22"/>
      <c r="BE269" s="185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22"/>
      <c r="O270" s="20"/>
      <c r="P270" s="20"/>
      <c r="Q270" s="20"/>
      <c r="R270" s="20"/>
      <c r="S270" s="20"/>
      <c r="T270" s="20"/>
      <c r="U270" s="20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222"/>
      <c r="BE270" s="185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22"/>
      <c r="AM271" s="21"/>
      <c r="AN271" s="20"/>
      <c r="AO271" s="21"/>
      <c r="AP271" s="21"/>
      <c r="AQ271" s="21"/>
      <c r="AR271" s="21"/>
      <c r="AS271" s="21"/>
      <c r="AT271" s="222"/>
      <c r="AU271" s="21"/>
      <c r="AV271" s="21"/>
      <c r="AW271" s="21"/>
      <c r="AX271" s="21"/>
      <c r="AY271" s="21"/>
      <c r="AZ271" s="21"/>
      <c r="BA271" s="21"/>
      <c r="BB271" s="21"/>
      <c r="BC271" s="21"/>
      <c r="BD271" s="222"/>
      <c r="BE271" s="21"/>
      <c r="BF271" s="21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222"/>
      <c r="BE272" s="185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92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0"/>
      <c r="P273" s="20"/>
      <c r="Q273" s="20"/>
      <c r="R273" s="20"/>
      <c r="S273" s="20"/>
      <c r="T273" s="20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222"/>
      <c r="BE273" s="185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9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222"/>
      <c r="BE274" s="185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92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22"/>
      <c r="O275" s="20"/>
      <c r="P275" s="20"/>
      <c r="Q275" s="20"/>
      <c r="R275" s="20"/>
      <c r="S275" s="20"/>
      <c r="T275" s="20"/>
      <c r="U275" s="20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222"/>
      <c r="BE275" s="185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92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22"/>
      <c r="O276" s="20"/>
      <c r="P276" s="20"/>
      <c r="Q276" s="20"/>
      <c r="R276" s="20"/>
      <c r="S276" s="20"/>
      <c r="T276" s="20"/>
      <c r="U276" s="20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222"/>
      <c r="BE276" s="185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92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22"/>
      <c r="O277" s="20"/>
      <c r="P277" s="20"/>
      <c r="Q277" s="20"/>
      <c r="R277" s="20"/>
      <c r="S277" s="20"/>
      <c r="T277" s="20"/>
      <c r="U277" s="20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222"/>
      <c r="BE277" s="185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09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3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222"/>
      <c r="BE278" s="23"/>
      <c r="BF278" s="23"/>
      <c r="BG278" s="20"/>
      <c r="BH278" s="20"/>
      <c r="BI278" s="23"/>
      <c r="BJ278" s="20"/>
      <c r="BK278" s="23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62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0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222"/>
      <c r="BE279" s="23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51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0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222"/>
      <c r="BE280" s="2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14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222"/>
      <c r="BE281" s="23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409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0"/>
      <c r="AI282" s="23"/>
      <c r="AJ282" s="20"/>
      <c r="AK282" s="21"/>
      <c r="AL282" s="222"/>
      <c r="AM282" s="23"/>
      <c r="AN282" s="20"/>
      <c r="AO282" s="21"/>
      <c r="AP282" s="21"/>
      <c r="AQ282" s="21"/>
      <c r="AR282" s="21"/>
      <c r="AS282" s="21"/>
      <c r="AT282" s="222"/>
      <c r="AU282" s="23"/>
      <c r="AV282" s="21"/>
      <c r="AW282" s="21"/>
      <c r="AX282" s="21"/>
      <c r="AY282" s="21"/>
      <c r="AZ282" s="21"/>
      <c r="BA282" s="21"/>
      <c r="BB282" s="21"/>
      <c r="BC282" s="21"/>
      <c r="BD282" s="222"/>
      <c r="BE282" s="2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26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3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222"/>
      <c r="BE283" s="185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26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3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222"/>
      <c r="BE284" s="185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26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66"/>
      <c r="M285" s="66"/>
      <c r="N285" s="66"/>
      <c r="O285" s="28"/>
      <c r="P285" s="66"/>
      <c r="Q285" s="66"/>
      <c r="R285" s="66"/>
      <c r="S285" s="66"/>
      <c r="T285" s="66"/>
      <c r="U285" s="28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222"/>
      <c r="BE285" s="185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26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3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222"/>
      <c r="BE286" s="185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39.2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3"/>
      <c r="P287" s="23"/>
      <c r="Q287" s="23"/>
      <c r="R287" s="23"/>
      <c r="S287" s="23"/>
      <c r="T287" s="23"/>
      <c r="U287" s="23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222"/>
      <c r="BE287" s="23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54.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179"/>
      <c r="AM288" s="21"/>
      <c r="AN288" s="21"/>
      <c r="AO288" s="21"/>
      <c r="AP288" s="21"/>
      <c r="AQ288" s="21"/>
      <c r="AR288" s="21"/>
      <c r="AS288" s="21"/>
      <c r="AT288" s="179"/>
      <c r="AU288" s="21"/>
      <c r="AV288" s="21"/>
      <c r="AW288" s="21"/>
      <c r="AX288" s="21"/>
      <c r="AY288" s="21"/>
      <c r="AZ288" s="21"/>
      <c r="BA288" s="21"/>
      <c r="BB288" s="21"/>
      <c r="BC288" s="21"/>
      <c r="BD288" s="222"/>
      <c r="BE288" s="185"/>
      <c r="BF288" s="23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219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3"/>
      <c r="P289" s="20"/>
      <c r="Q289" s="23"/>
      <c r="R289" s="23"/>
      <c r="S289" s="23"/>
      <c r="T289" s="23"/>
      <c r="U289" s="23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0"/>
      <c r="AI289" s="23"/>
      <c r="AJ289" s="23"/>
      <c r="AK289" s="21"/>
      <c r="AL289" s="222"/>
      <c r="AM289" s="20"/>
      <c r="AN289" s="20"/>
      <c r="AO289" s="21"/>
      <c r="AP289" s="21"/>
      <c r="AQ289" s="21"/>
      <c r="AR289" s="21"/>
      <c r="AS289" s="21"/>
      <c r="AT289" s="222"/>
      <c r="AU289" s="23"/>
      <c r="AV289" s="21"/>
      <c r="AW289" s="21"/>
      <c r="AX289" s="21"/>
      <c r="AY289" s="21"/>
      <c r="AZ289" s="21"/>
      <c r="BA289" s="21"/>
      <c r="BB289" s="21"/>
      <c r="BC289" s="21"/>
      <c r="BD289" s="222"/>
      <c r="BE289" s="2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409.6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0"/>
      <c r="AI290" s="21"/>
      <c r="AJ290" s="21"/>
      <c r="AK290" s="21"/>
      <c r="AL290" s="222"/>
      <c r="AM290" s="21"/>
      <c r="AN290" s="21"/>
      <c r="AO290" s="21"/>
      <c r="AP290" s="21"/>
      <c r="AQ290" s="21"/>
      <c r="AR290" s="21"/>
      <c r="AS290" s="21"/>
      <c r="AT290" s="222"/>
      <c r="AU290" s="21"/>
      <c r="AV290" s="21"/>
      <c r="AW290" s="21"/>
      <c r="AX290" s="21"/>
      <c r="AY290" s="21"/>
      <c r="AZ290" s="21"/>
      <c r="BA290" s="21"/>
      <c r="BB290" s="21"/>
      <c r="BC290" s="21"/>
      <c r="BD290" s="222"/>
      <c r="BE290" s="21"/>
      <c r="BF290" s="21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62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222"/>
      <c r="BE291" s="2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51.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222"/>
      <c r="BE292" s="185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36.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222"/>
      <c r="BE293" s="23"/>
      <c r="BF293" s="23"/>
      <c r="BG293" s="20"/>
      <c r="BH293" s="20"/>
      <c r="BI293" s="23"/>
      <c r="BJ293" s="20"/>
      <c r="BK293" s="23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49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222"/>
      <c r="BE294" s="185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11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3"/>
      <c r="P295" s="20"/>
      <c r="Q295" s="23"/>
      <c r="R295" s="23"/>
      <c r="S295" s="23"/>
      <c r="T295" s="23"/>
      <c r="U295" s="23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222"/>
      <c r="BE295" s="185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14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22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222"/>
      <c r="BE296" s="185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89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3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0"/>
      <c r="BC297" s="20"/>
      <c r="BD297" s="222"/>
      <c r="BE297" s="2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94.2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22"/>
      <c r="AU298" s="20"/>
      <c r="AV298" s="21"/>
      <c r="AW298" s="21"/>
      <c r="AX298" s="21"/>
      <c r="AY298" s="21"/>
      <c r="AZ298" s="21"/>
      <c r="BA298" s="21"/>
      <c r="BB298" s="21"/>
      <c r="BC298" s="21"/>
      <c r="BD298" s="222"/>
      <c r="BE298" s="185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94.2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3"/>
      <c r="P299" s="23"/>
      <c r="Q299" s="23"/>
      <c r="R299" s="23"/>
      <c r="S299" s="23"/>
      <c r="T299" s="23"/>
      <c r="U299" s="23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22"/>
      <c r="AU299" s="20"/>
      <c r="AV299" s="21"/>
      <c r="AW299" s="21"/>
      <c r="AX299" s="21"/>
      <c r="AY299" s="21"/>
      <c r="AZ299" s="21"/>
      <c r="BA299" s="21"/>
      <c r="BB299" s="21"/>
      <c r="BC299" s="21"/>
      <c r="BD299" s="222"/>
      <c r="BE299" s="185"/>
      <c r="BF299" s="23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64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222"/>
      <c r="BE300" s="185"/>
      <c r="BF300" s="23"/>
      <c r="BG300" s="20"/>
      <c r="BH300" s="20"/>
      <c r="BI300" s="23"/>
      <c r="BJ300" s="20"/>
      <c r="BK300" s="21"/>
      <c r="BL300" s="20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4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22"/>
      <c r="AU301" s="20"/>
      <c r="AV301" s="21"/>
      <c r="AW301" s="21"/>
      <c r="AX301" s="21"/>
      <c r="AY301" s="21"/>
      <c r="AZ301" s="21"/>
      <c r="BA301" s="21"/>
      <c r="BB301" s="21"/>
      <c r="BC301" s="21"/>
      <c r="BD301" s="222"/>
      <c r="BE301" s="185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4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222"/>
      <c r="BE302" s="185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31.7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0"/>
      <c r="BC303" s="20"/>
      <c r="BD303" s="20"/>
      <c r="BE303" s="185"/>
      <c r="BF303" s="23"/>
      <c r="BG303" s="20"/>
      <c r="BH303" s="20"/>
      <c r="BI303" s="29"/>
      <c r="BJ303" s="20"/>
      <c r="BK303" s="29"/>
      <c r="BL303" s="20"/>
      <c r="BM303" s="20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31.7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222"/>
      <c r="BE304" s="185"/>
      <c r="BF304" s="23"/>
      <c r="BG304" s="20"/>
      <c r="BH304" s="20"/>
      <c r="BI304" s="29"/>
      <c r="BJ304" s="20"/>
      <c r="BK304" s="29"/>
      <c r="BL304" s="20"/>
      <c r="BM304" s="20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82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0"/>
      <c r="BC305" s="20"/>
      <c r="BD305" s="222"/>
      <c r="BE305" s="2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82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3"/>
      <c r="P306" s="23"/>
      <c r="Q306" s="23"/>
      <c r="R306" s="23"/>
      <c r="S306" s="23"/>
      <c r="T306" s="23"/>
      <c r="U306" s="2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79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0"/>
      <c r="BC306" s="20"/>
      <c r="BD306" s="222"/>
      <c r="BE306" s="185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77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79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0"/>
      <c r="BC307" s="20"/>
      <c r="BD307" s="222"/>
      <c r="BE307" s="2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77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179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222"/>
      <c r="BE308" s="185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77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179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222"/>
      <c r="BE309" s="185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67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3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179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0"/>
      <c r="BC310" s="20"/>
      <c r="BD310" s="222"/>
      <c r="BE310" s="2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67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179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222"/>
      <c r="BE311" s="185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67.2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3"/>
      <c r="P312" s="23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179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222"/>
      <c r="BE312" s="185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8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0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0"/>
      <c r="AI313" s="20"/>
      <c r="AJ313" s="20"/>
      <c r="AK313" s="21"/>
      <c r="AL313" s="222"/>
      <c r="AM313" s="20"/>
      <c r="AN313" s="20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222"/>
      <c r="BE313" s="23"/>
      <c r="BF313" s="20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238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3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179"/>
      <c r="AE314" s="21"/>
      <c r="AF314" s="21"/>
      <c r="AG314" s="21"/>
      <c r="AH314" s="20"/>
      <c r="AI314" s="20"/>
      <c r="AJ314" s="20"/>
      <c r="AK314" s="21"/>
      <c r="AL314" s="222"/>
      <c r="AM314" s="20"/>
      <c r="AN314" s="20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222"/>
      <c r="BE314" s="2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53.7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179"/>
      <c r="AE315" s="21"/>
      <c r="AF315" s="21"/>
      <c r="AG315" s="21"/>
      <c r="AH315" s="20"/>
      <c r="AI315" s="20"/>
      <c r="AJ315" s="20"/>
      <c r="AK315" s="21"/>
      <c r="AL315" s="222"/>
      <c r="AM315" s="20"/>
      <c r="AN315" s="20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222"/>
      <c r="BE315" s="185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408.7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22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179"/>
      <c r="AE316" s="21"/>
      <c r="AF316" s="21"/>
      <c r="AG316" s="21"/>
      <c r="AH316" s="21"/>
      <c r="AI316" s="21"/>
      <c r="AJ316" s="21"/>
      <c r="AK316" s="21"/>
      <c r="AL316" s="179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222"/>
      <c r="BE316" s="185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8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22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22"/>
      <c r="AE317" s="23"/>
      <c r="AF317" s="23"/>
      <c r="AG317" s="23"/>
      <c r="AH317" s="20"/>
      <c r="AI317" s="21"/>
      <c r="AJ317" s="21"/>
      <c r="AK317" s="21"/>
      <c r="AL317" s="222"/>
      <c r="AM317" s="20"/>
      <c r="AN317" s="20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222"/>
      <c r="BE317" s="185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408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0"/>
      <c r="BC318" s="20"/>
      <c r="BD318" s="222"/>
      <c r="BE318" s="2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59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222"/>
      <c r="BE319" s="185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59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3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22"/>
      <c r="BE320" s="185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241.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22"/>
      <c r="BE321" s="185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408.7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0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22"/>
      <c r="AE322" s="23"/>
      <c r="AF322" s="23"/>
      <c r="AG322" s="23"/>
      <c r="AH322" s="23"/>
      <c r="AI322" s="21"/>
      <c r="AJ322" s="21"/>
      <c r="AK322" s="21"/>
      <c r="AL322" s="222"/>
      <c r="AM322" s="20"/>
      <c r="AN322" s="20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222"/>
      <c r="BE322" s="2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63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22"/>
      <c r="O323" s="23"/>
      <c r="P323" s="20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22"/>
      <c r="AE323" s="23"/>
      <c r="AF323" s="23"/>
      <c r="AG323" s="23"/>
      <c r="AH323" s="23"/>
      <c r="AI323" s="21"/>
      <c r="AJ323" s="21"/>
      <c r="AK323" s="21"/>
      <c r="AL323" s="222"/>
      <c r="AM323" s="20"/>
      <c r="AN323" s="20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222"/>
      <c r="BE323" s="20"/>
      <c r="BF323" s="20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409.6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3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3"/>
      <c r="AJ324" s="23"/>
      <c r="AK324" s="21"/>
      <c r="AL324" s="222"/>
      <c r="AM324" s="23"/>
      <c r="AN324" s="23"/>
      <c r="AO324" s="21"/>
      <c r="AP324" s="21"/>
      <c r="AQ324" s="21"/>
      <c r="AR324" s="21"/>
      <c r="AS324" s="21"/>
      <c r="AT324" s="222"/>
      <c r="AU324" s="23"/>
      <c r="AV324" s="21"/>
      <c r="AW324" s="21"/>
      <c r="AX324" s="21"/>
      <c r="AY324" s="21"/>
      <c r="AZ324" s="21"/>
      <c r="BA324" s="21"/>
      <c r="BB324" s="21"/>
      <c r="BC324" s="21"/>
      <c r="BD324" s="222"/>
      <c r="BE324" s="20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3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222"/>
      <c r="BE325" s="20"/>
      <c r="BF325" s="20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3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222"/>
      <c r="BE326" s="20"/>
      <c r="BF326" s="20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3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3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222"/>
      <c r="BE327" s="20"/>
      <c r="BF327" s="20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3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222"/>
      <c r="BE328" s="20"/>
      <c r="BF328" s="20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254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3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222"/>
      <c r="BE329" s="2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19.7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222"/>
      <c r="BE330" s="20"/>
      <c r="BF330" s="20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31.7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3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222"/>
      <c r="BE331" s="2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49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0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222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25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3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222"/>
      <c r="BE333" s="2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71.7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0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222"/>
      <c r="BE334" s="20"/>
      <c r="BF334" s="20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409.6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3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222"/>
      <c r="BE335" s="23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69.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0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79"/>
      <c r="AM336" s="21"/>
      <c r="AN336" s="21"/>
      <c r="AO336" s="21"/>
      <c r="AP336" s="21"/>
      <c r="AQ336" s="21"/>
      <c r="AR336" s="21"/>
      <c r="AS336" s="21"/>
      <c r="AT336" s="179"/>
      <c r="AU336" s="21"/>
      <c r="AV336" s="179"/>
      <c r="AW336" s="21"/>
      <c r="AX336" s="21"/>
      <c r="AY336" s="21"/>
      <c r="AZ336" s="21"/>
      <c r="BA336" s="21"/>
      <c r="BB336" s="21"/>
      <c r="BC336" s="21"/>
      <c r="BD336" s="222"/>
      <c r="BE336" s="185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34.7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79"/>
      <c r="AM337" s="21"/>
      <c r="AN337" s="21"/>
      <c r="AO337" s="21"/>
      <c r="AP337" s="21"/>
      <c r="AQ337" s="21"/>
      <c r="AR337" s="21"/>
      <c r="AS337" s="21"/>
      <c r="AT337" s="179"/>
      <c r="AU337" s="21"/>
      <c r="AV337" s="179"/>
      <c r="AW337" s="21"/>
      <c r="AX337" s="21"/>
      <c r="AY337" s="21"/>
      <c r="AZ337" s="21"/>
      <c r="BA337" s="21"/>
      <c r="BB337" s="21"/>
      <c r="BC337" s="21"/>
      <c r="BD337" s="222"/>
      <c r="BE337" s="2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82.2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79"/>
      <c r="AM338" s="21"/>
      <c r="AN338" s="21"/>
      <c r="AO338" s="21"/>
      <c r="AP338" s="21"/>
      <c r="AQ338" s="21"/>
      <c r="AR338" s="21"/>
      <c r="AS338" s="21"/>
      <c r="AT338" s="179"/>
      <c r="AU338" s="21"/>
      <c r="AV338" s="179"/>
      <c r="AW338" s="21"/>
      <c r="AX338" s="21"/>
      <c r="AY338" s="21"/>
      <c r="AZ338" s="21"/>
      <c r="BA338" s="21"/>
      <c r="BB338" s="21"/>
      <c r="BC338" s="21"/>
      <c r="BD338" s="222"/>
      <c r="BE338" s="222"/>
      <c r="BF338" s="20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57.2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3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79"/>
      <c r="AM339" s="21"/>
      <c r="AN339" s="21"/>
      <c r="AO339" s="21"/>
      <c r="AP339" s="21"/>
      <c r="AQ339" s="21"/>
      <c r="AR339" s="21"/>
      <c r="AS339" s="21"/>
      <c r="AT339" s="179"/>
      <c r="AU339" s="21"/>
      <c r="AV339" s="179"/>
      <c r="AW339" s="21"/>
      <c r="AX339" s="21"/>
      <c r="AY339" s="21"/>
      <c r="AZ339" s="21"/>
      <c r="BA339" s="21"/>
      <c r="BB339" s="20"/>
      <c r="BC339" s="20"/>
      <c r="BD339" s="222"/>
      <c r="BE339" s="2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44.7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79"/>
      <c r="AM340" s="21"/>
      <c r="AN340" s="21"/>
      <c r="AO340" s="21"/>
      <c r="AP340" s="21"/>
      <c r="AQ340" s="21"/>
      <c r="AR340" s="21"/>
      <c r="AS340" s="21"/>
      <c r="AT340" s="179"/>
      <c r="AU340" s="21"/>
      <c r="AV340" s="179"/>
      <c r="AW340" s="21"/>
      <c r="AX340" s="21"/>
      <c r="AY340" s="21"/>
      <c r="AZ340" s="21"/>
      <c r="BA340" s="21"/>
      <c r="BB340" s="20"/>
      <c r="BC340" s="20"/>
      <c r="BD340" s="222"/>
      <c r="BE340" s="222"/>
      <c r="BF340" s="20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52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79"/>
      <c r="AM341" s="21"/>
      <c r="AN341" s="21"/>
      <c r="AO341" s="21"/>
      <c r="AP341" s="21"/>
      <c r="AQ341" s="21"/>
      <c r="AR341" s="21"/>
      <c r="AS341" s="21"/>
      <c r="AT341" s="179"/>
      <c r="AU341" s="21"/>
      <c r="AV341" s="179"/>
      <c r="AW341" s="21"/>
      <c r="AX341" s="21"/>
      <c r="AY341" s="21"/>
      <c r="AZ341" s="21"/>
      <c r="BA341" s="21"/>
      <c r="BB341" s="21"/>
      <c r="BC341" s="21"/>
      <c r="BD341" s="222"/>
      <c r="BE341" s="2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62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0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79"/>
      <c r="AM342" s="21"/>
      <c r="AN342" s="21"/>
      <c r="AO342" s="21"/>
      <c r="AP342" s="21"/>
      <c r="AQ342" s="21"/>
      <c r="AR342" s="21"/>
      <c r="AS342" s="21"/>
      <c r="AT342" s="179"/>
      <c r="AU342" s="21"/>
      <c r="AV342" s="179"/>
      <c r="AW342" s="21"/>
      <c r="AX342" s="21"/>
      <c r="AY342" s="21"/>
      <c r="AZ342" s="21"/>
      <c r="BA342" s="21"/>
      <c r="BB342" s="21"/>
      <c r="BC342" s="21"/>
      <c r="BD342" s="222"/>
      <c r="BE342" s="185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54.2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79"/>
      <c r="AM343" s="21"/>
      <c r="AN343" s="21"/>
      <c r="AO343" s="21"/>
      <c r="AP343" s="21"/>
      <c r="AQ343" s="21"/>
      <c r="AR343" s="21"/>
      <c r="AS343" s="21"/>
      <c r="AT343" s="179"/>
      <c r="AU343" s="21"/>
      <c r="AV343" s="179"/>
      <c r="AW343" s="21"/>
      <c r="AX343" s="21"/>
      <c r="AY343" s="21"/>
      <c r="AZ343" s="21"/>
      <c r="BA343" s="21"/>
      <c r="BB343" s="21"/>
      <c r="BC343" s="21"/>
      <c r="BD343" s="222"/>
      <c r="BE343" s="23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66.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0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79"/>
      <c r="AM344" s="21"/>
      <c r="AN344" s="21"/>
      <c r="AO344" s="21"/>
      <c r="AP344" s="21"/>
      <c r="AQ344" s="21"/>
      <c r="AR344" s="21"/>
      <c r="AS344" s="21"/>
      <c r="AT344" s="179"/>
      <c r="AU344" s="21"/>
      <c r="AV344" s="179"/>
      <c r="AW344" s="21"/>
      <c r="AX344" s="21"/>
      <c r="AY344" s="21"/>
      <c r="AZ344" s="21"/>
      <c r="BA344" s="21"/>
      <c r="BB344" s="21"/>
      <c r="BC344" s="21"/>
      <c r="BD344" s="222"/>
      <c r="BE344" s="185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81.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0"/>
      <c r="Q345" s="23"/>
      <c r="R345" s="23"/>
      <c r="S345" s="20"/>
      <c r="T345" s="20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79"/>
      <c r="AM345" s="21"/>
      <c r="AN345" s="21"/>
      <c r="AO345" s="21"/>
      <c r="AP345" s="21"/>
      <c r="AQ345" s="21"/>
      <c r="AR345" s="21"/>
      <c r="AS345" s="21"/>
      <c r="AT345" s="179"/>
      <c r="AU345" s="21"/>
      <c r="AV345" s="179"/>
      <c r="AW345" s="21"/>
      <c r="AX345" s="21"/>
      <c r="AY345" s="21"/>
      <c r="AZ345" s="21"/>
      <c r="BA345" s="21"/>
      <c r="BB345" s="21"/>
      <c r="BC345" s="21"/>
      <c r="BD345" s="222"/>
      <c r="BE345" s="185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71" customFormat="1" ht="197.25" customHeight="1" x14ac:dyDescent="0.25">
      <c r="A346" s="17"/>
      <c r="B346" s="18"/>
      <c r="C346" s="18"/>
      <c r="D346" s="19"/>
      <c r="E346" s="19"/>
      <c r="F346" s="66"/>
      <c r="G346" s="18"/>
      <c r="H346" s="18"/>
      <c r="I346" s="18"/>
      <c r="J346" s="18"/>
      <c r="K346" s="18"/>
      <c r="L346" s="66"/>
      <c r="M346" s="66"/>
      <c r="N346" s="66"/>
      <c r="O346" s="19"/>
      <c r="P346" s="19"/>
      <c r="Q346" s="19"/>
      <c r="R346" s="19"/>
      <c r="S346" s="19"/>
      <c r="T346" s="19"/>
      <c r="U346" s="19"/>
      <c r="V346" s="27"/>
      <c r="W346" s="27"/>
      <c r="X346" s="27"/>
      <c r="Y346" s="27"/>
      <c r="Z346" s="27"/>
      <c r="AA346" s="27"/>
      <c r="AB346" s="27"/>
      <c r="AC346" s="27"/>
      <c r="AD346" s="27"/>
      <c r="AE346" s="27"/>
      <c r="AF346" s="27"/>
      <c r="AG346" s="27"/>
      <c r="AH346" s="27"/>
      <c r="AI346" s="27"/>
      <c r="AJ346" s="27"/>
      <c r="AK346" s="27"/>
      <c r="AL346" s="27"/>
      <c r="AM346" s="27"/>
      <c r="AN346" s="27"/>
      <c r="AO346" s="27"/>
      <c r="AP346" s="27"/>
      <c r="AQ346" s="27"/>
      <c r="AR346" s="27"/>
      <c r="AS346" s="27"/>
      <c r="AT346" s="27"/>
      <c r="AU346" s="27"/>
      <c r="AV346" s="27"/>
      <c r="AW346" s="27"/>
      <c r="AX346" s="27"/>
      <c r="AY346" s="27"/>
      <c r="AZ346" s="27"/>
      <c r="BA346" s="27"/>
      <c r="BB346" s="27"/>
      <c r="BC346" s="27"/>
      <c r="BD346" s="186"/>
      <c r="BE346" s="186"/>
      <c r="BF346" s="66"/>
      <c r="BG346" s="66"/>
      <c r="BH346" s="66"/>
      <c r="BI346" s="28"/>
      <c r="BJ346" s="66"/>
      <c r="BK346" s="66"/>
      <c r="BL346" s="28"/>
      <c r="BM346" s="27"/>
      <c r="BN346" s="27"/>
      <c r="BO346" s="17"/>
      <c r="BP346" s="27"/>
      <c r="BQ346" s="27"/>
      <c r="BR346" s="28"/>
      <c r="BS346" s="28"/>
      <c r="BT346" s="17"/>
      <c r="BU346" s="70"/>
    </row>
    <row r="347" spans="1:73" s="22" customFormat="1" ht="136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3"/>
      <c r="R347" s="23"/>
      <c r="S347" s="23"/>
      <c r="T347" s="23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222"/>
      <c r="BE347" s="222"/>
      <c r="BF347" s="20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43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0"/>
      <c r="P348" s="20"/>
      <c r="Q348" s="23"/>
      <c r="R348" s="23"/>
      <c r="S348" s="23"/>
      <c r="T348" s="23"/>
      <c r="U348" s="20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222"/>
      <c r="BE348" s="20"/>
      <c r="BF348" s="20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43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3"/>
      <c r="R349" s="23"/>
      <c r="S349" s="23"/>
      <c r="T349" s="23"/>
      <c r="U349" s="20"/>
      <c r="V349" s="21"/>
      <c r="W349" s="21"/>
      <c r="X349" s="21"/>
      <c r="Y349" s="21"/>
      <c r="Z349" s="21"/>
      <c r="AA349" s="21"/>
      <c r="AB349" s="21"/>
      <c r="AC349" s="21"/>
      <c r="AD349" s="179"/>
      <c r="AE349" s="21"/>
      <c r="AF349" s="21"/>
      <c r="AG349" s="21"/>
      <c r="AH349" s="21"/>
      <c r="AI349" s="21"/>
      <c r="AJ349" s="21"/>
      <c r="AK349" s="21"/>
      <c r="AL349" s="179"/>
      <c r="AM349" s="21"/>
      <c r="AN349" s="21"/>
      <c r="AO349" s="21"/>
      <c r="AP349" s="21"/>
      <c r="AQ349" s="21"/>
      <c r="AR349" s="21"/>
      <c r="AS349" s="21"/>
      <c r="AT349" s="179"/>
      <c r="AU349" s="21"/>
      <c r="AV349" s="179"/>
      <c r="AW349" s="21"/>
      <c r="AX349" s="21"/>
      <c r="AY349" s="21"/>
      <c r="AZ349" s="21"/>
      <c r="BA349" s="21"/>
      <c r="BB349" s="21"/>
      <c r="BC349" s="21"/>
      <c r="BD349" s="222"/>
      <c r="BE349" s="222"/>
      <c r="BF349" s="20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79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22"/>
      <c r="O350" s="28"/>
      <c r="P350" s="18"/>
      <c r="Q350" s="28"/>
      <c r="R350" s="28"/>
      <c r="S350" s="28"/>
      <c r="T350" s="28"/>
      <c r="U350" s="28"/>
      <c r="V350" s="21"/>
      <c r="W350" s="21"/>
      <c r="X350" s="21"/>
      <c r="Y350" s="21"/>
      <c r="Z350" s="21"/>
      <c r="AA350" s="21"/>
      <c r="AB350" s="21"/>
      <c r="AC350" s="21"/>
      <c r="AD350" s="179"/>
      <c r="AE350" s="21"/>
      <c r="AF350" s="21"/>
      <c r="AG350" s="21"/>
      <c r="AH350" s="20"/>
      <c r="AI350" s="29"/>
      <c r="AJ350" s="29"/>
      <c r="AK350" s="21"/>
      <c r="AL350" s="222"/>
      <c r="AM350" s="29"/>
      <c r="AN350" s="29"/>
      <c r="AO350" s="21"/>
      <c r="AP350" s="21"/>
      <c r="AQ350" s="21"/>
      <c r="AR350" s="21"/>
      <c r="AS350" s="21"/>
      <c r="AT350" s="222"/>
      <c r="AU350" s="29"/>
      <c r="AV350" s="222"/>
      <c r="AW350" s="29"/>
      <c r="AX350" s="21"/>
      <c r="AY350" s="21"/>
      <c r="AZ350" s="21"/>
      <c r="BA350" s="21"/>
      <c r="BB350" s="20"/>
      <c r="BC350" s="23"/>
      <c r="BD350" s="222"/>
      <c r="BE350" s="29"/>
      <c r="BF350" s="29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64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9"/>
      <c r="P351" s="29"/>
      <c r="Q351" s="29"/>
      <c r="R351" s="29"/>
      <c r="S351" s="29"/>
      <c r="T351" s="29"/>
      <c r="U351" s="29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222"/>
      <c r="BE351" s="222"/>
      <c r="BF351" s="20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249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222"/>
      <c r="BE352" s="185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246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79"/>
      <c r="AM353" s="21"/>
      <c r="AN353" s="21"/>
      <c r="AO353" s="21"/>
      <c r="AP353" s="21"/>
      <c r="AQ353" s="21"/>
      <c r="AR353" s="21"/>
      <c r="AS353" s="21"/>
      <c r="AT353" s="179"/>
      <c r="AU353" s="21"/>
      <c r="AV353" s="179"/>
      <c r="AW353" s="21"/>
      <c r="AX353" s="21"/>
      <c r="AY353" s="21"/>
      <c r="AZ353" s="21"/>
      <c r="BA353" s="21"/>
      <c r="BB353" s="20"/>
      <c r="BC353" s="29"/>
      <c r="BD353" s="29"/>
      <c r="BE353" s="29"/>
      <c r="BF353" s="29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92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0"/>
      <c r="AE354" s="23"/>
      <c r="AF354" s="23"/>
      <c r="AG354" s="23"/>
      <c r="AH354" s="23"/>
      <c r="AI354" s="29"/>
      <c r="AJ354" s="29"/>
      <c r="AK354" s="21"/>
      <c r="AL354" s="222"/>
      <c r="AM354" s="23"/>
      <c r="AN354" s="23"/>
      <c r="AO354" s="21"/>
      <c r="AP354" s="21"/>
      <c r="AQ354" s="21"/>
      <c r="AR354" s="21"/>
      <c r="AS354" s="21"/>
      <c r="AT354" s="222"/>
      <c r="AU354" s="23"/>
      <c r="AV354" s="222"/>
      <c r="AW354" s="23"/>
      <c r="AX354" s="21"/>
      <c r="AY354" s="21"/>
      <c r="AZ354" s="21"/>
      <c r="BA354" s="21"/>
      <c r="BB354" s="20"/>
      <c r="BC354" s="23"/>
      <c r="BD354" s="222"/>
      <c r="BE354" s="23"/>
      <c r="BF354" s="23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23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179"/>
      <c r="AE355" s="21"/>
      <c r="AF355" s="21"/>
      <c r="AG355" s="21"/>
      <c r="AH355" s="20"/>
      <c r="AI355" s="29"/>
      <c r="AJ355" s="29"/>
      <c r="AK355" s="21"/>
      <c r="AL355" s="222"/>
      <c r="AM355" s="29"/>
      <c r="AN355" s="29"/>
      <c r="AO355" s="21"/>
      <c r="AP355" s="21"/>
      <c r="AQ355" s="21"/>
      <c r="AR355" s="21"/>
      <c r="AS355" s="21"/>
      <c r="AT355" s="222"/>
      <c r="AU355" s="29"/>
      <c r="AV355" s="222"/>
      <c r="AW355" s="29"/>
      <c r="AX355" s="21"/>
      <c r="AY355" s="21"/>
      <c r="AZ355" s="21"/>
      <c r="BA355" s="21"/>
      <c r="BB355" s="20"/>
      <c r="BC355" s="23"/>
      <c r="BD355" s="222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23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22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179"/>
      <c r="AE356" s="21"/>
      <c r="AF356" s="21"/>
      <c r="AG356" s="21"/>
      <c r="AH356" s="20"/>
      <c r="AI356" s="29"/>
      <c r="AJ356" s="29"/>
      <c r="AK356" s="21"/>
      <c r="AL356" s="222"/>
      <c r="AM356" s="29"/>
      <c r="AN356" s="29"/>
      <c r="AO356" s="21"/>
      <c r="AP356" s="21"/>
      <c r="AQ356" s="21"/>
      <c r="AR356" s="21"/>
      <c r="AS356" s="21"/>
      <c r="AT356" s="222"/>
      <c r="AU356" s="29"/>
      <c r="AV356" s="222"/>
      <c r="AW356" s="29"/>
      <c r="AX356" s="21"/>
      <c r="AY356" s="21"/>
      <c r="AZ356" s="21"/>
      <c r="BA356" s="21"/>
      <c r="BB356" s="20"/>
      <c r="BC356" s="23"/>
      <c r="BD356" s="222"/>
      <c r="BE356" s="29"/>
      <c r="BF356" s="29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408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179"/>
      <c r="AE357" s="21"/>
      <c r="AF357" s="21"/>
      <c r="AG357" s="21"/>
      <c r="AH357" s="20"/>
      <c r="AI357" s="29"/>
      <c r="AJ357" s="29"/>
      <c r="AK357" s="21"/>
      <c r="AL357" s="222"/>
      <c r="AM357" s="29"/>
      <c r="AN357" s="29"/>
      <c r="AO357" s="21"/>
      <c r="AP357" s="21"/>
      <c r="AQ357" s="21"/>
      <c r="AR357" s="21"/>
      <c r="AS357" s="21"/>
      <c r="AT357" s="222"/>
      <c r="AU357" s="29"/>
      <c r="AV357" s="222"/>
      <c r="AW357" s="29"/>
      <c r="AX357" s="21"/>
      <c r="AY357" s="21"/>
      <c r="AZ357" s="21"/>
      <c r="BA357" s="21"/>
      <c r="BB357" s="20"/>
      <c r="BC357" s="23"/>
      <c r="BD357" s="222"/>
      <c r="BE357" s="23"/>
      <c r="BF357" s="23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86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179"/>
      <c r="AE358" s="21"/>
      <c r="AF358" s="21"/>
      <c r="AG358" s="21"/>
      <c r="AH358" s="20"/>
      <c r="AI358" s="29"/>
      <c r="AJ358" s="29"/>
      <c r="AK358" s="21"/>
      <c r="AL358" s="222"/>
      <c r="AM358" s="29"/>
      <c r="AN358" s="29"/>
      <c r="AO358" s="21"/>
      <c r="AP358" s="21"/>
      <c r="AQ358" s="21"/>
      <c r="AR358" s="21"/>
      <c r="AS358" s="21"/>
      <c r="AT358" s="222"/>
      <c r="AU358" s="29"/>
      <c r="AV358" s="222"/>
      <c r="AW358" s="29"/>
      <c r="AX358" s="21"/>
      <c r="AY358" s="21"/>
      <c r="AZ358" s="21"/>
      <c r="BA358" s="21"/>
      <c r="BB358" s="20"/>
      <c r="BC358" s="23"/>
      <c r="BD358" s="222"/>
      <c r="BE358" s="29"/>
      <c r="BF358" s="29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6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22"/>
      <c r="O359" s="28"/>
      <c r="P359" s="18"/>
      <c r="Q359" s="28"/>
      <c r="R359" s="28"/>
      <c r="S359" s="28"/>
      <c r="T359" s="28"/>
      <c r="U359" s="28"/>
      <c r="V359" s="21"/>
      <c r="W359" s="21"/>
      <c r="X359" s="21"/>
      <c r="Y359" s="21"/>
      <c r="Z359" s="21"/>
      <c r="AA359" s="21"/>
      <c r="AB359" s="21"/>
      <c r="AC359" s="21"/>
      <c r="AD359" s="179"/>
      <c r="AE359" s="21"/>
      <c r="AF359" s="21"/>
      <c r="AG359" s="21"/>
      <c r="AH359" s="20"/>
      <c r="AI359" s="29"/>
      <c r="AJ359" s="29"/>
      <c r="AK359" s="21"/>
      <c r="AL359" s="222"/>
      <c r="AM359" s="29"/>
      <c r="AN359" s="29"/>
      <c r="AO359" s="21"/>
      <c r="AP359" s="21"/>
      <c r="AQ359" s="21"/>
      <c r="AR359" s="21"/>
      <c r="AS359" s="21"/>
      <c r="AT359" s="222"/>
      <c r="AU359" s="29"/>
      <c r="AV359" s="222"/>
      <c r="AW359" s="29"/>
      <c r="AX359" s="21"/>
      <c r="AY359" s="21"/>
      <c r="AZ359" s="21"/>
      <c r="BA359" s="21"/>
      <c r="BB359" s="20"/>
      <c r="BC359" s="23"/>
      <c r="BD359" s="222"/>
      <c r="BE359" s="29"/>
      <c r="BF359" s="29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16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22"/>
      <c r="O360" s="28"/>
      <c r="P360" s="18"/>
      <c r="Q360" s="28"/>
      <c r="R360" s="28"/>
      <c r="S360" s="28"/>
      <c r="T360" s="28"/>
      <c r="U360" s="28"/>
      <c r="V360" s="21"/>
      <c r="W360" s="21"/>
      <c r="X360" s="21"/>
      <c r="Y360" s="21"/>
      <c r="Z360" s="21"/>
      <c r="AA360" s="21"/>
      <c r="AB360" s="21"/>
      <c r="AC360" s="21"/>
      <c r="AD360" s="179"/>
      <c r="AE360" s="21"/>
      <c r="AF360" s="21"/>
      <c r="AG360" s="21"/>
      <c r="AH360" s="20"/>
      <c r="AI360" s="29"/>
      <c r="AJ360" s="29"/>
      <c r="AK360" s="21"/>
      <c r="AL360" s="222"/>
      <c r="AM360" s="29"/>
      <c r="AN360" s="29"/>
      <c r="AO360" s="21"/>
      <c r="AP360" s="21"/>
      <c r="AQ360" s="21"/>
      <c r="AR360" s="21"/>
      <c r="AS360" s="21"/>
      <c r="AT360" s="222"/>
      <c r="AU360" s="29"/>
      <c r="AV360" s="222"/>
      <c r="AW360" s="29"/>
      <c r="AX360" s="21"/>
      <c r="AY360" s="21"/>
      <c r="AZ360" s="21"/>
      <c r="BA360" s="21"/>
      <c r="BB360" s="20"/>
      <c r="BC360" s="23"/>
      <c r="BD360" s="222"/>
      <c r="BE360" s="29"/>
      <c r="BF360" s="29"/>
      <c r="BG360" s="21"/>
      <c r="BH360" s="21"/>
      <c r="BI360" s="21"/>
      <c r="BJ360" s="21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54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22"/>
      <c r="AE361" s="29"/>
      <c r="AF361" s="29"/>
      <c r="AG361" s="29"/>
      <c r="AH361" s="29"/>
      <c r="AI361" s="21"/>
      <c r="AJ361" s="21"/>
      <c r="AK361" s="21"/>
      <c r="AL361" s="222"/>
      <c r="AM361" s="29"/>
      <c r="AN361" s="29"/>
      <c r="AO361" s="21"/>
      <c r="AP361" s="21"/>
      <c r="AQ361" s="21"/>
      <c r="AR361" s="21"/>
      <c r="AS361" s="21"/>
      <c r="AT361" s="222"/>
      <c r="AU361" s="29"/>
      <c r="AV361" s="222"/>
      <c r="AW361" s="29"/>
      <c r="AX361" s="21"/>
      <c r="AY361" s="21"/>
      <c r="AZ361" s="21"/>
      <c r="BA361" s="21"/>
      <c r="BB361" s="20"/>
      <c r="BC361" s="23"/>
      <c r="BD361" s="222"/>
      <c r="BE361" s="23"/>
      <c r="BF361" s="23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47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22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22"/>
      <c r="AE362" s="29"/>
      <c r="AF362" s="29"/>
      <c r="AG362" s="29"/>
      <c r="AH362" s="29"/>
      <c r="AI362" s="21"/>
      <c r="AJ362" s="21"/>
      <c r="AK362" s="21"/>
      <c r="AL362" s="222"/>
      <c r="AM362" s="29"/>
      <c r="AN362" s="29"/>
      <c r="AO362" s="21"/>
      <c r="AP362" s="21"/>
      <c r="AQ362" s="21"/>
      <c r="AR362" s="21"/>
      <c r="AS362" s="21"/>
      <c r="AT362" s="222"/>
      <c r="AU362" s="29"/>
      <c r="AV362" s="222"/>
      <c r="AW362" s="29"/>
      <c r="AX362" s="21"/>
      <c r="AY362" s="21"/>
      <c r="AZ362" s="21"/>
      <c r="BA362" s="21"/>
      <c r="BB362" s="20"/>
      <c r="BC362" s="23"/>
      <c r="BD362" s="222"/>
      <c r="BE362" s="29"/>
      <c r="BF362" s="29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44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22"/>
      <c r="AE363" s="63"/>
      <c r="AF363" s="63"/>
      <c r="AG363" s="63"/>
      <c r="AH363" s="63"/>
      <c r="AI363" s="21"/>
      <c r="AJ363" s="21"/>
      <c r="AK363" s="21"/>
      <c r="AL363" s="222"/>
      <c r="AM363" s="63"/>
      <c r="AN363" s="63"/>
      <c r="AO363" s="21"/>
      <c r="AP363" s="21"/>
      <c r="AQ363" s="21"/>
      <c r="AR363" s="21"/>
      <c r="AS363" s="21"/>
      <c r="AT363" s="222"/>
      <c r="AU363" s="29"/>
      <c r="AV363" s="222"/>
      <c r="AW363" s="23"/>
      <c r="AX363" s="21"/>
      <c r="AY363" s="21"/>
      <c r="AZ363" s="21"/>
      <c r="BA363" s="21"/>
      <c r="BB363" s="20"/>
      <c r="BC363" s="23"/>
      <c r="BD363" s="222"/>
      <c r="BE363" s="23"/>
      <c r="BF363" s="23"/>
      <c r="BG363" s="21"/>
      <c r="BH363" s="20"/>
      <c r="BI363" s="23"/>
      <c r="BJ363" s="20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44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0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22"/>
      <c r="AE364" s="63"/>
      <c r="AF364" s="63"/>
      <c r="AG364" s="63"/>
      <c r="AH364" s="63"/>
      <c r="AI364" s="21"/>
      <c r="AJ364" s="21"/>
      <c r="AK364" s="21"/>
      <c r="AL364" s="222"/>
      <c r="AM364" s="63"/>
      <c r="AN364" s="63"/>
      <c r="AO364" s="21"/>
      <c r="AP364" s="21"/>
      <c r="AQ364" s="21"/>
      <c r="AR364" s="21"/>
      <c r="AS364" s="21"/>
      <c r="AT364" s="222"/>
      <c r="AU364" s="29"/>
      <c r="AV364" s="222"/>
      <c r="AW364" s="23"/>
      <c r="AX364" s="21"/>
      <c r="AY364" s="21"/>
      <c r="AZ364" s="21"/>
      <c r="BA364" s="21"/>
      <c r="BB364" s="20"/>
      <c r="BC364" s="23"/>
      <c r="BD364" s="222"/>
      <c r="BE364" s="23"/>
      <c r="BF364" s="23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44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1"/>
      <c r="W365" s="21"/>
      <c r="X365" s="21"/>
      <c r="Y365" s="21"/>
      <c r="Z365" s="21"/>
      <c r="AA365" s="21"/>
      <c r="AB365" s="21"/>
      <c r="AC365" s="21"/>
      <c r="AD365" s="222"/>
      <c r="AE365" s="63"/>
      <c r="AF365" s="63"/>
      <c r="AG365" s="63"/>
      <c r="AH365" s="63"/>
      <c r="AI365" s="21"/>
      <c r="AJ365" s="21"/>
      <c r="AK365" s="21"/>
      <c r="AL365" s="222"/>
      <c r="AM365" s="63"/>
      <c r="AN365" s="63"/>
      <c r="AO365" s="21"/>
      <c r="AP365" s="21"/>
      <c r="AQ365" s="21"/>
      <c r="AR365" s="21"/>
      <c r="AS365" s="21"/>
      <c r="AT365" s="222"/>
      <c r="AU365" s="29"/>
      <c r="AV365" s="222"/>
      <c r="AW365" s="23"/>
      <c r="AX365" s="21"/>
      <c r="AY365" s="21"/>
      <c r="AZ365" s="21"/>
      <c r="BA365" s="21"/>
      <c r="BB365" s="20"/>
      <c r="BC365" s="23"/>
      <c r="BD365" s="222"/>
      <c r="BE365" s="23"/>
      <c r="BF365" s="23"/>
      <c r="BG365" s="21"/>
      <c r="BH365" s="20"/>
      <c r="BI365" s="23"/>
      <c r="BJ365" s="23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4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22"/>
      <c r="AE366" s="63"/>
      <c r="AF366" s="63"/>
      <c r="AG366" s="63"/>
      <c r="AH366" s="63"/>
      <c r="AI366" s="21"/>
      <c r="AJ366" s="21"/>
      <c r="AK366" s="21"/>
      <c r="AL366" s="222"/>
      <c r="AM366" s="63"/>
      <c r="AN366" s="63"/>
      <c r="AO366" s="21"/>
      <c r="AP366" s="21"/>
      <c r="AQ366" s="21"/>
      <c r="AR366" s="21"/>
      <c r="AS366" s="21"/>
      <c r="AT366" s="222"/>
      <c r="AU366" s="29"/>
      <c r="AV366" s="222"/>
      <c r="AW366" s="23"/>
      <c r="AX366" s="21"/>
      <c r="AY366" s="21"/>
      <c r="AZ366" s="21"/>
      <c r="BA366" s="21"/>
      <c r="BB366" s="20"/>
      <c r="BC366" s="23"/>
      <c r="BD366" s="222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408.7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0"/>
      <c r="R367" s="20"/>
      <c r="S367" s="20"/>
      <c r="T367" s="20"/>
      <c r="U367" s="23"/>
      <c r="V367" s="21"/>
      <c r="W367" s="21"/>
      <c r="X367" s="21"/>
      <c r="Y367" s="21"/>
      <c r="Z367" s="21"/>
      <c r="AA367" s="21"/>
      <c r="AB367" s="21"/>
      <c r="AC367" s="21"/>
      <c r="AD367" s="222"/>
      <c r="AE367" s="63"/>
      <c r="AF367" s="63"/>
      <c r="AG367" s="63"/>
      <c r="AH367" s="63"/>
      <c r="AI367" s="21"/>
      <c r="AJ367" s="21"/>
      <c r="AK367" s="21"/>
      <c r="AL367" s="222"/>
      <c r="AM367" s="63"/>
      <c r="AN367" s="63"/>
      <c r="AO367" s="21"/>
      <c r="AP367" s="21"/>
      <c r="AQ367" s="21"/>
      <c r="AR367" s="21"/>
      <c r="AS367" s="21"/>
      <c r="AT367" s="222"/>
      <c r="AU367" s="29"/>
      <c r="AV367" s="222"/>
      <c r="AW367" s="23"/>
      <c r="AX367" s="21"/>
      <c r="AY367" s="21"/>
      <c r="AZ367" s="21"/>
      <c r="BA367" s="21"/>
      <c r="BB367" s="20"/>
      <c r="BC367" s="23"/>
      <c r="BD367" s="222"/>
      <c r="BE367" s="23"/>
      <c r="BF367" s="20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46.7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22"/>
      <c r="AE368" s="63"/>
      <c r="AF368" s="63"/>
      <c r="AG368" s="63"/>
      <c r="AH368" s="63"/>
      <c r="AI368" s="21"/>
      <c r="AJ368" s="21"/>
      <c r="AK368" s="21"/>
      <c r="AL368" s="222"/>
      <c r="AM368" s="63"/>
      <c r="AN368" s="63"/>
      <c r="AO368" s="21"/>
      <c r="AP368" s="21"/>
      <c r="AQ368" s="21"/>
      <c r="AR368" s="21"/>
      <c r="AS368" s="21"/>
      <c r="AT368" s="222"/>
      <c r="AU368" s="29"/>
      <c r="AV368" s="222"/>
      <c r="AW368" s="23"/>
      <c r="AX368" s="21"/>
      <c r="AY368" s="21"/>
      <c r="AZ368" s="21"/>
      <c r="BA368" s="21"/>
      <c r="BB368" s="20"/>
      <c r="BC368" s="23"/>
      <c r="BD368" s="222"/>
      <c r="BE368" s="23"/>
      <c r="BF368" s="20"/>
      <c r="BG368" s="21"/>
      <c r="BH368" s="20"/>
      <c r="BI368" s="23"/>
      <c r="BJ368" s="23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58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22"/>
      <c r="AE369" s="63"/>
      <c r="AF369" s="63"/>
      <c r="AG369" s="63"/>
      <c r="AH369" s="20"/>
      <c r="AI369" s="21"/>
      <c r="AJ369" s="21"/>
      <c r="AK369" s="21"/>
      <c r="AL369" s="222"/>
      <c r="AM369" s="63"/>
      <c r="AN369" s="20"/>
      <c r="AO369" s="21"/>
      <c r="AP369" s="21"/>
      <c r="AQ369" s="21"/>
      <c r="AR369" s="21"/>
      <c r="AS369" s="21"/>
      <c r="AT369" s="222"/>
      <c r="AU369" s="23"/>
      <c r="AV369" s="222"/>
      <c r="AW369" s="23"/>
      <c r="AX369" s="21"/>
      <c r="AY369" s="21"/>
      <c r="AZ369" s="21"/>
      <c r="BA369" s="21"/>
      <c r="BB369" s="20"/>
      <c r="BC369" s="23"/>
      <c r="BD369" s="222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01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22"/>
      <c r="O370" s="29"/>
      <c r="P370" s="29"/>
      <c r="Q370" s="29"/>
      <c r="R370" s="29"/>
      <c r="S370" s="29"/>
      <c r="T370" s="29"/>
      <c r="U370" s="29"/>
      <c r="V370" s="21"/>
      <c r="W370" s="21"/>
      <c r="X370" s="21"/>
      <c r="Y370" s="21"/>
      <c r="Z370" s="21"/>
      <c r="AA370" s="21"/>
      <c r="AB370" s="21"/>
      <c r="AC370" s="21"/>
      <c r="AD370" s="222"/>
      <c r="AE370" s="63"/>
      <c r="AF370" s="63"/>
      <c r="AG370" s="63"/>
      <c r="AH370" s="20"/>
      <c r="AI370" s="21"/>
      <c r="AJ370" s="21"/>
      <c r="AK370" s="21"/>
      <c r="AL370" s="222"/>
      <c r="AM370" s="63"/>
      <c r="AN370" s="20"/>
      <c r="AO370" s="21"/>
      <c r="AP370" s="21"/>
      <c r="AQ370" s="21"/>
      <c r="AR370" s="21"/>
      <c r="AS370" s="21"/>
      <c r="AT370" s="222"/>
      <c r="AU370" s="23"/>
      <c r="AV370" s="222"/>
      <c r="AW370" s="23"/>
      <c r="AX370" s="21"/>
      <c r="AY370" s="21"/>
      <c r="AZ370" s="21"/>
      <c r="BA370" s="21"/>
      <c r="BB370" s="20"/>
      <c r="BC370" s="23"/>
      <c r="BD370" s="222"/>
      <c r="BE370" s="23"/>
      <c r="BF370" s="20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91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22"/>
      <c r="AE371" s="63"/>
      <c r="AF371" s="63"/>
      <c r="AG371" s="63"/>
      <c r="AH371" s="20"/>
      <c r="AI371" s="21"/>
      <c r="AJ371" s="21"/>
      <c r="AK371" s="21"/>
      <c r="AL371" s="222"/>
      <c r="AM371" s="63"/>
      <c r="AN371" s="20"/>
      <c r="AO371" s="21"/>
      <c r="AP371" s="21"/>
      <c r="AQ371" s="21"/>
      <c r="AR371" s="21"/>
      <c r="AS371" s="21"/>
      <c r="AT371" s="222"/>
      <c r="AU371" s="23"/>
      <c r="AV371" s="222"/>
      <c r="AW371" s="23"/>
      <c r="AX371" s="21"/>
      <c r="AY371" s="21"/>
      <c r="AZ371" s="21"/>
      <c r="BA371" s="21"/>
      <c r="BB371" s="20"/>
      <c r="BC371" s="23"/>
      <c r="BD371" s="222"/>
      <c r="BE371" s="23"/>
      <c r="BF371" s="23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191.2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22"/>
      <c r="O372" s="28"/>
      <c r="P372" s="18"/>
      <c r="Q372" s="28"/>
      <c r="R372" s="28"/>
      <c r="S372" s="28"/>
      <c r="T372" s="28"/>
      <c r="U372" s="28"/>
      <c r="V372" s="21"/>
      <c r="W372" s="21"/>
      <c r="X372" s="21"/>
      <c r="Y372" s="21"/>
      <c r="Z372" s="21"/>
      <c r="AA372" s="21"/>
      <c r="AB372" s="21"/>
      <c r="AC372" s="21"/>
      <c r="AD372" s="222"/>
      <c r="AE372" s="63"/>
      <c r="AF372" s="63"/>
      <c r="AG372" s="63"/>
      <c r="AH372" s="20"/>
      <c r="AI372" s="21"/>
      <c r="AJ372" s="21"/>
      <c r="AK372" s="21"/>
      <c r="AL372" s="222"/>
      <c r="AM372" s="63"/>
      <c r="AN372" s="20"/>
      <c r="AO372" s="21"/>
      <c r="AP372" s="21"/>
      <c r="AQ372" s="21"/>
      <c r="AR372" s="21"/>
      <c r="AS372" s="21"/>
      <c r="AT372" s="222"/>
      <c r="AU372" s="23"/>
      <c r="AV372" s="222"/>
      <c r="AW372" s="23"/>
      <c r="AX372" s="21"/>
      <c r="AY372" s="21"/>
      <c r="AZ372" s="21"/>
      <c r="BA372" s="21"/>
      <c r="BB372" s="20"/>
      <c r="BC372" s="23"/>
      <c r="BD372" s="222"/>
      <c r="BE372" s="23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47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22"/>
      <c r="O373" s="23"/>
      <c r="P373" s="23"/>
      <c r="Q373" s="23"/>
      <c r="R373" s="23"/>
      <c r="S373" s="23"/>
      <c r="T373" s="23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79"/>
      <c r="AM373" s="21"/>
      <c r="AN373" s="21"/>
      <c r="AO373" s="21"/>
      <c r="AP373" s="21"/>
      <c r="AQ373" s="21"/>
      <c r="AR373" s="21"/>
      <c r="AS373" s="21"/>
      <c r="AT373" s="179"/>
      <c r="AU373" s="21"/>
      <c r="AV373" s="179"/>
      <c r="AW373" s="21"/>
      <c r="AX373" s="21"/>
      <c r="AY373" s="21"/>
      <c r="AZ373" s="21"/>
      <c r="BA373" s="21"/>
      <c r="BB373" s="20"/>
      <c r="BC373" s="23"/>
      <c r="BD373" s="222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71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22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79"/>
      <c r="AM374" s="21"/>
      <c r="AN374" s="21"/>
      <c r="AO374" s="21"/>
      <c r="AP374" s="21"/>
      <c r="AQ374" s="21"/>
      <c r="AR374" s="21"/>
      <c r="AS374" s="21"/>
      <c r="AT374" s="179"/>
      <c r="AU374" s="21"/>
      <c r="AV374" s="179"/>
      <c r="AW374" s="21"/>
      <c r="AX374" s="21"/>
      <c r="AY374" s="21"/>
      <c r="AZ374" s="21"/>
      <c r="BA374" s="21"/>
      <c r="BB374" s="20"/>
      <c r="BC374" s="23"/>
      <c r="BD374" s="222"/>
      <c r="BE374" s="23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61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22"/>
      <c r="O375" s="28"/>
      <c r="P375" s="18"/>
      <c r="Q375" s="28"/>
      <c r="R375" s="28"/>
      <c r="S375" s="28"/>
      <c r="T375" s="28"/>
      <c r="U375" s="28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79"/>
      <c r="AM375" s="21"/>
      <c r="AN375" s="21"/>
      <c r="AO375" s="21"/>
      <c r="AP375" s="21"/>
      <c r="AQ375" s="21"/>
      <c r="AR375" s="21"/>
      <c r="AS375" s="21"/>
      <c r="AT375" s="179"/>
      <c r="AU375" s="21"/>
      <c r="AV375" s="179"/>
      <c r="AW375" s="21"/>
      <c r="AX375" s="21"/>
      <c r="AY375" s="21"/>
      <c r="AZ375" s="21"/>
      <c r="BA375" s="21"/>
      <c r="BB375" s="20"/>
      <c r="BC375" s="23"/>
      <c r="BD375" s="222"/>
      <c r="BE375" s="23"/>
      <c r="BF375" s="20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04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79"/>
      <c r="AM376" s="21"/>
      <c r="AN376" s="21"/>
      <c r="AO376" s="21"/>
      <c r="AP376" s="21"/>
      <c r="AQ376" s="21"/>
      <c r="AR376" s="21"/>
      <c r="AS376" s="21"/>
      <c r="AT376" s="179"/>
      <c r="AU376" s="21"/>
      <c r="AV376" s="179"/>
      <c r="AW376" s="21"/>
      <c r="AX376" s="21"/>
      <c r="AY376" s="21"/>
      <c r="AZ376" s="21"/>
      <c r="BA376" s="21"/>
      <c r="BB376" s="20"/>
      <c r="BC376" s="23"/>
      <c r="BD376" s="222"/>
      <c r="BE376" s="20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204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22"/>
      <c r="O377" s="20"/>
      <c r="P377" s="20"/>
      <c r="Q377" s="20"/>
      <c r="R377" s="20"/>
      <c r="S377" s="20"/>
      <c r="T377" s="20"/>
      <c r="U377" s="20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79"/>
      <c r="AM377" s="21"/>
      <c r="AN377" s="21"/>
      <c r="AO377" s="21"/>
      <c r="AP377" s="21"/>
      <c r="AQ377" s="21"/>
      <c r="AR377" s="21"/>
      <c r="AS377" s="21"/>
      <c r="AT377" s="179"/>
      <c r="AU377" s="21"/>
      <c r="AV377" s="179"/>
      <c r="AW377" s="21"/>
      <c r="AX377" s="21"/>
      <c r="AY377" s="21"/>
      <c r="AZ377" s="21"/>
      <c r="BA377" s="21"/>
      <c r="BB377" s="20"/>
      <c r="BC377" s="23"/>
      <c r="BD377" s="222"/>
      <c r="BE377" s="23"/>
      <c r="BF377" s="20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04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22"/>
      <c r="O378" s="28"/>
      <c r="P378" s="18"/>
      <c r="Q378" s="28"/>
      <c r="R378" s="28"/>
      <c r="S378" s="28"/>
      <c r="T378" s="28"/>
      <c r="U378" s="28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79"/>
      <c r="AM378" s="21"/>
      <c r="AN378" s="21"/>
      <c r="AO378" s="21"/>
      <c r="AP378" s="21"/>
      <c r="AQ378" s="21"/>
      <c r="AR378" s="21"/>
      <c r="AS378" s="21"/>
      <c r="AT378" s="179"/>
      <c r="AU378" s="21"/>
      <c r="AV378" s="179"/>
      <c r="AW378" s="21"/>
      <c r="AX378" s="21"/>
      <c r="AY378" s="21"/>
      <c r="AZ378" s="21"/>
      <c r="BA378" s="21"/>
      <c r="BB378" s="20"/>
      <c r="BC378" s="23"/>
      <c r="BD378" s="222"/>
      <c r="BE378" s="23"/>
      <c r="BF378" s="20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283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79"/>
      <c r="AM379" s="21"/>
      <c r="AN379" s="21"/>
      <c r="AO379" s="21"/>
      <c r="AP379" s="21"/>
      <c r="AQ379" s="21"/>
      <c r="AR379" s="21"/>
      <c r="AS379" s="21"/>
      <c r="AT379" s="179"/>
      <c r="AU379" s="21"/>
      <c r="AV379" s="179"/>
      <c r="AW379" s="21"/>
      <c r="AX379" s="21"/>
      <c r="AY379" s="21"/>
      <c r="AZ379" s="21"/>
      <c r="BA379" s="21"/>
      <c r="BB379" s="20"/>
      <c r="BC379" s="23"/>
      <c r="BD379" s="222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409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3"/>
      <c r="T380" s="23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0"/>
      <c r="AI380" s="23"/>
      <c r="AJ380" s="23"/>
      <c r="AK380" s="21"/>
      <c r="AL380" s="222"/>
      <c r="AM380" s="23"/>
      <c r="AN380" s="23"/>
      <c r="AO380" s="21"/>
      <c r="AP380" s="21"/>
      <c r="AQ380" s="21"/>
      <c r="AR380" s="21"/>
      <c r="AS380" s="21"/>
      <c r="AT380" s="222"/>
      <c r="AU380" s="23"/>
      <c r="AV380" s="222"/>
      <c r="AW380" s="23"/>
      <c r="AX380" s="21"/>
      <c r="AY380" s="21"/>
      <c r="AZ380" s="21"/>
      <c r="BA380" s="21"/>
      <c r="BB380" s="20"/>
      <c r="BC380" s="23"/>
      <c r="BD380" s="222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14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8"/>
      <c r="P381" s="18"/>
      <c r="Q381" s="28"/>
      <c r="R381" s="28"/>
      <c r="S381" s="28"/>
      <c r="T381" s="28"/>
      <c r="U381" s="28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79"/>
      <c r="AM381" s="21"/>
      <c r="AN381" s="21"/>
      <c r="AO381" s="21"/>
      <c r="AP381" s="21"/>
      <c r="AQ381" s="21"/>
      <c r="AR381" s="21"/>
      <c r="AS381" s="21"/>
      <c r="AT381" s="179"/>
      <c r="AU381" s="21"/>
      <c r="AV381" s="179"/>
      <c r="AW381" s="21"/>
      <c r="AX381" s="21"/>
      <c r="AY381" s="21"/>
      <c r="AZ381" s="21"/>
      <c r="BA381" s="21"/>
      <c r="BB381" s="20"/>
      <c r="BC381" s="23"/>
      <c r="BD381" s="222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14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22"/>
      <c r="O382" s="28"/>
      <c r="P382" s="18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79"/>
      <c r="AM382" s="21"/>
      <c r="AN382" s="21"/>
      <c r="AO382" s="21"/>
      <c r="AP382" s="21"/>
      <c r="AQ382" s="21"/>
      <c r="AR382" s="21"/>
      <c r="AS382" s="21"/>
      <c r="AT382" s="179"/>
      <c r="AU382" s="21"/>
      <c r="AV382" s="179"/>
      <c r="AW382" s="21"/>
      <c r="AX382" s="21"/>
      <c r="AY382" s="21"/>
      <c r="AZ382" s="21"/>
      <c r="BA382" s="21"/>
      <c r="BB382" s="20"/>
      <c r="BC382" s="23"/>
      <c r="BD382" s="222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114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22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179"/>
      <c r="AM383" s="21"/>
      <c r="AN383" s="21"/>
      <c r="AO383" s="21"/>
      <c r="AP383" s="21"/>
      <c r="AQ383" s="21"/>
      <c r="AR383" s="21"/>
      <c r="AS383" s="21"/>
      <c r="AT383" s="179"/>
      <c r="AU383" s="21"/>
      <c r="AV383" s="179"/>
      <c r="AW383" s="21"/>
      <c r="AX383" s="21"/>
      <c r="AY383" s="21"/>
      <c r="AZ383" s="21"/>
      <c r="BA383" s="21"/>
      <c r="BB383" s="20"/>
      <c r="BC383" s="23"/>
      <c r="BD383" s="222"/>
      <c r="BE383" s="2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14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22"/>
      <c r="O384" s="28"/>
      <c r="P384" s="18"/>
      <c r="Q384" s="28"/>
      <c r="R384" s="28"/>
      <c r="S384" s="28"/>
      <c r="T384" s="28"/>
      <c r="U384" s="28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79"/>
      <c r="AM384" s="21"/>
      <c r="AN384" s="21"/>
      <c r="AO384" s="21"/>
      <c r="AP384" s="21"/>
      <c r="AQ384" s="21"/>
      <c r="AR384" s="21"/>
      <c r="AS384" s="21"/>
      <c r="AT384" s="179"/>
      <c r="AU384" s="21"/>
      <c r="AV384" s="179"/>
      <c r="AW384" s="21"/>
      <c r="AX384" s="21"/>
      <c r="AY384" s="21"/>
      <c r="AZ384" s="21"/>
      <c r="BA384" s="21"/>
      <c r="BB384" s="20"/>
      <c r="BC384" s="23"/>
      <c r="BD384" s="222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14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22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79"/>
      <c r="AM385" s="21"/>
      <c r="AN385" s="21"/>
      <c r="AO385" s="21"/>
      <c r="AP385" s="21"/>
      <c r="AQ385" s="21"/>
      <c r="AR385" s="21"/>
      <c r="AS385" s="21"/>
      <c r="AT385" s="179"/>
      <c r="AU385" s="21"/>
      <c r="AV385" s="179"/>
      <c r="AW385" s="21"/>
      <c r="AX385" s="21"/>
      <c r="AY385" s="21"/>
      <c r="AZ385" s="21"/>
      <c r="BA385" s="21"/>
      <c r="BB385" s="20"/>
      <c r="BC385" s="23"/>
      <c r="BD385" s="222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04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179"/>
      <c r="AM386" s="21"/>
      <c r="AN386" s="21"/>
      <c r="AO386" s="21"/>
      <c r="AP386" s="21"/>
      <c r="AQ386" s="21"/>
      <c r="AR386" s="21"/>
      <c r="AS386" s="21"/>
      <c r="AT386" s="179"/>
      <c r="AU386" s="21"/>
      <c r="AV386" s="179"/>
      <c r="AW386" s="21"/>
      <c r="AX386" s="21"/>
      <c r="AY386" s="21"/>
      <c r="AZ386" s="21"/>
      <c r="BA386" s="21"/>
      <c r="BB386" s="20"/>
      <c r="BC386" s="23"/>
      <c r="BD386" s="222"/>
      <c r="BE386" s="23"/>
      <c r="BF386" s="20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04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22"/>
      <c r="O387" s="28"/>
      <c r="P387" s="18"/>
      <c r="Q387" s="28"/>
      <c r="R387" s="28"/>
      <c r="S387" s="28"/>
      <c r="T387" s="28"/>
      <c r="U387" s="28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179"/>
      <c r="AM387" s="21"/>
      <c r="AN387" s="21"/>
      <c r="AO387" s="21"/>
      <c r="AP387" s="21"/>
      <c r="AQ387" s="21"/>
      <c r="AR387" s="21"/>
      <c r="AS387" s="21"/>
      <c r="AT387" s="179"/>
      <c r="AU387" s="21"/>
      <c r="AV387" s="179"/>
      <c r="AW387" s="21"/>
      <c r="AX387" s="21"/>
      <c r="AY387" s="21"/>
      <c r="AZ387" s="21"/>
      <c r="BA387" s="21"/>
      <c r="BB387" s="20"/>
      <c r="BC387" s="23"/>
      <c r="BD387" s="222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16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0"/>
      <c r="AK388" s="63"/>
      <c r="AL388" s="179"/>
      <c r="AM388" s="21"/>
      <c r="AN388" s="21"/>
      <c r="AO388" s="21"/>
      <c r="AP388" s="21"/>
      <c r="AQ388" s="21"/>
      <c r="AR388" s="21"/>
      <c r="AS388" s="21"/>
      <c r="AT388" s="179"/>
      <c r="AU388" s="21"/>
      <c r="AV388" s="179"/>
      <c r="AW388" s="21"/>
      <c r="AX388" s="21"/>
      <c r="AY388" s="21"/>
      <c r="AZ388" s="21"/>
      <c r="BA388" s="21"/>
      <c r="BB388" s="20"/>
      <c r="BC388" s="63"/>
      <c r="BD388" s="222"/>
      <c r="BE388" s="6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58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63"/>
      <c r="P389" s="63"/>
      <c r="Q389" s="63"/>
      <c r="R389" s="63"/>
      <c r="S389" s="63"/>
      <c r="T389" s="63"/>
      <c r="U389" s="6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179"/>
      <c r="AM389" s="21"/>
      <c r="AN389" s="21"/>
      <c r="AO389" s="21"/>
      <c r="AP389" s="21"/>
      <c r="AQ389" s="21"/>
      <c r="AR389" s="21"/>
      <c r="AS389" s="21"/>
      <c r="AT389" s="179"/>
      <c r="AU389" s="21"/>
      <c r="AV389" s="179"/>
      <c r="AW389" s="21"/>
      <c r="AX389" s="21"/>
      <c r="AY389" s="21"/>
      <c r="AZ389" s="21"/>
      <c r="BA389" s="21"/>
      <c r="BB389" s="20"/>
      <c r="BC389" s="23"/>
      <c r="BD389" s="222"/>
      <c r="BE389" s="23"/>
      <c r="BF389" s="20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41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63"/>
      <c r="P390" s="63"/>
      <c r="Q390" s="63"/>
      <c r="R390" s="63"/>
      <c r="S390" s="63"/>
      <c r="T390" s="63"/>
      <c r="U390" s="6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179"/>
      <c r="AM390" s="21"/>
      <c r="AN390" s="21"/>
      <c r="AO390" s="21"/>
      <c r="AP390" s="21"/>
      <c r="AQ390" s="21"/>
      <c r="AR390" s="21"/>
      <c r="AS390" s="21"/>
      <c r="AT390" s="179"/>
      <c r="AU390" s="21"/>
      <c r="AV390" s="179"/>
      <c r="AW390" s="21"/>
      <c r="AX390" s="21"/>
      <c r="AY390" s="21"/>
      <c r="AZ390" s="21"/>
      <c r="BA390" s="21"/>
      <c r="BB390" s="20"/>
      <c r="BC390" s="23"/>
      <c r="BD390" s="222"/>
      <c r="BE390" s="23"/>
      <c r="BF390" s="20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56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0"/>
      <c r="AI391" s="23"/>
      <c r="AJ391" s="23"/>
      <c r="AK391" s="21"/>
      <c r="AL391" s="222"/>
      <c r="AM391" s="23"/>
      <c r="AN391" s="23"/>
      <c r="AO391" s="21"/>
      <c r="AP391" s="21"/>
      <c r="AQ391" s="21"/>
      <c r="AR391" s="21"/>
      <c r="AS391" s="21"/>
      <c r="AT391" s="222"/>
      <c r="AU391" s="29"/>
      <c r="AV391" s="222"/>
      <c r="AW391" s="23"/>
      <c r="AX391" s="21"/>
      <c r="AY391" s="21"/>
      <c r="AZ391" s="21"/>
      <c r="BA391" s="21"/>
      <c r="BB391" s="20"/>
      <c r="BC391" s="23"/>
      <c r="BD391" s="222"/>
      <c r="BE391" s="23"/>
      <c r="BF391" s="23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53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0"/>
      <c r="AI392" s="23"/>
      <c r="AJ392" s="23"/>
      <c r="AK392" s="21"/>
      <c r="AL392" s="222"/>
      <c r="AM392" s="23"/>
      <c r="AN392" s="23"/>
      <c r="AO392" s="21"/>
      <c r="AP392" s="21"/>
      <c r="AQ392" s="21"/>
      <c r="AR392" s="21"/>
      <c r="AS392" s="21"/>
      <c r="AT392" s="222"/>
      <c r="AU392" s="29"/>
      <c r="AV392" s="222"/>
      <c r="AW392" s="23"/>
      <c r="AX392" s="21"/>
      <c r="AY392" s="21"/>
      <c r="AZ392" s="21"/>
      <c r="BA392" s="21"/>
      <c r="BB392" s="20"/>
      <c r="BC392" s="23"/>
      <c r="BD392" s="222"/>
      <c r="BE392" s="23"/>
      <c r="BF392" s="20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64.2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22"/>
      <c r="O393" s="28"/>
      <c r="P393" s="18"/>
      <c r="Q393" s="28"/>
      <c r="R393" s="28"/>
      <c r="S393" s="28"/>
      <c r="T393" s="28"/>
      <c r="U393" s="28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0"/>
      <c r="AI393" s="23"/>
      <c r="AJ393" s="23"/>
      <c r="AK393" s="21"/>
      <c r="AL393" s="222"/>
      <c r="AM393" s="23"/>
      <c r="AN393" s="23"/>
      <c r="AO393" s="21"/>
      <c r="AP393" s="21"/>
      <c r="AQ393" s="21"/>
      <c r="AR393" s="21"/>
      <c r="AS393" s="21"/>
      <c r="AT393" s="222"/>
      <c r="AU393" s="29"/>
      <c r="AV393" s="222"/>
      <c r="AW393" s="23"/>
      <c r="AX393" s="21"/>
      <c r="AY393" s="21"/>
      <c r="AZ393" s="21"/>
      <c r="BA393" s="21"/>
      <c r="BB393" s="20"/>
      <c r="BC393" s="23"/>
      <c r="BD393" s="222"/>
      <c r="BE393" s="23"/>
      <c r="BF393" s="20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389.2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0"/>
      <c r="AI394" s="29"/>
      <c r="AJ394" s="29"/>
      <c r="AK394" s="21"/>
      <c r="AL394" s="222"/>
      <c r="AM394" s="29"/>
      <c r="AN394" s="29"/>
      <c r="AO394" s="21"/>
      <c r="AP394" s="21"/>
      <c r="AQ394" s="21"/>
      <c r="AR394" s="21"/>
      <c r="AS394" s="21"/>
      <c r="AT394" s="222"/>
      <c r="AU394" s="29"/>
      <c r="AV394" s="222"/>
      <c r="AW394" s="29"/>
      <c r="AX394" s="21"/>
      <c r="AY394" s="21"/>
      <c r="AZ394" s="21"/>
      <c r="BA394" s="21"/>
      <c r="BB394" s="20"/>
      <c r="BC394" s="23"/>
      <c r="BD394" s="222"/>
      <c r="BE394" s="29"/>
      <c r="BF394" s="29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21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0"/>
      <c r="AI395" s="23"/>
      <c r="AJ395" s="23"/>
      <c r="AK395" s="21"/>
      <c r="AL395" s="222"/>
      <c r="AM395" s="23"/>
      <c r="AN395" s="23"/>
      <c r="AO395" s="21"/>
      <c r="AP395" s="21"/>
      <c r="AQ395" s="21"/>
      <c r="AR395" s="21"/>
      <c r="AS395" s="21"/>
      <c r="AT395" s="222"/>
      <c r="AU395" s="23"/>
      <c r="AV395" s="222"/>
      <c r="AW395" s="23"/>
      <c r="AX395" s="21"/>
      <c r="AY395" s="21"/>
      <c r="AZ395" s="21"/>
      <c r="BA395" s="21"/>
      <c r="BB395" s="20"/>
      <c r="BC395" s="23"/>
      <c r="BD395" s="222"/>
      <c r="BE395" s="23"/>
      <c r="BF395" s="23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121.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0"/>
      <c r="AI396" s="23"/>
      <c r="AJ396" s="23"/>
      <c r="AK396" s="21"/>
      <c r="AL396" s="222"/>
      <c r="AM396" s="23"/>
      <c r="AN396" s="23"/>
      <c r="AO396" s="21"/>
      <c r="AP396" s="21"/>
      <c r="AQ396" s="21"/>
      <c r="AR396" s="21"/>
      <c r="AS396" s="21"/>
      <c r="AT396" s="222"/>
      <c r="AU396" s="23"/>
      <c r="AV396" s="222"/>
      <c r="AW396" s="23"/>
      <c r="AX396" s="21"/>
      <c r="AY396" s="21"/>
      <c r="AZ396" s="21"/>
      <c r="BA396" s="21"/>
      <c r="BB396" s="20"/>
      <c r="BC396" s="23"/>
      <c r="BD396" s="222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21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0"/>
      <c r="AI397" s="23"/>
      <c r="AJ397" s="23"/>
      <c r="AK397" s="21"/>
      <c r="AL397" s="222"/>
      <c r="AM397" s="23"/>
      <c r="AN397" s="23"/>
      <c r="AO397" s="21"/>
      <c r="AP397" s="21"/>
      <c r="AQ397" s="21"/>
      <c r="AR397" s="21"/>
      <c r="AS397" s="21"/>
      <c r="AT397" s="222"/>
      <c r="AU397" s="23"/>
      <c r="AV397" s="222"/>
      <c r="AW397" s="23"/>
      <c r="AX397" s="21"/>
      <c r="AY397" s="21"/>
      <c r="AZ397" s="21"/>
      <c r="BA397" s="21"/>
      <c r="BB397" s="20"/>
      <c r="BC397" s="23"/>
      <c r="BD397" s="222"/>
      <c r="BE397" s="23"/>
      <c r="BF397" s="23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121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3"/>
      <c r="AJ398" s="23"/>
      <c r="AK398" s="21"/>
      <c r="AL398" s="222"/>
      <c r="AM398" s="23"/>
      <c r="AN398" s="23"/>
      <c r="AO398" s="21"/>
      <c r="AP398" s="21"/>
      <c r="AQ398" s="21"/>
      <c r="AR398" s="21"/>
      <c r="AS398" s="21"/>
      <c r="AT398" s="222"/>
      <c r="AU398" s="23"/>
      <c r="AV398" s="222"/>
      <c r="AW398" s="23"/>
      <c r="AX398" s="21"/>
      <c r="AY398" s="21"/>
      <c r="AZ398" s="21"/>
      <c r="BA398" s="21"/>
      <c r="BB398" s="20"/>
      <c r="BC398" s="23"/>
      <c r="BD398" s="222"/>
      <c r="BE398" s="23"/>
      <c r="BF398" s="23"/>
      <c r="BG398" s="21"/>
      <c r="BH398" s="21"/>
      <c r="BI398" s="21"/>
      <c r="BJ398" s="21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21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0"/>
      <c r="AI399" s="23"/>
      <c r="AJ399" s="23"/>
      <c r="AK399" s="21"/>
      <c r="AL399" s="222"/>
      <c r="AM399" s="23"/>
      <c r="AN399" s="23"/>
      <c r="AO399" s="21"/>
      <c r="AP399" s="21"/>
      <c r="AQ399" s="21"/>
      <c r="AR399" s="21"/>
      <c r="AS399" s="21"/>
      <c r="AT399" s="222"/>
      <c r="AU399" s="23"/>
      <c r="AV399" s="222"/>
      <c r="AW399" s="23"/>
      <c r="AX399" s="21"/>
      <c r="AY399" s="21"/>
      <c r="AZ399" s="21"/>
      <c r="BA399" s="21"/>
      <c r="BB399" s="20"/>
      <c r="BC399" s="23"/>
      <c r="BD399" s="222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409.6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0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79"/>
      <c r="AM400" s="21"/>
      <c r="AN400" s="21"/>
      <c r="AO400" s="21"/>
      <c r="AP400" s="21"/>
      <c r="AQ400" s="21"/>
      <c r="AR400" s="21"/>
      <c r="AS400" s="21"/>
      <c r="AT400" s="179"/>
      <c r="AU400" s="21"/>
      <c r="AV400" s="179"/>
      <c r="AW400" s="21"/>
      <c r="AX400" s="21"/>
      <c r="AY400" s="21"/>
      <c r="AZ400" s="21"/>
      <c r="BA400" s="21"/>
      <c r="BB400" s="20"/>
      <c r="BC400" s="23"/>
      <c r="BD400" s="222"/>
      <c r="BE400" s="23"/>
      <c r="BF400" s="20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409.6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22"/>
      <c r="O401" s="63"/>
      <c r="P401" s="63"/>
      <c r="Q401" s="63"/>
      <c r="R401" s="63"/>
      <c r="S401" s="63"/>
      <c r="T401" s="63"/>
      <c r="U401" s="6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79"/>
      <c r="AM401" s="21"/>
      <c r="AN401" s="21"/>
      <c r="AO401" s="21"/>
      <c r="AP401" s="21"/>
      <c r="AQ401" s="21"/>
      <c r="AR401" s="21"/>
      <c r="AS401" s="21"/>
      <c r="AT401" s="179"/>
      <c r="AU401" s="21"/>
      <c r="AV401" s="179"/>
      <c r="AW401" s="21"/>
      <c r="AX401" s="21"/>
      <c r="AY401" s="21"/>
      <c r="AZ401" s="21"/>
      <c r="BA401" s="21"/>
      <c r="BB401" s="20"/>
      <c r="BC401" s="23"/>
      <c r="BD401" s="222"/>
      <c r="BE401" s="23"/>
      <c r="BF401" s="20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9.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79"/>
      <c r="AM402" s="21"/>
      <c r="AN402" s="21"/>
      <c r="AO402" s="21"/>
      <c r="AP402" s="21"/>
      <c r="AQ402" s="21"/>
      <c r="AR402" s="21"/>
      <c r="AS402" s="21"/>
      <c r="AT402" s="179"/>
      <c r="AU402" s="21"/>
      <c r="AV402" s="179"/>
      <c r="AW402" s="21"/>
      <c r="AX402" s="21"/>
      <c r="AY402" s="21"/>
      <c r="AZ402" s="21"/>
      <c r="BA402" s="21"/>
      <c r="BB402" s="20"/>
      <c r="BC402" s="23"/>
      <c r="BD402" s="222"/>
      <c r="BE402" s="29"/>
      <c r="BF402" s="29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409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222"/>
      <c r="BE403" s="20"/>
      <c r="BF403" s="20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71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21"/>
      <c r="BD404" s="222"/>
      <c r="BE404" s="222"/>
      <c r="BF404" s="20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51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22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0"/>
      <c r="AI405" s="23"/>
      <c r="AJ405" s="23"/>
      <c r="AK405" s="21"/>
      <c r="AL405" s="222"/>
      <c r="AM405" s="23"/>
      <c r="AN405" s="23"/>
      <c r="AO405" s="21"/>
      <c r="AP405" s="21"/>
      <c r="AQ405" s="21"/>
      <c r="AR405" s="21"/>
      <c r="AS405" s="21"/>
      <c r="AT405" s="222"/>
      <c r="AU405" s="23"/>
      <c r="AV405" s="222"/>
      <c r="AW405" s="23"/>
      <c r="AX405" s="21"/>
      <c r="AY405" s="21"/>
      <c r="AZ405" s="21"/>
      <c r="BA405" s="21"/>
      <c r="BB405" s="20"/>
      <c r="BC405" s="23"/>
      <c r="BD405" s="222"/>
      <c r="BE405" s="23"/>
      <c r="BF405" s="23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409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0"/>
      <c r="AI406" s="23"/>
      <c r="AJ406" s="23"/>
      <c r="AK406" s="21"/>
      <c r="AL406" s="222"/>
      <c r="AM406" s="23"/>
      <c r="AN406" s="23"/>
      <c r="AO406" s="21"/>
      <c r="AP406" s="21"/>
      <c r="AQ406" s="21"/>
      <c r="AR406" s="21"/>
      <c r="AS406" s="21"/>
      <c r="AT406" s="222"/>
      <c r="AU406" s="23"/>
      <c r="AV406" s="222"/>
      <c r="AW406" s="23"/>
      <c r="AX406" s="21"/>
      <c r="AY406" s="21"/>
      <c r="AZ406" s="21"/>
      <c r="BA406" s="21"/>
      <c r="BB406" s="20"/>
      <c r="BC406" s="23"/>
      <c r="BD406" s="222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09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22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0"/>
      <c r="AI407" s="23"/>
      <c r="AJ407" s="23"/>
      <c r="AK407" s="21"/>
      <c r="AL407" s="222"/>
      <c r="AM407" s="23"/>
      <c r="AN407" s="23"/>
      <c r="AO407" s="21"/>
      <c r="AP407" s="21"/>
      <c r="AQ407" s="21"/>
      <c r="AR407" s="21"/>
      <c r="AS407" s="21"/>
      <c r="AT407" s="222"/>
      <c r="AU407" s="23"/>
      <c r="AV407" s="222"/>
      <c r="AW407" s="23"/>
      <c r="AX407" s="21"/>
      <c r="AY407" s="21"/>
      <c r="AZ407" s="21"/>
      <c r="BA407" s="21"/>
      <c r="BB407" s="20"/>
      <c r="BC407" s="23"/>
      <c r="BD407" s="222"/>
      <c r="BE407" s="23"/>
      <c r="BF407" s="23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98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22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79"/>
      <c r="AM408" s="21"/>
      <c r="AN408" s="21"/>
      <c r="AO408" s="21"/>
      <c r="AP408" s="21"/>
      <c r="AQ408" s="21"/>
      <c r="AR408" s="21"/>
      <c r="AS408" s="21"/>
      <c r="AT408" s="179"/>
      <c r="AU408" s="21"/>
      <c r="AV408" s="179"/>
      <c r="AW408" s="21"/>
      <c r="AX408" s="21"/>
      <c r="AY408" s="21"/>
      <c r="AZ408" s="21"/>
      <c r="BA408" s="21"/>
      <c r="BB408" s="20"/>
      <c r="BC408" s="23"/>
      <c r="BD408" s="222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408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22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79"/>
      <c r="AM409" s="21"/>
      <c r="AN409" s="21"/>
      <c r="AO409" s="21"/>
      <c r="AP409" s="21"/>
      <c r="AQ409" s="21"/>
      <c r="AR409" s="21"/>
      <c r="AS409" s="21"/>
      <c r="AT409" s="179"/>
      <c r="AU409" s="21"/>
      <c r="AV409" s="179"/>
      <c r="AW409" s="21"/>
      <c r="AX409" s="21"/>
      <c r="AY409" s="21"/>
      <c r="AZ409" s="21"/>
      <c r="BA409" s="21"/>
      <c r="BB409" s="20"/>
      <c r="BC409" s="23"/>
      <c r="BD409" s="222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54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22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79"/>
      <c r="AM410" s="21"/>
      <c r="AN410" s="21"/>
      <c r="AO410" s="21"/>
      <c r="AP410" s="21"/>
      <c r="AQ410" s="21"/>
      <c r="AR410" s="21"/>
      <c r="AS410" s="21"/>
      <c r="AT410" s="179"/>
      <c r="AU410" s="21"/>
      <c r="AV410" s="179"/>
      <c r="AW410" s="21"/>
      <c r="AX410" s="21"/>
      <c r="AY410" s="21"/>
      <c r="AZ410" s="21"/>
      <c r="BA410" s="21"/>
      <c r="BB410" s="20"/>
      <c r="BC410" s="23"/>
      <c r="BD410" s="222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61.7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79"/>
      <c r="AM411" s="21"/>
      <c r="AN411" s="21"/>
      <c r="AO411" s="21"/>
      <c r="AP411" s="21"/>
      <c r="AQ411" s="21"/>
      <c r="AR411" s="21"/>
      <c r="AS411" s="21"/>
      <c r="AT411" s="179"/>
      <c r="AU411" s="21"/>
      <c r="AV411" s="179"/>
      <c r="AW411" s="21"/>
      <c r="AX411" s="21"/>
      <c r="AY411" s="21"/>
      <c r="AZ411" s="21"/>
      <c r="BA411" s="21"/>
      <c r="BB411" s="20"/>
      <c r="BC411" s="23"/>
      <c r="BD411" s="222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149.2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79"/>
      <c r="AM412" s="21"/>
      <c r="AN412" s="21"/>
      <c r="AO412" s="21"/>
      <c r="AP412" s="21"/>
      <c r="AQ412" s="21"/>
      <c r="AR412" s="21"/>
      <c r="AS412" s="21"/>
      <c r="AT412" s="179"/>
      <c r="AU412" s="21"/>
      <c r="AV412" s="179"/>
      <c r="AW412" s="21"/>
      <c r="AX412" s="21"/>
      <c r="AY412" s="21"/>
      <c r="AZ412" s="21"/>
      <c r="BA412" s="21"/>
      <c r="BB412" s="20"/>
      <c r="BC412" s="23"/>
      <c r="BD412" s="222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49.2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22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79"/>
      <c r="AM413" s="21"/>
      <c r="AN413" s="21"/>
      <c r="AO413" s="21"/>
      <c r="AP413" s="21"/>
      <c r="AQ413" s="21"/>
      <c r="AR413" s="21"/>
      <c r="AS413" s="21"/>
      <c r="AT413" s="179"/>
      <c r="AU413" s="21"/>
      <c r="AV413" s="179"/>
      <c r="AW413" s="21"/>
      <c r="AX413" s="21"/>
      <c r="AY413" s="21"/>
      <c r="AZ413" s="21"/>
      <c r="BA413" s="21"/>
      <c r="BB413" s="20"/>
      <c r="BC413" s="23"/>
      <c r="BD413" s="222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49.2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22"/>
      <c r="O414" s="23"/>
      <c r="P414" s="23"/>
      <c r="Q414" s="23"/>
      <c r="R414" s="23"/>
      <c r="S414" s="23"/>
      <c r="T414" s="23"/>
      <c r="U414" s="28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79"/>
      <c r="AM414" s="21"/>
      <c r="AN414" s="21"/>
      <c r="AO414" s="21"/>
      <c r="AP414" s="21"/>
      <c r="AQ414" s="21"/>
      <c r="AR414" s="21"/>
      <c r="AS414" s="21"/>
      <c r="AT414" s="179"/>
      <c r="AU414" s="21"/>
      <c r="AV414" s="179"/>
      <c r="AW414" s="21"/>
      <c r="AX414" s="21"/>
      <c r="AY414" s="21"/>
      <c r="AZ414" s="21"/>
      <c r="BA414" s="21"/>
      <c r="BB414" s="20"/>
      <c r="BC414" s="23"/>
      <c r="BD414" s="222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149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22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79"/>
      <c r="AM415" s="21"/>
      <c r="AN415" s="21"/>
      <c r="AO415" s="21"/>
      <c r="AP415" s="21"/>
      <c r="AQ415" s="21"/>
      <c r="AR415" s="21"/>
      <c r="AS415" s="21"/>
      <c r="AT415" s="179"/>
      <c r="AU415" s="21"/>
      <c r="AV415" s="179"/>
      <c r="AW415" s="21"/>
      <c r="AX415" s="21"/>
      <c r="AY415" s="21"/>
      <c r="AZ415" s="21"/>
      <c r="BA415" s="21"/>
      <c r="BB415" s="20"/>
      <c r="BC415" s="23"/>
      <c r="BD415" s="222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49.2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22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79"/>
      <c r="AM416" s="21"/>
      <c r="AN416" s="21"/>
      <c r="AO416" s="21"/>
      <c r="AP416" s="21"/>
      <c r="AQ416" s="21"/>
      <c r="AR416" s="21"/>
      <c r="AS416" s="21"/>
      <c r="AT416" s="179"/>
      <c r="AU416" s="21"/>
      <c r="AV416" s="179"/>
      <c r="AW416" s="21"/>
      <c r="AX416" s="21"/>
      <c r="AY416" s="21"/>
      <c r="AZ416" s="21"/>
      <c r="BA416" s="21"/>
      <c r="BB416" s="20"/>
      <c r="BC416" s="23"/>
      <c r="BD416" s="222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67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79"/>
      <c r="AM417" s="21"/>
      <c r="AN417" s="21"/>
      <c r="AO417" s="21"/>
      <c r="AP417" s="21"/>
      <c r="AQ417" s="21"/>
      <c r="AR417" s="21"/>
      <c r="AS417" s="21"/>
      <c r="AT417" s="179"/>
      <c r="AU417" s="21"/>
      <c r="AV417" s="179"/>
      <c r="AW417" s="21"/>
      <c r="AX417" s="21"/>
      <c r="AY417" s="21"/>
      <c r="AZ417" s="21"/>
      <c r="BA417" s="21"/>
      <c r="BB417" s="20"/>
      <c r="BC417" s="23"/>
      <c r="BD417" s="222"/>
      <c r="BE417" s="23"/>
      <c r="BF417" s="23"/>
      <c r="BG417" s="21"/>
      <c r="BH417" s="21"/>
      <c r="BI417" s="21"/>
      <c r="BJ417" s="20"/>
      <c r="BK417" s="23"/>
      <c r="BL417" s="23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54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79"/>
      <c r="AM418" s="21"/>
      <c r="AN418" s="21"/>
      <c r="AO418" s="21"/>
      <c r="AP418" s="21"/>
      <c r="AQ418" s="21"/>
      <c r="AR418" s="21"/>
      <c r="AS418" s="21"/>
      <c r="AT418" s="179"/>
      <c r="AU418" s="21"/>
      <c r="AV418" s="179"/>
      <c r="AW418" s="21"/>
      <c r="AX418" s="21"/>
      <c r="AY418" s="21"/>
      <c r="AZ418" s="21"/>
      <c r="BA418" s="21"/>
      <c r="BB418" s="20"/>
      <c r="BC418" s="23"/>
      <c r="BD418" s="222"/>
      <c r="BE418" s="63"/>
      <c r="BF418" s="29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44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79"/>
      <c r="AM419" s="21"/>
      <c r="AN419" s="21"/>
      <c r="AO419" s="21"/>
      <c r="AP419" s="21"/>
      <c r="AQ419" s="21"/>
      <c r="AR419" s="21"/>
      <c r="AS419" s="21"/>
      <c r="AT419" s="179"/>
      <c r="AU419" s="21"/>
      <c r="AV419" s="179"/>
      <c r="AW419" s="21"/>
      <c r="AX419" s="21"/>
      <c r="AY419" s="21"/>
      <c r="AZ419" s="21"/>
      <c r="BA419" s="21"/>
      <c r="BB419" s="20"/>
      <c r="BC419" s="23"/>
      <c r="BD419" s="222"/>
      <c r="BE419" s="63"/>
      <c r="BF419" s="29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409.6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79"/>
      <c r="AM420" s="21"/>
      <c r="AN420" s="21"/>
      <c r="AO420" s="21"/>
      <c r="AP420" s="21"/>
      <c r="AQ420" s="21"/>
      <c r="AR420" s="21"/>
      <c r="AS420" s="21"/>
      <c r="AT420" s="179"/>
      <c r="AU420" s="21"/>
      <c r="AV420" s="179"/>
      <c r="AW420" s="21"/>
      <c r="AX420" s="21"/>
      <c r="AY420" s="21"/>
      <c r="AZ420" s="21"/>
      <c r="BA420" s="21"/>
      <c r="BB420" s="20"/>
      <c r="BC420" s="20"/>
      <c r="BD420" s="20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52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79"/>
      <c r="AM421" s="21"/>
      <c r="AN421" s="21"/>
      <c r="AO421" s="21"/>
      <c r="AP421" s="21"/>
      <c r="AQ421" s="21"/>
      <c r="AR421" s="21"/>
      <c r="AS421" s="21"/>
      <c r="AT421" s="179"/>
      <c r="AU421" s="21"/>
      <c r="AV421" s="179"/>
      <c r="AW421" s="21"/>
      <c r="AX421" s="21"/>
      <c r="AY421" s="21"/>
      <c r="AZ421" s="21"/>
      <c r="BA421" s="21"/>
      <c r="BB421" s="20"/>
      <c r="BC421" s="23"/>
      <c r="BD421" s="222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20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9"/>
      <c r="P422" s="29"/>
      <c r="Q422" s="29"/>
      <c r="R422" s="29"/>
      <c r="S422" s="29"/>
      <c r="T422" s="29"/>
      <c r="U422" s="29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79"/>
      <c r="AM422" s="21"/>
      <c r="AN422" s="21"/>
      <c r="AO422" s="21"/>
      <c r="AP422" s="21"/>
      <c r="AQ422" s="21"/>
      <c r="AR422" s="21"/>
      <c r="AS422" s="21"/>
      <c r="AT422" s="179"/>
      <c r="AU422" s="21"/>
      <c r="AV422" s="179"/>
      <c r="AW422" s="21"/>
      <c r="AX422" s="21"/>
      <c r="AY422" s="21"/>
      <c r="AZ422" s="21"/>
      <c r="BA422" s="21"/>
      <c r="BB422" s="20"/>
      <c r="BC422" s="23"/>
      <c r="BD422" s="222"/>
      <c r="BE422" s="29"/>
      <c r="BF422" s="29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20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179"/>
      <c r="AM423" s="21"/>
      <c r="AN423" s="21"/>
      <c r="AO423" s="21"/>
      <c r="AP423" s="21"/>
      <c r="AQ423" s="21"/>
      <c r="AR423" s="21"/>
      <c r="AS423" s="21"/>
      <c r="AT423" s="179"/>
      <c r="AU423" s="21"/>
      <c r="AV423" s="179"/>
      <c r="AW423" s="21"/>
      <c r="AX423" s="21"/>
      <c r="AY423" s="21"/>
      <c r="AZ423" s="21"/>
      <c r="BA423" s="21"/>
      <c r="BB423" s="20"/>
      <c r="BC423" s="23"/>
      <c r="BD423" s="222"/>
      <c r="BE423" s="20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20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79"/>
      <c r="AM424" s="21"/>
      <c r="AN424" s="21"/>
      <c r="AO424" s="21"/>
      <c r="AP424" s="21"/>
      <c r="AQ424" s="21"/>
      <c r="AR424" s="21"/>
      <c r="AS424" s="21"/>
      <c r="AT424" s="179"/>
      <c r="AU424" s="21"/>
      <c r="AV424" s="179"/>
      <c r="AW424" s="21"/>
      <c r="AX424" s="21"/>
      <c r="AY424" s="21"/>
      <c r="AZ424" s="21"/>
      <c r="BA424" s="21"/>
      <c r="BB424" s="20"/>
      <c r="BC424" s="23"/>
      <c r="BD424" s="222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409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0"/>
      <c r="AI425" s="29"/>
      <c r="AJ425" s="29"/>
      <c r="AK425" s="21"/>
      <c r="AL425" s="222"/>
      <c r="AM425" s="29"/>
      <c r="AN425" s="29"/>
      <c r="AO425" s="21"/>
      <c r="AP425" s="21"/>
      <c r="AQ425" s="21"/>
      <c r="AR425" s="21"/>
      <c r="AS425" s="21"/>
      <c r="AT425" s="222"/>
      <c r="AU425" s="29"/>
      <c r="AV425" s="222"/>
      <c r="AW425" s="29"/>
      <c r="AX425" s="21"/>
      <c r="AY425" s="21"/>
      <c r="AZ425" s="21"/>
      <c r="BA425" s="21"/>
      <c r="BB425" s="20"/>
      <c r="BC425" s="23"/>
      <c r="BD425" s="222"/>
      <c r="BE425" s="29"/>
      <c r="BF425" s="29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144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0"/>
      <c r="AI426" s="29"/>
      <c r="AJ426" s="29"/>
      <c r="AK426" s="21"/>
      <c r="AL426" s="222"/>
      <c r="AM426" s="29"/>
      <c r="AN426" s="29"/>
      <c r="AO426" s="21"/>
      <c r="AP426" s="21"/>
      <c r="AQ426" s="21"/>
      <c r="AR426" s="21"/>
      <c r="AS426" s="21"/>
      <c r="AT426" s="222"/>
      <c r="AU426" s="29"/>
      <c r="AV426" s="222"/>
      <c r="AW426" s="29"/>
      <c r="AX426" s="21"/>
      <c r="AY426" s="21"/>
      <c r="AZ426" s="21"/>
      <c r="BA426" s="21"/>
      <c r="BB426" s="20"/>
      <c r="BC426" s="23"/>
      <c r="BD426" s="222"/>
      <c r="BE426" s="29"/>
      <c r="BF426" s="29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44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9"/>
      <c r="P427" s="29"/>
      <c r="Q427" s="29"/>
      <c r="R427" s="29"/>
      <c r="S427" s="29"/>
      <c r="T427" s="29"/>
      <c r="U427" s="29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0"/>
      <c r="AI427" s="29"/>
      <c r="AJ427" s="29"/>
      <c r="AK427" s="21"/>
      <c r="AL427" s="222"/>
      <c r="AM427" s="29"/>
      <c r="AN427" s="29"/>
      <c r="AO427" s="21"/>
      <c r="AP427" s="21"/>
      <c r="AQ427" s="21"/>
      <c r="AR427" s="21"/>
      <c r="AS427" s="21"/>
      <c r="AT427" s="222"/>
      <c r="AU427" s="29"/>
      <c r="AV427" s="222"/>
      <c r="AW427" s="29"/>
      <c r="AX427" s="21"/>
      <c r="AY427" s="21"/>
      <c r="AZ427" s="21"/>
      <c r="BA427" s="21"/>
      <c r="BB427" s="20"/>
      <c r="BC427" s="23"/>
      <c r="BD427" s="222"/>
      <c r="BE427" s="29"/>
      <c r="BF427" s="29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4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9"/>
      <c r="P428" s="29"/>
      <c r="Q428" s="29"/>
      <c r="R428" s="29"/>
      <c r="S428" s="29"/>
      <c r="T428" s="29"/>
      <c r="U428" s="29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0"/>
      <c r="AI428" s="29"/>
      <c r="AJ428" s="29"/>
      <c r="AK428" s="21"/>
      <c r="AL428" s="222"/>
      <c r="AM428" s="29"/>
      <c r="AN428" s="29"/>
      <c r="AO428" s="21"/>
      <c r="AP428" s="21"/>
      <c r="AQ428" s="21"/>
      <c r="AR428" s="21"/>
      <c r="AS428" s="21"/>
      <c r="AT428" s="222"/>
      <c r="AU428" s="29"/>
      <c r="AV428" s="222"/>
      <c r="AW428" s="29"/>
      <c r="AX428" s="21"/>
      <c r="AY428" s="21"/>
      <c r="AZ428" s="21"/>
      <c r="BA428" s="21"/>
      <c r="BB428" s="20"/>
      <c r="BC428" s="23"/>
      <c r="BD428" s="222"/>
      <c r="BE428" s="29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144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9"/>
      <c r="AJ429" s="29"/>
      <c r="AK429" s="21"/>
      <c r="AL429" s="222"/>
      <c r="AM429" s="29"/>
      <c r="AN429" s="29"/>
      <c r="AO429" s="21"/>
      <c r="AP429" s="21"/>
      <c r="AQ429" s="21"/>
      <c r="AR429" s="21"/>
      <c r="AS429" s="21"/>
      <c r="AT429" s="222"/>
      <c r="AU429" s="29"/>
      <c r="AV429" s="222"/>
      <c r="AW429" s="29"/>
      <c r="AX429" s="21"/>
      <c r="AY429" s="21"/>
      <c r="AZ429" s="21"/>
      <c r="BA429" s="21"/>
      <c r="BB429" s="20"/>
      <c r="BC429" s="23"/>
      <c r="BD429" s="222"/>
      <c r="BE429" s="29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44.7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0"/>
      <c r="AI430" s="29"/>
      <c r="AJ430" s="29"/>
      <c r="AK430" s="21"/>
      <c r="AL430" s="222"/>
      <c r="AM430" s="29"/>
      <c r="AN430" s="29"/>
      <c r="AO430" s="21"/>
      <c r="AP430" s="21"/>
      <c r="AQ430" s="21"/>
      <c r="AR430" s="21"/>
      <c r="AS430" s="21"/>
      <c r="AT430" s="222"/>
      <c r="AU430" s="29"/>
      <c r="AV430" s="222"/>
      <c r="AW430" s="29"/>
      <c r="AX430" s="21"/>
      <c r="AY430" s="21"/>
      <c r="AZ430" s="21"/>
      <c r="BA430" s="21"/>
      <c r="BB430" s="20"/>
      <c r="BC430" s="23"/>
      <c r="BD430" s="222"/>
      <c r="BE430" s="29"/>
      <c r="BF430" s="29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409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79"/>
      <c r="AM431" s="21"/>
      <c r="AN431" s="21"/>
      <c r="AO431" s="21"/>
      <c r="AP431" s="21"/>
      <c r="AQ431" s="21"/>
      <c r="AR431" s="21"/>
      <c r="AS431" s="21"/>
      <c r="AT431" s="179"/>
      <c r="AU431" s="21"/>
      <c r="AV431" s="179"/>
      <c r="AW431" s="21"/>
      <c r="AX431" s="21"/>
      <c r="AY431" s="21"/>
      <c r="AZ431" s="21"/>
      <c r="BA431" s="21"/>
      <c r="BB431" s="20"/>
      <c r="BC431" s="23"/>
      <c r="BD431" s="222"/>
      <c r="BE431" s="63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408.7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79"/>
      <c r="AM432" s="21"/>
      <c r="AN432" s="21"/>
      <c r="AO432" s="21"/>
      <c r="AP432" s="21"/>
      <c r="AQ432" s="21"/>
      <c r="AR432" s="21"/>
      <c r="AS432" s="21"/>
      <c r="AT432" s="179"/>
      <c r="AU432" s="21"/>
      <c r="AV432" s="179"/>
      <c r="AW432" s="21"/>
      <c r="AX432" s="21"/>
      <c r="AY432" s="21"/>
      <c r="AZ432" s="21"/>
      <c r="BA432" s="21"/>
      <c r="BB432" s="20"/>
      <c r="BC432" s="23"/>
      <c r="BD432" s="222"/>
      <c r="BE432" s="20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46.2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79"/>
      <c r="AM433" s="21"/>
      <c r="AN433" s="21"/>
      <c r="AO433" s="21"/>
      <c r="AP433" s="21"/>
      <c r="AQ433" s="21"/>
      <c r="AR433" s="21"/>
      <c r="AS433" s="21"/>
      <c r="AT433" s="179"/>
      <c r="AU433" s="21"/>
      <c r="AV433" s="179"/>
      <c r="AW433" s="21"/>
      <c r="AX433" s="21"/>
      <c r="AY433" s="21"/>
      <c r="AZ433" s="21"/>
      <c r="BA433" s="21"/>
      <c r="BB433" s="20"/>
      <c r="BC433" s="23"/>
      <c r="BD433" s="222"/>
      <c r="BE433" s="63"/>
      <c r="BF433" s="29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408.7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79"/>
      <c r="AM434" s="21"/>
      <c r="AN434" s="21"/>
      <c r="AO434" s="21"/>
      <c r="AP434" s="21"/>
      <c r="AQ434" s="21"/>
      <c r="AR434" s="21"/>
      <c r="AS434" s="21"/>
      <c r="AT434" s="179"/>
      <c r="AU434" s="21"/>
      <c r="AV434" s="179"/>
      <c r="AW434" s="21"/>
      <c r="AX434" s="21"/>
      <c r="AY434" s="21"/>
      <c r="AZ434" s="21"/>
      <c r="BA434" s="21"/>
      <c r="BB434" s="20"/>
      <c r="BC434" s="23"/>
      <c r="BD434" s="222"/>
      <c r="BE434" s="20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156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79"/>
      <c r="AM435" s="21"/>
      <c r="AN435" s="21"/>
      <c r="AO435" s="21"/>
      <c r="AP435" s="21"/>
      <c r="AQ435" s="21"/>
      <c r="AR435" s="21"/>
      <c r="AS435" s="21"/>
      <c r="AT435" s="179"/>
      <c r="AU435" s="21"/>
      <c r="AV435" s="179"/>
      <c r="AW435" s="21"/>
      <c r="AX435" s="21"/>
      <c r="AY435" s="21"/>
      <c r="AZ435" s="21"/>
      <c r="BA435" s="21"/>
      <c r="BB435" s="20"/>
      <c r="BC435" s="23"/>
      <c r="BD435" s="222"/>
      <c r="BE435" s="63"/>
      <c r="BF435" s="29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132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9"/>
      <c r="P436" s="29"/>
      <c r="Q436" s="29"/>
      <c r="R436" s="29"/>
      <c r="S436" s="29"/>
      <c r="T436" s="29"/>
      <c r="U436" s="29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79"/>
      <c r="AM436" s="21"/>
      <c r="AN436" s="21"/>
      <c r="AO436" s="21"/>
      <c r="AP436" s="21"/>
      <c r="AQ436" s="21"/>
      <c r="AR436" s="21"/>
      <c r="AS436" s="21"/>
      <c r="AT436" s="179"/>
      <c r="AU436" s="21"/>
      <c r="AV436" s="179"/>
      <c r="AW436" s="21"/>
      <c r="AX436" s="21"/>
      <c r="AY436" s="21"/>
      <c r="AZ436" s="21"/>
      <c r="BA436" s="21"/>
      <c r="BB436" s="20"/>
      <c r="BC436" s="23"/>
      <c r="BD436" s="222"/>
      <c r="BE436" s="29"/>
      <c r="BF436" s="29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32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79"/>
      <c r="AM437" s="21"/>
      <c r="AN437" s="21"/>
      <c r="AO437" s="21"/>
      <c r="AP437" s="21"/>
      <c r="AQ437" s="21"/>
      <c r="AR437" s="21"/>
      <c r="AS437" s="21"/>
      <c r="AT437" s="179"/>
      <c r="AU437" s="21"/>
      <c r="AV437" s="179"/>
      <c r="AW437" s="21"/>
      <c r="AX437" s="21"/>
      <c r="AY437" s="21"/>
      <c r="AZ437" s="21"/>
      <c r="BA437" s="21"/>
      <c r="BB437" s="20"/>
      <c r="BC437" s="23"/>
      <c r="BD437" s="222"/>
      <c r="BE437" s="63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46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79"/>
      <c r="AM438" s="21"/>
      <c r="AN438" s="21"/>
      <c r="AO438" s="21"/>
      <c r="AP438" s="21"/>
      <c r="AQ438" s="21"/>
      <c r="AR438" s="21"/>
      <c r="AS438" s="21"/>
      <c r="AT438" s="179"/>
      <c r="AU438" s="21"/>
      <c r="AV438" s="179"/>
      <c r="AW438" s="21"/>
      <c r="AX438" s="21"/>
      <c r="AY438" s="21"/>
      <c r="AZ438" s="21"/>
      <c r="BA438" s="21"/>
      <c r="BB438" s="20"/>
      <c r="BC438" s="23"/>
      <c r="BD438" s="222"/>
      <c r="BE438" s="23"/>
      <c r="BF438" s="23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84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3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79"/>
      <c r="AM439" s="21"/>
      <c r="AN439" s="21"/>
      <c r="AO439" s="21"/>
      <c r="AP439" s="21"/>
      <c r="AQ439" s="21"/>
      <c r="AR439" s="21"/>
      <c r="AS439" s="21"/>
      <c r="AT439" s="179"/>
      <c r="AU439" s="21"/>
      <c r="AV439" s="179"/>
      <c r="AW439" s="21"/>
      <c r="AX439" s="21"/>
      <c r="AY439" s="21"/>
      <c r="AZ439" s="21"/>
      <c r="BA439" s="21"/>
      <c r="BB439" s="20"/>
      <c r="BC439" s="23"/>
      <c r="BD439" s="183"/>
      <c r="BE439" s="187"/>
      <c r="BF439" s="29"/>
      <c r="BG439" s="21"/>
      <c r="BH439" s="21"/>
      <c r="BI439" s="21"/>
      <c r="BJ439" s="21"/>
      <c r="BK439" s="21"/>
      <c r="BL439" s="21"/>
      <c r="BM439" s="21"/>
      <c r="BN439" s="188"/>
      <c r="BO439" s="24"/>
      <c r="BP439" s="21"/>
      <c r="BQ439" s="21"/>
      <c r="BR439" s="23"/>
      <c r="BS439" s="23"/>
      <c r="BT439" s="24"/>
      <c r="BU439" s="25"/>
    </row>
    <row r="440" spans="1:73" s="22" customFormat="1" ht="184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22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79"/>
      <c r="AM440" s="21"/>
      <c r="AN440" s="21"/>
      <c r="AO440" s="21"/>
      <c r="AP440" s="21"/>
      <c r="AQ440" s="21"/>
      <c r="AR440" s="21"/>
      <c r="AS440" s="21"/>
      <c r="AT440" s="179"/>
      <c r="AU440" s="21"/>
      <c r="AV440" s="179"/>
      <c r="AW440" s="21"/>
      <c r="AX440" s="21"/>
      <c r="AY440" s="21"/>
      <c r="AZ440" s="21"/>
      <c r="BA440" s="21"/>
      <c r="BB440" s="20"/>
      <c r="BC440" s="23"/>
      <c r="BD440" s="183"/>
      <c r="BE440" s="187"/>
      <c r="BF440" s="29"/>
      <c r="BG440" s="21"/>
      <c r="BH440" s="21"/>
      <c r="BI440" s="21"/>
      <c r="BJ440" s="21"/>
      <c r="BK440" s="21"/>
      <c r="BL440" s="21"/>
      <c r="BM440" s="21"/>
      <c r="BN440" s="188"/>
      <c r="BO440" s="24"/>
      <c r="BP440" s="21"/>
      <c r="BQ440" s="21"/>
      <c r="BR440" s="23"/>
      <c r="BS440" s="23"/>
      <c r="BT440" s="24"/>
      <c r="BU440" s="25"/>
    </row>
    <row r="441" spans="1:73" s="22" customFormat="1" ht="184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79"/>
      <c r="AM441" s="21"/>
      <c r="AN441" s="21"/>
      <c r="AO441" s="21"/>
      <c r="AP441" s="21"/>
      <c r="AQ441" s="21"/>
      <c r="AR441" s="21"/>
      <c r="AS441" s="21"/>
      <c r="AT441" s="179"/>
      <c r="AU441" s="21"/>
      <c r="AV441" s="179"/>
      <c r="AW441" s="21"/>
      <c r="AX441" s="21"/>
      <c r="AY441" s="21"/>
      <c r="AZ441" s="21"/>
      <c r="BA441" s="21"/>
      <c r="BB441" s="20"/>
      <c r="BC441" s="23"/>
      <c r="BD441" s="222"/>
      <c r="BE441" s="20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84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79"/>
      <c r="AM442" s="21"/>
      <c r="AN442" s="21"/>
      <c r="AO442" s="21"/>
      <c r="AP442" s="21"/>
      <c r="AQ442" s="21"/>
      <c r="AR442" s="21"/>
      <c r="AS442" s="21"/>
      <c r="AT442" s="179"/>
      <c r="AU442" s="21"/>
      <c r="AV442" s="179"/>
      <c r="AW442" s="21"/>
      <c r="AX442" s="21"/>
      <c r="AY442" s="21"/>
      <c r="AZ442" s="21"/>
      <c r="BA442" s="21"/>
      <c r="BB442" s="20"/>
      <c r="BC442" s="23"/>
      <c r="BD442" s="183"/>
      <c r="BE442" s="187"/>
      <c r="BF442" s="20"/>
      <c r="BG442" s="21"/>
      <c r="BH442" s="21"/>
      <c r="BI442" s="21"/>
      <c r="BJ442" s="21"/>
      <c r="BK442" s="21"/>
      <c r="BL442" s="21"/>
      <c r="BM442" s="21"/>
      <c r="BN442" s="188"/>
      <c r="BO442" s="24"/>
      <c r="BP442" s="21"/>
      <c r="BQ442" s="21"/>
      <c r="BR442" s="23"/>
      <c r="BS442" s="23"/>
      <c r="BT442" s="24"/>
      <c r="BU442" s="25"/>
    </row>
    <row r="443" spans="1:73" s="22" customFormat="1" ht="189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63"/>
      <c r="P443" s="63"/>
      <c r="Q443" s="63"/>
      <c r="R443" s="63"/>
      <c r="S443" s="63"/>
      <c r="T443" s="63"/>
      <c r="U443" s="63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79"/>
      <c r="AM443" s="21"/>
      <c r="AN443" s="21"/>
      <c r="AO443" s="21"/>
      <c r="AP443" s="21"/>
      <c r="AQ443" s="21"/>
      <c r="AR443" s="21"/>
      <c r="AS443" s="21"/>
      <c r="AT443" s="179"/>
      <c r="AU443" s="21"/>
      <c r="AV443" s="179"/>
      <c r="AW443" s="21"/>
      <c r="AX443" s="21"/>
      <c r="AY443" s="21"/>
      <c r="AZ443" s="21"/>
      <c r="BA443" s="21"/>
      <c r="BB443" s="20"/>
      <c r="BC443" s="23"/>
      <c r="BD443" s="183"/>
      <c r="BE443" s="187"/>
      <c r="BF443" s="20"/>
      <c r="BG443" s="21"/>
      <c r="BH443" s="21"/>
      <c r="BI443" s="21"/>
      <c r="BJ443" s="21"/>
      <c r="BK443" s="21"/>
      <c r="BL443" s="21"/>
      <c r="BM443" s="21"/>
      <c r="BN443" s="188"/>
      <c r="BO443" s="24"/>
      <c r="BP443" s="21"/>
      <c r="BQ443" s="21"/>
      <c r="BR443" s="23"/>
      <c r="BS443" s="23"/>
      <c r="BT443" s="24"/>
      <c r="BU443" s="25"/>
    </row>
    <row r="444" spans="1:73" s="22" customFormat="1" ht="184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79"/>
      <c r="AM444" s="21"/>
      <c r="AN444" s="21"/>
      <c r="AO444" s="21"/>
      <c r="AP444" s="21"/>
      <c r="AQ444" s="21"/>
      <c r="AR444" s="21"/>
      <c r="AS444" s="21"/>
      <c r="AT444" s="179"/>
      <c r="AU444" s="21"/>
      <c r="AV444" s="179"/>
      <c r="AW444" s="21"/>
      <c r="AX444" s="21"/>
      <c r="AY444" s="21"/>
      <c r="AZ444" s="21"/>
      <c r="BA444" s="21"/>
      <c r="BB444" s="20"/>
      <c r="BC444" s="23"/>
      <c r="BD444" s="222"/>
      <c r="BE444" s="20"/>
      <c r="BF444" s="20"/>
      <c r="BG444" s="21"/>
      <c r="BH444" s="21"/>
      <c r="BI444" s="21"/>
      <c r="BJ444" s="20"/>
      <c r="BK444" s="23"/>
      <c r="BL444" s="23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184.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79"/>
      <c r="AM445" s="21"/>
      <c r="AN445" s="21"/>
      <c r="AO445" s="21"/>
      <c r="AP445" s="21"/>
      <c r="AQ445" s="21"/>
      <c r="AR445" s="21"/>
      <c r="AS445" s="21"/>
      <c r="AT445" s="179"/>
      <c r="AU445" s="21"/>
      <c r="AV445" s="179"/>
      <c r="AW445" s="21"/>
      <c r="AX445" s="21"/>
      <c r="AY445" s="21"/>
      <c r="AZ445" s="21"/>
      <c r="BA445" s="21"/>
      <c r="BB445" s="20"/>
      <c r="BC445" s="23"/>
      <c r="BD445" s="189"/>
      <c r="BE445" s="187"/>
      <c r="BF445" s="20"/>
      <c r="BG445" s="21"/>
      <c r="BH445" s="21"/>
      <c r="BI445" s="21"/>
      <c r="BJ445" s="20"/>
      <c r="BK445" s="23"/>
      <c r="BL445" s="23"/>
      <c r="BM445" s="21"/>
      <c r="BN445" s="188"/>
      <c r="BO445" s="24"/>
      <c r="BP445" s="21"/>
      <c r="BQ445" s="21"/>
      <c r="BR445" s="23"/>
      <c r="BS445" s="23"/>
      <c r="BT445" s="24"/>
      <c r="BU445" s="25"/>
    </row>
    <row r="446" spans="1:73" s="22" customFormat="1" ht="184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79"/>
      <c r="AM446" s="21"/>
      <c r="AN446" s="21"/>
      <c r="AO446" s="21"/>
      <c r="AP446" s="21"/>
      <c r="AQ446" s="21"/>
      <c r="AR446" s="21"/>
      <c r="AS446" s="21"/>
      <c r="AT446" s="179"/>
      <c r="AU446" s="21"/>
      <c r="AV446" s="179"/>
      <c r="AW446" s="21"/>
      <c r="AX446" s="21"/>
      <c r="AY446" s="21"/>
      <c r="AZ446" s="21"/>
      <c r="BA446" s="21"/>
      <c r="BB446" s="20"/>
      <c r="BC446" s="23"/>
      <c r="BD446" s="222"/>
      <c r="BE446" s="29"/>
      <c r="BF446" s="29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84.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9"/>
      <c r="P447" s="29"/>
      <c r="Q447" s="29"/>
      <c r="R447" s="29"/>
      <c r="S447" s="29"/>
      <c r="T447" s="29"/>
      <c r="U447" s="29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79"/>
      <c r="AM447" s="21"/>
      <c r="AN447" s="21"/>
      <c r="AO447" s="21"/>
      <c r="AP447" s="21"/>
      <c r="AQ447" s="21"/>
      <c r="AR447" s="21"/>
      <c r="AS447" s="21"/>
      <c r="AT447" s="179"/>
      <c r="AU447" s="21"/>
      <c r="AV447" s="179"/>
      <c r="AW447" s="21"/>
      <c r="AX447" s="21"/>
      <c r="AY447" s="21"/>
      <c r="AZ447" s="21"/>
      <c r="BA447" s="21"/>
      <c r="BB447" s="20"/>
      <c r="BC447" s="23"/>
      <c r="BD447" s="222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84.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9"/>
      <c r="P448" s="29"/>
      <c r="Q448" s="29"/>
      <c r="R448" s="29"/>
      <c r="S448" s="29"/>
      <c r="T448" s="29"/>
      <c r="U448" s="29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79"/>
      <c r="AM448" s="21"/>
      <c r="AN448" s="21"/>
      <c r="AO448" s="21"/>
      <c r="AP448" s="21"/>
      <c r="AQ448" s="21"/>
      <c r="AR448" s="21"/>
      <c r="AS448" s="21"/>
      <c r="AT448" s="179"/>
      <c r="AU448" s="21"/>
      <c r="AV448" s="179"/>
      <c r="AW448" s="21"/>
      <c r="AX448" s="21"/>
      <c r="AY448" s="21"/>
      <c r="AZ448" s="21"/>
      <c r="BA448" s="21"/>
      <c r="BB448" s="20"/>
      <c r="BC448" s="23"/>
      <c r="BD448" s="222"/>
      <c r="BE448" s="29"/>
      <c r="BF448" s="29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84.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9"/>
      <c r="P449" s="29"/>
      <c r="Q449" s="29"/>
      <c r="R449" s="29"/>
      <c r="S449" s="29"/>
      <c r="T449" s="29"/>
      <c r="U449" s="29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79"/>
      <c r="AM449" s="21"/>
      <c r="AN449" s="21"/>
      <c r="AO449" s="21"/>
      <c r="AP449" s="21"/>
      <c r="AQ449" s="21"/>
      <c r="AR449" s="21"/>
      <c r="AS449" s="21"/>
      <c r="AT449" s="179"/>
      <c r="AU449" s="21"/>
      <c r="AV449" s="179"/>
      <c r="AW449" s="21"/>
      <c r="AX449" s="21"/>
      <c r="AY449" s="21"/>
      <c r="AZ449" s="21"/>
      <c r="BA449" s="21"/>
      <c r="BB449" s="20"/>
      <c r="BC449" s="23"/>
      <c r="BD449" s="222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12.2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3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222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409.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222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86.7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22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79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22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222"/>
      <c r="BE453" s="23"/>
      <c r="BF453" s="23"/>
      <c r="BG453" s="21"/>
      <c r="BH453" s="21"/>
      <c r="BI453" s="21"/>
      <c r="BJ453" s="21"/>
      <c r="BK453" s="21"/>
      <c r="BL453" s="20"/>
      <c r="BM453" s="23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222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0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21"/>
      <c r="AM454" s="21"/>
      <c r="AN454" s="21"/>
      <c r="AO454" s="21"/>
      <c r="AP454" s="21"/>
      <c r="AQ454" s="21"/>
      <c r="AR454" s="21"/>
      <c r="AS454" s="21"/>
      <c r="AT454" s="21"/>
      <c r="AU454" s="21"/>
      <c r="AV454" s="21"/>
      <c r="AW454" s="21"/>
      <c r="AX454" s="21"/>
      <c r="AY454" s="21"/>
      <c r="AZ454" s="21"/>
      <c r="BA454" s="21"/>
      <c r="BB454" s="21"/>
      <c r="BC454" s="21"/>
      <c r="BD454" s="179"/>
      <c r="BE454" s="21"/>
      <c r="BF454" s="21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222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3"/>
      <c r="R455" s="23"/>
      <c r="S455" s="23"/>
      <c r="T455" s="23"/>
      <c r="U455" s="23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21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1"/>
      <c r="BC455" s="21"/>
      <c r="BD455" s="179"/>
      <c r="BE455" s="21"/>
      <c r="BF455" s="21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57.2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3"/>
      <c r="P456" s="20"/>
      <c r="Q456" s="23"/>
      <c r="R456" s="23"/>
      <c r="S456" s="23"/>
      <c r="T456" s="23"/>
      <c r="U456" s="23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21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1"/>
      <c r="BC456" s="21"/>
      <c r="BD456" s="222"/>
      <c r="BE456" s="23"/>
      <c r="BF456" s="23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82.2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22"/>
      <c r="O457" s="28"/>
      <c r="P457" s="18"/>
      <c r="Q457" s="28"/>
      <c r="R457" s="28"/>
      <c r="S457" s="28"/>
      <c r="T457" s="28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21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1"/>
      <c r="BC457" s="21"/>
      <c r="BD457" s="179"/>
      <c r="BE457" s="21"/>
      <c r="BF457" s="21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29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21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1"/>
      <c r="BC458" s="21"/>
      <c r="BD458" s="179"/>
      <c r="BE458" s="21"/>
      <c r="BF458" s="21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409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0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0"/>
      <c r="AI459" s="23"/>
      <c r="AJ459" s="23"/>
      <c r="AK459" s="23"/>
      <c r="AL459" s="222"/>
      <c r="AM459" s="23"/>
      <c r="AN459" s="23"/>
      <c r="AO459" s="21"/>
      <c r="AP459" s="21"/>
      <c r="AQ459" s="21"/>
      <c r="AR459" s="21"/>
      <c r="AS459" s="21"/>
      <c r="AT459" s="222"/>
      <c r="AU459" s="23"/>
      <c r="AV459" s="222"/>
      <c r="AW459" s="23"/>
      <c r="AX459" s="21"/>
      <c r="AY459" s="21"/>
      <c r="AZ459" s="21"/>
      <c r="BA459" s="21"/>
      <c r="BB459" s="20"/>
      <c r="BC459" s="23"/>
      <c r="BD459" s="222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141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8"/>
      <c r="P460" s="18"/>
      <c r="Q460" s="28"/>
      <c r="R460" s="28"/>
      <c r="S460" s="28"/>
      <c r="T460" s="28"/>
      <c r="U460" s="28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0"/>
      <c r="AK460" s="23"/>
      <c r="AL460" s="23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0"/>
      <c r="BC460" s="23"/>
      <c r="BD460" s="222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1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22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0"/>
      <c r="AK461" s="23"/>
      <c r="AL461" s="23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0"/>
      <c r="BC461" s="23"/>
      <c r="BD461" s="222"/>
      <c r="BE461" s="23"/>
      <c r="BF461" s="23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1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22"/>
      <c r="O462" s="23"/>
      <c r="P462" s="23"/>
      <c r="Q462" s="23"/>
      <c r="R462" s="23"/>
      <c r="S462" s="23"/>
      <c r="T462" s="23"/>
      <c r="U462" s="28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0"/>
      <c r="AK462" s="23"/>
      <c r="AL462" s="23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0"/>
      <c r="BC462" s="23"/>
      <c r="BD462" s="222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41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22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0"/>
      <c r="AK463" s="23"/>
      <c r="AL463" s="23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0"/>
      <c r="BC463" s="23"/>
      <c r="BD463" s="222"/>
      <c r="BE463" s="23"/>
      <c r="BF463" s="23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41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22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0"/>
      <c r="AK464" s="23"/>
      <c r="AL464" s="23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0"/>
      <c r="BC464" s="23"/>
      <c r="BD464" s="222"/>
      <c r="BE464" s="23"/>
      <c r="BF464" s="23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0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222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0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22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21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1"/>
      <c r="BC466" s="21"/>
      <c r="BD466" s="179"/>
      <c r="BE466" s="21"/>
      <c r="BF466" s="21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0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0"/>
      <c r="Q467" s="23"/>
      <c r="R467" s="23"/>
      <c r="S467" s="23"/>
      <c r="T467" s="23"/>
      <c r="U467" s="23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222"/>
      <c r="BE467" s="23"/>
      <c r="BF467" s="23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01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22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79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409.6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3"/>
      <c r="P469" s="20"/>
      <c r="Q469" s="20"/>
      <c r="R469" s="20"/>
      <c r="S469" s="20"/>
      <c r="T469" s="20"/>
      <c r="U469" s="23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79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0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3"/>
      <c r="P470" s="20"/>
      <c r="Q470" s="20"/>
      <c r="R470" s="20"/>
      <c r="S470" s="20"/>
      <c r="T470" s="20"/>
      <c r="U470" s="23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79"/>
      <c r="BE470" s="21"/>
      <c r="BF470" s="21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201.7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3"/>
      <c r="P471" s="20"/>
      <c r="Q471" s="23"/>
      <c r="R471" s="23"/>
      <c r="S471" s="23"/>
      <c r="T471" s="23"/>
      <c r="U471" s="23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0"/>
      <c r="AK471" s="23"/>
      <c r="AL471" s="23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0"/>
      <c r="BC471" s="23"/>
      <c r="BD471" s="222"/>
      <c r="BE471" s="23"/>
      <c r="BF471" s="23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201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3"/>
      <c r="P472" s="20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79"/>
      <c r="BE472" s="21"/>
      <c r="BF472" s="21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01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3"/>
      <c r="P473" s="20"/>
      <c r="Q473" s="20"/>
      <c r="R473" s="20"/>
      <c r="S473" s="20"/>
      <c r="T473" s="20"/>
      <c r="U473" s="23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79"/>
      <c r="BE473" s="21"/>
      <c r="BF473" s="21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201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22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79"/>
      <c r="BE474" s="21"/>
      <c r="BF474" s="21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259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222"/>
      <c r="BE475" s="29"/>
      <c r="BF475" s="29"/>
      <c r="BG475" s="21"/>
      <c r="BH475" s="21"/>
      <c r="BI475" s="21"/>
      <c r="BJ475" s="20"/>
      <c r="BK475" s="63"/>
      <c r="BL475" s="29"/>
      <c r="BM475" s="21"/>
      <c r="BN475" s="188"/>
      <c r="BO475" s="24"/>
      <c r="BP475" s="21"/>
      <c r="BQ475" s="21"/>
      <c r="BR475" s="23"/>
      <c r="BS475" s="23"/>
      <c r="BT475" s="24"/>
      <c r="BU475" s="25"/>
    </row>
    <row r="476" spans="1:73" s="22" customFormat="1" ht="244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0"/>
      <c r="P476" s="20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21"/>
      <c r="AM476" s="21"/>
      <c r="AN476" s="21"/>
      <c r="AO476" s="21"/>
      <c r="AP476" s="21"/>
      <c r="AQ476" s="21"/>
      <c r="AR476" s="21"/>
      <c r="AS476" s="21"/>
      <c r="AT476" s="21"/>
      <c r="AU476" s="21"/>
      <c r="AV476" s="21"/>
      <c r="AW476" s="21"/>
      <c r="AX476" s="21"/>
      <c r="AY476" s="21"/>
      <c r="AZ476" s="21"/>
      <c r="BA476" s="21"/>
      <c r="BB476" s="21"/>
      <c r="BC476" s="21"/>
      <c r="BD476" s="222"/>
      <c r="BE476" s="190"/>
      <c r="BF476" s="29"/>
      <c r="BG476" s="21"/>
      <c r="BH476" s="21"/>
      <c r="BI476" s="21"/>
      <c r="BJ476" s="20"/>
      <c r="BK476" s="63"/>
      <c r="BL476" s="29"/>
      <c r="BM476" s="21"/>
      <c r="BN476" s="188"/>
      <c r="BO476" s="24"/>
      <c r="BP476" s="21"/>
      <c r="BQ476" s="21"/>
      <c r="BR476" s="23"/>
      <c r="BS476" s="23"/>
      <c r="BT476" s="24"/>
      <c r="BU476" s="25"/>
    </row>
    <row r="477" spans="1:73" s="22" customFormat="1" ht="219.7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63"/>
      <c r="P477" s="63"/>
      <c r="Q477" s="63"/>
      <c r="R477" s="63"/>
      <c r="S477" s="63"/>
      <c r="T477" s="63"/>
      <c r="U477" s="63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89"/>
      <c r="BE477" s="191"/>
      <c r="BF477" s="192"/>
      <c r="BG477" s="21"/>
      <c r="BH477" s="21"/>
      <c r="BI477" s="21"/>
      <c r="BJ477" s="21"/>
      <c r="BK477" s="21"/>
      <c r="BL477" s="21"/>
      <c r="BM477" s="21"/>
      <c r="BN477" s="188"/>
      <c r="BO477" s="24"/>
      <c r="BP477" s="21"/>
      <c r="BQ477" s="21"/>
      <c r="BR477" s="23"/>
      <c r="BS477" s="23"/>
      <c r="BT477" s="24"/>
      <c r="BU477" s="25"/>
    </row>
    <row r="478" spans="1:73" s="22" customFormat="1" ht="219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222"/>
      <c r="BE478" s="29"/>
      <c r="BF478" s="29"/>
      <c r="BG478" s="21"/>
      <c r="BH478" s="21"/>
      <c r="BI478" s="21"/>
      <c r="BJ478" s="21"/>
      <c r="BK478" s="21"/>
      <c r="BL478" s="21"/>
      <c r="BM478" s="21"/>
      <c r="BN478" s="188"/>
      <c r="BO478" s="24"/>
      <c r="BP478" s="21"/>
      <c r="BQ478" s="21"/>
      <c r="BR478" s="23"/>
      <c r="BS478" s="23"/>
      <c r="BT478" s="24"/>
      <c r="BU478" s="25"/>
    </row>
    <row r="479" spans="1:73" s="22" customFormat="1" ht="219.7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89"/>
      <c r="BE479" s="191"/>
      <c r="BF479" s="192"/>
      <c r="BG479" s="21"/>
      <c r="BH479" s="21"/>
      <c r="BI479" s="21"/>
      <c r="BJ479" s="21"/>
      <c r="BK479" s="21"/>
      <c r="BL479" s="21"/>
      <c r="BM479" s="21"/>
      <c r="BN479" s="188"/>
      <c r="BO479" s="24"/>
      <c r="BP479" s="21"/>
      <c r="BQ479" s="21"/>
      <c r="BR479" s="23"/>
      <c r="BS479" s="23"/>
      <c r="BT479" s="24"/>
      <c r="BU479" s="25"/>
    </row>
    <row r="480" spans="1:73" s="22" customFormat="1" ht="409.6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222"/>
      <c r="BE480" s="29"/>
      <c r="BF480" s="20"/>
      <c r="BG480" s="21"/>
      <c r="BH480" s="21"/>
      <c r="BI480" s="21"/>
      <c r="BJ480" s="21"/>
      <c r="BK480" s="21"/>
      <c r="BL480" s="21"/>
      <c r="BM480" s="21"/>
      <c r="BN480" s="188"/>
      <c r="BO480" s="24"/>
      <c r="BP480" s="21"/>
      <c r="BQ480" s="21"/>
      <c r="BR480" s="23"/>
      <c r="BS480" s="23"/>
      <c r="BT480" s="24"/>
      <c r="BU480" s="25"/>
    </row>
    <row r="481" spans="1:75" s="22" customFormat="1" ht="409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0"/>
      <c r="AI481" s="29"/>
      <c r="AJ481" s="29"/>
      <c r="AK481" s="21"/>
      <c r="AL481" s="222"/>
      <c r="AM481" s="29"/>
      <c r="AN481" s="29"/>
      <c r="AO481" s="21"/>
      <c r="AP481" s="21"/>
      <c r="AQ481" s="21"/>
      <c r="AR481" s="21"/>
      <c r="AS481" s="21"/>
      <c r="AT481" s="222"/>
      <c r="AU481" s="29"/>
      <c r="AV481" s="222"/>
      <c r="AW481" s="29"/>
      <c r="AX481" s="21"/>
      <c r="AY481" s="21"/>
      <c r="AZ481" s="21"/>
      <c r="BA481" s="21"/>
      <c r="BB481" s="21"/>
      <c r="BC481" s="21"/>
      <c r="BD481" s="222"/>
      <c r="BE481" s="29"/>
      <c r="BF481" s="29"/>
      <c r="BG481" s="21"/>
      <c r="BH481" s="21"/>
      <c r="BI481" s="21"/>
      <c r="BJ481" s="21"/>
      <c r="BK481" s="21"/>
      <c r="BL481" s="21"/>
      <c r="BM481" s="21"/>
      <c r="BN481" s="188"/>
      <c r="BO481" s="24"/>
      <c r="BP481" s="21"/>
      <c r="BQ481" s="21"/>
      <c r="BR481" s="23"/>
      <c r="BS481" s="23"/>
      <c r="BT481" s="24"/>
      <c r="BU481" s="25"/>
    </row>
    <row r="482" spans="1:75" s="22" customFormat="1" ht="137.2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1"/>
      <c r="BC482" s="21"/>
      <c r="BD482" s="189"/>
      <c r="BE482" s="191"/>
      <c r="BF482" s="192"/>
      <c r="BG482" s="21"/>
      <c r="BH482" s="21"/>
      <c r="BI482" s="21"/>
      <c r="BJ482" s="21"/>
      <c r="BK482" s="21"/>
      <c r="BL482" s="21"/>
      <c r="BM482" s="21"/>
      <c r="BN482" s="188"/>
      <c r="BO482" s="24"/>
      <c r="BP482" s="21"/>
      <c r="BQ482" s="21"/>
      <c r="BR482" s="23"/>
      <c r="BS482" s="23"/>
      <c r="BT482" s="24"/>
      <c r="BU482" s="25"/>
    </row>
    <row r="483" spans="1:75" s="22" customFormat="1" ht="137.2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1"/>
      <c r="BC483" s="21"/>
      <c r="BD483" s="189"/>
      <c r="BE483" s="191"/>
      <c r="BF483" s="192"/>
      <c r="BG483" s="21"/>
      <c r="BH483" s="21"/>
      <c r="BI483" s="21"/>
      <c r="BJ483" s="21"/>
      <c r="BK483" s="21"/>
      <c r="BL483" s="21"/>
      <c r="BM483" s="21"/>
      <c r="BN483" s="188"/>
      <c r="BO483" s="24"/>
      <c r="BP483" s="21"/>
      <c r="BQ483" s="21"/>
      <c r="BR483" s="23"/>
      <c r="BS483" s="23"/>
      <c r="BT483" s="24"/>
      <c r="BU483" s="25"/>
    </row>
    <row r="484" spans="1:75" s="22" customFormat="1" ht="137.2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89"/>
      <c r="BE484" s="191"/>
      <c r="BF484" s="192"/>
      <c r="BG484" s="21"/>
      <c r="BH484" s="21"/>
      <c r="BI484" s="21"/>
      <c r="BJ484" s="21"/>
      <c r="BK484" s="21"/>
      <c r="BL484" s="21"/>
      <c r="BM484" s="21"/>
      <c r="BN484" s="188"/>
      <c r="BO484" s="24"/>
      <c r="BP484" s="21"/>
      <c r="BQ484" s="21"/>
      <c r="BR484" s="23"/>
      <c r="BS484" s="23"/>
      <c r="BT484" s="24"/>
      <c r="BU484" s="25"/>
    </row>
    <row r="485" spans="1:75" s="22" customFormat="1" ht="137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89"/>
      <c r="BE485" s="191"/>
      <c r="BF485" s="192"/>
      <c r="BG485" s="21"/>
      <c r="BH485" s="21"/>
      <c r="BI485" s="21"/>
      <c r="BJ485" s="21"/>
      <c r="BK485" s="21"/>
      <c r="BL485" s="21"/>
      <c r="BM485" s="21"/>
      <c r="BN485" s="188"/>
      <c r="BO485" s="24"/>
      <c r="BP485" s="21"/>
      <c r="BQ485" s="21"/>
      <c r="BR485" s="23"/>
      <c r="BS485" s="23"/>
      <c r="BT485" s="24"/>
      <c r="BU485" s="25"/>
    </row>
    <row r="486" spans="1:75" s="22" customFormat="1" ht="137.2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89"/>
      <c r="BE486" s="191"/>
      <c r="BF486" s="192"/>
      <c r="BG486" s="21"/>
      <c r="BH486" s="21"/>
      <c r="BI486" s="21"/>
      <c r="BJ486" s="21"/>
      <c r="BK486" s="21"/>
      <c r="BL486" s="21"/>
      <c r="BM486" s="21"/>
      <c r="BN486" s="188"/>
      <c r="BO486" s="24"/>
      <c r="BP486" s="21"/>
      <c r="BQ486" s="21"/>
      <c r="BR486" s="23"/>
      <c r="BS486" s="23"/>
      <c r="BT486" s="24"/>
      <c r="BU486" s="25"/>
    </row>
    <row r="487" spans="1:75" s="22" customFormat="1" ht="291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0"/>
      <c r="BC487" s="21"/>
      <c r="BD487" s="222"/>
      <c r="BE487" s="29"/>
      <c r="BF487" s="20"/>
      <c r="BG487" s="23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5" s="22" customFormat="1" ht="291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0"/>
      <c r="BC488" s="21"/>
      <c r="BD488" s="222"/>
      <c r="BE488" s="185"/>
      <c r="BF488" s="20"/>
      <c r="BG488" s="23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5" s="22" customFormat="1" ht="197.2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3"/>
      <c r="P489" s="23"/>
      <c r="Q489" s="23"/>
      <c r="R489" s="23"/>
      <c r="S489" s="23"/>
      <c r="T489" s="23"/>
      <c r="U489" s="20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222"/>
      <c r="BE489" s="20"/>
      <c r="BF489" s="20"/>
      <c r="BG489" s="21"/>
      <c r="BH489" s="21"/>
      <c r="BI489" s="21"/>
      <c r="BJ489" s="21"/>
      <c r="BK489" s="21"/>
      <c r="BL489" s="21"/>
      <c r="BM489" s="21"/>
      <c r="BN489" s="188"/>
      <c r="BO489" s="24"/>
      <c r="BP489" s="21"/>
      <c r="BQ489" s="21"/>
      <c r="BR489" s="23"/>
      <c r="BS489" s="23"/>
      <c r="BT489" s="24"/>
      <c r="BU489" s="25"/>
    </row>
    <row r="490" spans="1:75" s="22" customFormat="1" ht="197.2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3"/>
      <c r="P490" s="23"/>
      <c r="Q490" s="23"/>
      <c r="R490" s="23"/>
      <c r="S490" s="23"/>
      <c r="T490" s="23"/>
      <c r="U490" s="20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83"/>
      <c r="BE490" s="192"/>
      <c r="BF490" s="192"/>
      <c r="BG490" s="21"/>
      <c r="BH490" s="21"/>
      <c r="BI490" s="21"/>
      <c r="BJ490" s="21"/>
      <c r="BK490" s="21"/>
      <c r="BL490" s="21"/>
      <c r="BM490" s="21"/>
      <c r="BN490" s="188"/>
      <c r="BO490" s="24"/>
      <c r="BP490" s="21"/>
      <c r="BQ490" s="21"/>
      <c r="BR490" s="23"/>
      <c r="BS490" s="23"/>
      <c r="BT490" s="24"/>
      <c r="BU490" s="25"/>
    </row>
    <row r="491" spans="1:75" s="22" customFormat="1" ht="279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193"/>
      <c r="P491" s="193"/>
      <c r="Q491" s="193"/>
      <c r="R491" s="193"/>
      <c r="S491" s="193"/>
      <c r="T491" s="193"/>
      <c r="U491" s="19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222"/>
      <c r="BE491" s="63"/>
      <c r="BF491" s="63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5" s="22" customFormat="1" ht="171.7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3"/>
      <c r="Q492" s="23"/>
      <c r="R492" s="23"/>
      <c r="S492" s="23"/>
      <c r="T492" s="23"/>
      <c r="U492" s="23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222"/>
      <c r="BE492" s="23"/>
      <c r="BF492" s="23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5" s="22" customFormat="1" ht="129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3"/>
      <c r="P493" s="23"/>
      <c r="Q493" s="23"/>
      <c r="R493" s="23"/>
      <c r="S493" s="23"/>
      <c r="T493" s="23"/>
      <c r="U493" s="23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84"/>
      <c r="BE493" s="29"/>
      <c r="BF493" s="29"/>
      <c r="BG493" s="21"/>
      <c r="BH493" s="21"/>
      <c r="BI493" s="21"/>
      <c r="BJ493" s="21"/>
      <c r="BK493" s="21"/>
      <c r="BL493" s="21"/>
      <c r="BM493" s="21"/>
      <c r="BN493" s="188"/>
      <c r="BO493" s="24"/>
      <c r="BP493" s="21"/>
      <c r="BQ493" s="21"/>
      <c r="BR493" s="23"/>
      <c r="BS493" s="23"/>
      <c r="BT493" s="24"/>
      <c r="BU493" s="25"/>
    </row>
    <row r="494" spans="1:75" s="22" customFormat="1" ht="187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9"/>
      <c r="O494" s="29"/>
      <c r="P494" s="29"/>
      <c r="Q494" s="29"/>
      <c r="R494" s="29"/>
      <c r="S494" s="29"/>
      <c r="T494" s="29"/>
      <c r="U494" s="29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22"/>
      <c r="BE494" s="23"/>
      <c r="BF494" s="23"/>
      <c r="BG494" s="21"/>
      <c r="BH494" s="21"/>
      <c r="BI494" s="21"/>
      <c r="BJ494" s="21"/>
      <c r="BK494" s="21"/>
      <c r="BL494" s="21"/>
      <c r="BM494" s="23"/>
      <c r="BN494" s="21"/>
      <c r="BO494" s="24"/>
      <c r="BP494" s="21"/>
      <c r="BQ494" s="21"/>
      <c r="BR494" s="21"/>
      <c r="BS494" s="21"/>
      <c r="BT494" s="23"/>
      <c r="BU494" s="24"/>
      <c r="BV494" s="25"/>
      <c r="BW494" s="30"/>
    </row>
    <row r="495" spans="1:75" s="22" customFormat="1" ht="187.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22"/>
      <c r="O495" s="28"/>
      <c r="P495" s="18"/>
      <c r="Q495" s="28"/>
      <c r="R495" s="28"/>
      <c r="S495" s="28"/>
      <c r="T495" s="28"/>
      <c r="U495" s="28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1"/>
      <c r="BM495" s="23"/>
      <c r="BN495" s="21"/>
      <c r="BO495" s="24"/>
      <c r="BP495" s="25"/>
      <c r="BQ495" s="21"/>
      <c r="BR495" s="21"/>
      <c r="BS495" s="21"/>
      <c r="BT495" s="23"/>
      <c r="BU495" s="24"/>
      <c r="BV495" s="25"/>
      <c r="BW495" s="30"/>
    </row>
    <row r="496" spans="1:75" s="22" customFormat="1" ht="409.6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3"/>
      <c r="P496" s="23"/>
      <c r="Q496" s="23"/>
      <c r="R496" s="23"/>
      <c r="S496" s="23"/>
      <c r="T496" s="23"/>
      <c r="U496" s="23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3"/>
      <c r="AV496" s="21"/>
      <c r="AW496" s="23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1"/>
      <c r="BM496" s="23"/>
      <c r="BN496" s="21"/>
      <c r="BO496" s="24"/>
      <c r="BP496" s="25"/>
      <c r="BQ496" s="21"/>
      <c r="BR496" s="21"/>
      <c r="BS496" s="21"/>
      <c r="BT496" s="23"/>
      <c r="BU496" s="24"/>
      <c r="BV496" s="25"/>
      <c r="BW496" s="30"/>
    </row>
    <row r="497" spans="1:75" s="22" customFormat="1" ht="409.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3"/>
      <c r="Q497" s="23"/>
      <c r="R497" s="23"/>
      <c r="S497" s="23"/>
      <c r="T497" s="23"/>
      <c r="U497" s="23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22"/>
      <c r="BE497" s="23"/>
      <c r="BF497" s="23"/>
      <c r="BG497" s="21"/>
      <c r="BH497" s="21"/>
      <c r="BI497" s="21"/>
      <c r="BJ497" s="21"/>
      <c r="BK497" s="21"/>
      <c r="BL497" s="21"/>
      <c r="BM497" s="23"/>
      <c r="BN497" s="21"/>
      <c r="BO497" s="24"/>
      <c r="BP497" s="25"/>
      <c r="BQ497" s="21"/>
      <c r="BR497" s="21"/>
      <c r="BS497" s="21"/>
      <c r="BT497" s="23"/>
      <c r="BU497" s="24"/>
      <c r="BV497" s="25"/>
      <c r="BW497" s="30"/>
    </row>
    <row r="498" spans="1:75" s="22" customFormat="1" ht="194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22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1"/>
      <c r="BM498" s="23"/>
      <c r="BN498" s="21"/>
      <c r="BO498" s="24"/>
      <c r="BP498" s="25"/>
      <c r="BQ498" s="36"/>
      <c r="BR498" s="36"/>
      <c r="BS498" s="36"/>
      <c r="BT498" s="40"/>
      <c r="BU498" s="26"/>
      <c r="BV498" s="36"/>
      <c r="BW498" s="30"/>
    </row>
    <row r="499" spans="1:75" s="22" customFormat="1" ht="219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1"/>
      <c r="BM499" s="21"/>
      <c r="BN499" s="21"/>
      <c r="BO499" s="24"/>
      <c r="BP499" s="25"/>
      <c r="BQ499" s="36"/>
      <c r="BR499" s="36"/>
      <c r="BS499" s="36"/>
      <c r="BT499" s="40"/>
      <c r="BU499" s="26"/>
      <c r="BV499" s="36"/>
      <c r="BW499" s="30"/>
    </row>
    <row r="500" spans="1:75" s="22" customFormat="1" ht="198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18"/>
      <c r="M500" s="20"/>
      <c r="N500" s="21"/>
      <c r="O500" s="185"/>
      <c r="P500" s="185"/>
      <c r="Q500" s="185"/>
      <c r="R500" s="185"/>
      <c r="S500" s="185"/>
      <c r="T500" s="185"/>
      <c r="U500" s="185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3"/>
      <c r="BN500" s="21"/>
      <c r="BO500" s="24"/>
      <c r="BP500" s="25"/>
      <c r="BQ500" s="21"/>
      <c r="BR500" s="21"/>
      <c r="BS500" s="21"/>
      <c r="BT500" s="23"/>
      <c r="BU500" s="24"/>
      <c r="BV500" s="25"/>
      <c r="BW500" s="30"/>
    </row>
    <row r="501" spans="1:75" s="22" customFormat="1" ht="198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18"/>
      <c r="M501" s="20"/>
      <c r="N501" s="21"/>
      <c r="O501" s="23"/>
      <c r="P501" s="23"/>
      <c r="Q501" s="23"/>
      <c r="R501" s="23"/>
      <c r="S501" s="23"/>
      <c r="T501" s="23"/>
      <c r="U501" s="23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3"/>
      <c r="BN501" s="21"/>
      <c r="BO501" s="24"/>
      <c r="BP501" s="25"/>
      <c r="BQ501" s="21"/>
      <c r="BR501" s="21"/>
      <c r="BS501" s="21"/>
      <c r="BT501" s="23"/>
      <c r="BU501" s="24"/>
      <c r="BV501" s="25"/>
      <c r="BW501" s="30"/>
    </row>
    <row r="502" spans="1:75" s="22" customFormat="1" ht="198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18"/>
      <c r="M502" s="20"/>
      <c r="N502" s="21"/>
      <c r="O502" s="28"/>
      <c r="P502" s="18"/>
      <c r="Q502" s="28"/>
      <c r="R502" s="28"/>
      <c r="S502" s="28"/>
      <c r="T502" s="28"/>
      <c r="U502" s="28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1"/>
      <c r="BM502" s="23"/>
      <c r="BN502" s="21"/>
      <c r="BO502" s="24"/>
      <c r="BP502" s="25"/>
      <c r="BQ502" s="21"/>
      <c r="BR502" s="21"/>
      <c r="BS502" s="21"/>
      <c r="BT502" s="23"/>
      <c r="BU502" s="24"/>
      <c r="BV502" s="25"/>
      <c r="BW502" s="30"/>
    </row>
    <row r="503" spans="1:75" s="22" customFormat="1" ht="146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18"/>
      <c r="M503" s="20"/>
      <c r="N503" s="21"/>
      <c r="O503" s="28"/>
      <c r="P503" s="18"/>
      <c r="Q503" s="28"/>
      <c r="R503" s="28"/>
      <c r="S503" s="28"/>
      <c r="T503" s="28"/>
      <c r="U503" s="28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3"/>
      <c r="BN503" s="21"/>
      <c r="BO503" s="24"/>
      <c r="BP503" s="25"/>
      <c r="BQ503" s="21"/>
      <c r="BR503" s="21"/>
      <c r="BS503" s="21"/>
      <c r="BT503" s="23"/>
      <c r="BU503" s="24"/>
      <c r="BV503" s="25"/>
      <c r="BW503" s="30"/>
    </row>
    <row r="504" spans="1:75" s="22" customFormat="1" ht="227.2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18"/>
      <c r="M504" s="20"/>
      <c r="N504" s="21"/>
      <c r="O504" s="28"/>
      <c r="P504" s="18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21"/>
      <c r="BE504" s="21"/>
      <c r="BF504" s="21"/>
      <c r="BG504" s="21"/>
      <c r="BH504" s="21"/>
      <c r="BI504" s="21"/>
      <c r="BJ504" s="21"/>
      <c r="BK504" s="21"/>
      <c r="BL504" s="21"/>
      <c r="BM504" s="23"/>
      <c r="BN504" s="21"/>
      <c r="BO504" s="24"/>
      <c r="BP504" s="25"/>
      <c r="BQ504" s="21"/>
      <c r="BR504" s="21"/>
      <c r="BS504" s="21"/>
      <c r="BT504" s="23"/>
      <c r="BU504" s="24"/>
      <c r="BV504" s="25"/>
      <c r="BW504" s="30"/>
    </row>
    <row r="505" spans="1:75" s="22" customFormat="1" ht="154.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18"/>
      <c r="M505" s="20"/>
      <c r="N505" s="21"/>
      <c r="O505" s="28"/>
      <c r="P505" s="2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1"/>
      <c r="BH505" s="21"/>
      <c r="BI505" s="21"/>
      <c r="BJ505" s="21"/>
      <c r="BK505" s="21"/>
      <c r="BL505" s="21"/>
      <c r="BM505" s="23"/>
      <c r="BN505" s="21"/>
      <c r="BO505" s="24"/>
      <c r="BP505" s="25"/>
      <c r="BQ505" s="21"/>
      <c r="BR505" s="21"/>
      <c r="BS505" s="21"/>
      <c r="BT505" s="23"/>
      <c r="BU505" s="24"/>
      <c r="BV505" s="25"/>
      <c r="BW505" s="30"/>
    </row>
    <row r="506" spans="1:75" s="22" customFormat="1" ht="154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18"/>
      <c r="M506" s="20"/>
      <c r="N506" s="21"/>
      <c r="O506" s="28"/>
      <c r="P506" s="18"/>
      <c r="Q506" s="28"/>
      <c r="R506" s="28"/>
      <c r="S506" s="28"/>
      <c r="T506" s="28"/>
      <c r="U506" s="28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21"/>
      <c r="BE506" s="21"/>
      <c r="BF506" s="21"/>
      <c r="BG506" s="21"/>
      <c r="BH506" s="21"/>
      <c r="BI506" s="21"/>
      <c r="BJ506" s="21"/>
      <c r="BK506" s="21"/>
      <c r="BL506" s="21"/>
      <c r="BM506" s="23"/>
      <c r="BN506" s="21"/>
      <c r="BO506" s="24"/>
      <c r="BP506" s="25"/>
      <c r="BQ506" s="36"/>
      <c r="BR506" s="36"/>
      <c r="BS506" s="36"/>
      <c r="BT506" s="40"/>
      <c r="BU506" s="26"/>
      <c r="BV506" s="36"/>
      <c r="BW506" s="30"/>
    </row>
    <row r="507" spans="1:75" s="22" customFormat="1" ht="182.2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18"/>
      <c r="M507" s="20"/>
      <c r="N507" s="21"/>
      <c r="O507" s="23"/>
      <c r="P507" s="23"/>
      <c r="Q507" s="23"/>
      <c r="R507" s="23"/>
      <c r="S507" s="23"/>
      <c r="T507" s="23"/>
      <c r="U507" s="23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1"/>
      <c r="BH507" s="21"/>
      <c r="BI507" s="21"/>
      <c r="BJ507" s="21"/>
      <c r="BK507" s="21"/>
      <c r="BL507" s="23"/>
      <c r="BM507" s="21"/>
      <c r="BN507" s="21"/>
      <c r="BO507" s="24"/>
      <c r="BP507" s="25"/>
      <c r="BQ507" s="36"/>
      <c r="BR507" s="36"/>
      <c r="BS507" s="36"/>
      <c r="BT507" s="40"/>
      <c r="BU507" s="26"/>
      <c r="BV507" s="36"/>
      <c r="BW507" s="30"/>
    </row>
    <row r="508" spans="1:75" s="22" customFormat="1" ht="182.2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20"/>
      <c r="N508" s="21"/>
      <c r="O508" s="23"/>
      <c r="P508" s="23"/>
      <c r="Q508" s="23"/>
      <c r="R508" s="23"/>
      <c r="S508" s="23"/>
      <c r="T508" s="23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4"/>
      <c r="BP508" s="25"/>
      <c r="BQ508" s="36"/>
      <c r="BR508" s="36"/>
      <c r="BS508" s="36"/>
      <c r="BT508" s="40"/>
      <c r="BU508" s="26"/>
      <c r="BV508" s="36"/>
      <c r="BW508" s="30"/>
    </row>
    <row r="509" spans="1:75" s="22" customFormat="1" ht="312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28"/>
      <c r="P509" s="2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79"/>
      <c r="BE509" s="21"/>
      <c r="BF509" s="21"/>
      <c r="BG509" s="23"/>
      <c r="BH509" s="21"/>
      <c r="BI509" s="21"/>
      <c r="BJ509" s="21"/>
      <c r="BK509" s="21"/>
      <c r="BL509" s="23"/>
      <c r="BM509" s="21"/>
      <c r="BN509" s="21"/>
      <c r="BO509" s="24"/>
      <c r="BP509" s="25"/>
      <c r="BQ509" s="26"/>
    </row>
    <row r="510" spans="1:75" s="22" customFormat="1" ht="174.7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20"/>
      <c r="N510" s="21"/>
      <c r="O510" s="28"/>
      <c r="P510" s="18"/>
      <c r="Q510" s="28"/>
      <c r="R510" s="28"/>
      <c r="S510" s="28"/>
      <c r="T510" s="28"/>
      <c r="U510" s="28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3"/>
      <c r="BH510" s="21"/>
      <c r="BI510" s="21"/>
      <c r="BJ510" s="21"/>
      <c r="BK510" s="21"/>
      <c r="BL510" s="23"/>
      <c r="BM510" s="21"/>
      <c r="BN510" s="21"/>
      <c r="BO510" s="24"/>
      <c r="BP510" s="25"/>
      <c r="BQ510" s="26"/>
    </row>
    <row r="511" spans="1:75" s="22" customFormat="1" ht="167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23"/>
      <c r="P511" s="23"/>
      <c r="Q511" s="23"/>
      <c r="R511" s="23"/>
      <c r="S511" s="23"/>
      <c r="T511" s="23"/>
      <c r="U511" s="23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79"/>
      <c r="BE511" s="21"/>
      <c r="BF511" s="21"/>
      <c r="BG511" s="23"/>
      <c r="BH511" s="21"/>
      <c r="BI511" s="21"/>
      <c r="BJ511" s="21"/>
      <c r="BK511" s="21"/>
      <c r="BL511" s="23"/>
      <c r="BM511" s="21"/>
      <c r="BN511" s="21"/>
      <c r="BO511" s="24"/>
      <c r="BP511" s="25"/>
      <c r="BQ511" s="26"/>
    </row>
    <row r="512" spans="1:75" s="22" customFormat="1" ht="167.2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23"/>
      <c r="P512" s="23"/>
      <c r="Q512" s="23"/>
      <c r="R512" s="23"/>
      <c r="S512" s="23"/>
      <c r="T512" s="23"/>
      <c r="U512" s="2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3"/>
      <c r="BH512" s="21"/>
      <c r="BI512" s="21"/>
      <c r="BJ512" s="21"/>
      <c r="BK512" s="21"/>
      <c r="BL512" s="23"/>
      <c r="BM512" s="21"/>
      <c r="BN512" s="21"/>
      <c r="BO512" s="24"/>
      <c r="BP512" s="25"/>
      <c r="BQ512" s="26"/>
    </row>
    <row r="513" spans="1:73" s="22" customFormat="1" ht="167.2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20"/>
      <c r="N513" s="21"/>
      <c r="O513" s="23"/>
      <c r="P513" s="23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3"/>
      <c r="BH513" s="21"/>
      <c r="BI513" s="21"/>
      <c r="BJ513" s="21"/>
      <c r="BK513" s="21"/>
      <c r="BL513" s="23"/>
      <c r="BM513" s="21"/>
      <c r="BN513" s="21"/>
      <c r="BO513" s="24"/>
      <c r="BP513" s="25"/>
      <c r="BQ513" s="26"/>
    </row>
    <row r="514" spans="1:73" s="22" customFormat="1" ht="372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18"/>
      <c r="P514" s="18"/>
      <c r="Q514" s="18"/>
      <c r="R514" s="18"/>
      <c r="S514" s="18"/>
      <c r="T514" s="18"/>
      <c r="U514" s="1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1"/>
      <c r="BS514" s="21"/>
    </row>
    <row r="515" spans="1:73" s="22" customFormat="1" ht="257.2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21"/>
      <c r="O515" s="18"/>
      <c r="P515" s="18"/>
      <c r="Q515" s="27"/>
      <c r="R515" s="27"/>
      <c r="S515" s="27"/>
      <c r="T515" s="27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1"/>
      <c r="BS515" s="21"/>
    </row>
    <row r="516" spans="1:73" s="22" customFormat="1" ht="254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18"/>
      <c r="P516" s="18"/>
      <c r="Q516" s="27"/>
      <c r="R516" s="27"/>
      <c r="S516" s="27"/>
      <c r="T516" s="27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1"/>
      <c r="BS516" s="21"/>
    </row>
    <row r="517" spans="1:73" s="22" customFormat="1" ht="319.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23"/>
      <c r="P517" s="23"/>
      <c r="Q517" s="23"/>
      <c r="R517" s="23"/>
      <c r="S517" s="23"/>
      <c r="T517" s="23"/>
      <c r="U517" s="28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1"/>
      <c r="BS517" s="21"/>
    </row>
    <row r="518" spans="1:73" s="22" customFormat="1" ht="409.6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18"/>
      <c r="M518" s="18"/>
      <c r="N518" s="18"/>
      <c r="O518" s="28"/>
      <c r="P518" s="18"/>
      <c r="Q518" s="28"/>
      <c r="R518" s="28"/>
      <c r="S518" s="28"/>
      <c r="T518" s="28"/>
      <c r="U518" s="28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21"/>
      <c r="BE518" s="21"/>
      <c r="BF518" s="21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1"/>
      <c r="BS518" s="21"/>
    </row>
    <row r="519" spans="1:73" s="22" customFormat="1" ht="14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18"/>
      <c r="M519" s="20"/>
      <c r="N519" s="21"/>
      <c r="O519" s="23"/>
      <c r="P519" s="23"/>
      <c r="Q519" s="23"/>
      <c r="R519" s="23"/>
      <c r="S519" s="23"/>
      <c r="T519" s="23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21"/>
      <c r="BE519" s="21"/>
      <c r="BF519" s="21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1"/>
      <c r="BS519" s="21"/>
    </row>
    <row r="520" spans="1:73" s="22" customFormat="1" ht="14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18"/>
      <c r="M520" s="20"/>
      <c r="N520" s="18"/>
      <c r="O520" s="23"/>
      <c r="P520" s="23"/>
      <c r="Q520" s="23"/>
      <c r="R520" s="23"/>
      <c r="S520" s="23"/>
      <c r="T520" s="23"/>
      <c r="U520" s="23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21"/>
      <c r="BE520" s="21"/>
      <c r="BF520" s="21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1"/>
      <c r="BS520" s="21"/>
    </row>
    <row r="521" spans="1:73" s="22" customFormat="1" ht="292.5" customHeight="1" x14ac:dyDescent="0.45">
      <c r="A521" s="17"/>
      <c r="B521" s="18"/>
      <c r="C521" s="176"/>
      <c r="D521" s="19"/>
      <c r="E521" s="19"/>
      <c r="F521" s="20"/>
      <c r="G521" s="18"/>
      <c r="H521" s="18"/>
      <c r="I521" s="18"/>
      <c r="J521" s="18"/>
      <c r="K521" s="18"/>
      <c r="L521" s="18"/>
      <c r="M521" s="20"/>
      <c r="N521" s="21"/>
      <c r="O521" s="27"/>
      <c r="P521" s="18"/>
      <c r="Q521" s="27"/>
      <c r="R521" s="27"/>
      <c r="S521" s="27"/>
      <c r="T521" s="27"/>
      <c r="U521" s="27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21"/>
      <c r="BE521" s="21"/>
      <c r="BF521" s="21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1"/>
      <c r="BS521" s="24"/>
      <c r="BT521" s="25"/>
      <c r="BU521" s="26"/>
    </row>
    <row r="522" spans="1:73" s="22" customFormat="1" ht="177" customHeight="1" x14ac:dyDescent="0.45">
      <c r="A522" s="17"/>
      <c r="B522" s="18"/>
      <c r="C522" s="176"/>
      <c r="D522" s="19"/>
      <c r="E522" s="19"/>
      <c r="F522" s="20"/>
      <c r="G522" s="18"/>
      <c r="H522" s="18"/>
      <c r="I522" s="18"/>
      <c r="J522" s="18"/>
      <c r="K522" s="18"/>
      <c r="L522" s="18"/>
      <c r="M522" s="20"/>
      <c r="N522" s="21"/>
      <c r="O522" s="18"/>
      <c r="P522" s="18"/>
      <c r="Q522" s="27"/>
      <c r="R522" s="27"/>
      <c r="S522" s="27"/>
      <c r="T522" s="27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1"/>
      <c r="BC522" s="21"/>
      <c r="BD522" s="21"/>
      <c r="BE522" s="21"/>
      <c r="BF522" s="21"/>
      <c r="BG522" s="21"/>
      <c r="BH522" s="21"/>
      <c r="BI522" s="21"/>
      <c r="BJ522" s="21"/>
      <c r="BK522" s="21"/>
      <c r="BL522" s="21"/>
      <c r="BM522" s="21"/>
      <c r="BN522" s="21"/>
      <c r="BO522" s="21"/>
      <c r="BP522" s="21"/>
      <c r="BQ522" s="21"/>
      <c r="BR522" s="21"/>
      <c r="BS522" s="24"/>
      <c r="BT522" s="25"/>
      <c r="BU522" s="26"/>
    </row>
  </sheetData>
  <autoFilter ref="A2:BW47"/>
  <mergeCells count="62">
    <mergeCell ref="A76:K76"/>
    <mergeCell ref="M238:M239"/>
    <mergeCell ref="J3:J4"/>
    <mergeCell ref="K3:K4"/>
    <mergeCell ref="J5:J6"/>
    <mergeCell ref="K5:K6"/>
    <mergeCell ref="J7:J8"/>
    <mergeCell ref="K7:K8"/>
    <mergeCell ref="J9:J11"/>
    <mergeCell ref="K9:K11"/>
    <mergeCell ref="J12:J13"/>
    <mergeCell ref="K12:K13"/>
    <mergeCell ref="J14:J15"/>
    <mergeCell ref="K14:K15"/>
    <mergeCell ref="J16:J18"/>
    <mergeCell ref="K24:K26"/>
    <mergeCell ref="J27:J28"/>
    <mergeCell ref="K27:K28"/>
    <mergeCell ref="K16:K18"/>
    <mergeCell ref="J19:J20"/>
    <mergeCell ref="K19:K20"/>
    <mergeCell ref="J21:J22"/>
    <mergeCell ref="K21:K22"/>
    <mergeCell ref="J46:J47"/>
    <mergeCell ref="K46:K47"/>
    <mergeCell ref="A1:BT1"/>
    <mergeCell ref="J40:J41"/>
    <mergeCell ref="K40:K41"/>
    <mergeCell ref="J42:J43"/>
    <mergeCell ref="K42:K43"/>
    <mergeCell ref="J44:J45"/>
    <mergeCell ref="K44:K45"/>
    <mergeCell ref="J33:J34"/>
    <mergeCell ref="K33:K34"/>
    <mergeCell ref="J35:J36"/>
    <mergeCell ref="K35:K36"/>
    <mergeCell ref="J37:J39"/>
    <mergeCell ref="K37:K39"/>
    <mergeCell ref="J24:J26"/>
    <mergeCell ref="I48:I49"/>
    <mergeCell ref="J48:J49"/>
    <mergeCell ref="K48:K49"/>
    <mergeCell ref="K50:K52"/>
    <mergeCell ref="J53:J54"/>
    <mergeCell ref="K53:K54"/>
    <mergeCell ref="I55:I57"/>
    <mergeCell ref="J55:J57"/>
    <mergeCell ref="K55:K57"/>
    <mergeCell ref="I58:I60"/>
    <mergeCell ref="J58:J60"/>
    <mergeCell ref="K58:K60"/>
    <mergeCell ref="J62:J65"/>
    <mergeCell ref="K62:K65"/>
    <mergeCell ref="I74:I75"/>
    <mergeCell ref="J74:J75"/>
    <mergeCell ref="K74:K75"/>
    <mergeCell ref="J66:J67"/>
    <mergeCell ref="K66:K67"/>
    <mergeCell ref="J68:J71"/>
    <mergeCell ref="K68:K71"/>
    <mergeCell ref="J72:J73"/>
    <mergeCell ref="K72:K73"/>
  </mergeCells>
  <pageMargins left="0" right="0" top="0" bottom="0" header="0" footer="0"/>
  <pageSetup paperSize="9" scale="10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7" sqref="H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2019-02-01T06:22:58Z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