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25" windowWidth="15120" windowHeight="7590"/>
  </bookViews>
  <sheets>
    <sheet name="Лот_№_" sheetId="4" r:id="rId1"/>
  </sheets>
  <definedNames>
    <definedName name="_xlnm._FilterDatabase" localSheetId="0" hidden="1">Лот_№_!$A$2:$BR$5</definedName>
    <definedName name="_xlnm.Print_Titles" localSheetId="0">Лот_№_!$2:$2</definedName>
    <definedName name="_xlnm.Print_Area" localSheetId="0">Лот_№_!$A$1:$BP$14</definedName>
  </definedNames>
  <calcPr calcId="145621"/>
</workbook>
</file>

<file path=xl/calcChain.xml><?xml version="1.0" encoding="utf-8"?>
<calcChain xmlns="http://schemas.openxmlformats.org/spreadsheetml/2006/main">
  <c r="AQ3" i="4" l="1"/>
  <c r="AD3" i="4"/>
  <c r="P8" i="4"/>
  <c r="Q8" i="4"/>
  <c r="R8" i="4"/>
  <c r="S8" i="4"/>
  <c r="O8" i="4"/>
  <c r="P3" i="4"/>
  <c r="Q3" i="4"/>
  <c r="R3" i="4"/>
  <c r="S3" i="4"/>
  <c r="O3" i="4"/>
  <c r="M3" i="4"/>
  <c r="S7" i="4"/>
  <c r="R7" i="4"/>
  <c r="Q7" i="4"/>
  <c r="P7" i="4"/>
  <c r="O7" i="4"/>
  <c r="M7" i="4"/>
  <c r="R5" i="4" l="1"/>
  <c r="Q5" i="4"/>
  <c r="P5" i="4"/>
  <c r="O5" i="4"/>
  <c r="M5" i="4"/>
  <c r="L7" i="4" l="1"/>
  <c r="BP7" i="4"/>
  <c r="S5" i="4" l="1"/>
  <c r="X3" i="4"/>
  <c r="BP4" i="4" l="1"/>
  <c r="BP5" i="4"/>
  <c r="BP6" i="4"/>
  <c r="S6" i="4"/>
  <c r="AO3" i="4" s="1"/>
  <c r="L6" i="4"/>
  <c r="L4" i="4"/>
  <c r="M4" i="4" l="1"/>
  <c r="R4" i="4"/>
  <c r="O4" i="4"/>
  <c r="P4" i="4"/>
  <c r="S4" i="4" l="1"/>
  <c r="BP3" i="4" l="1"/>
  <c r="BP8" i="4" l="1"/>
</calcChain>
</file>

<file path=xl/sharedStrings.xml><?xml version="1.0" encoding="utf-8"?>
<sst xmlns="http://schemas.openxmlformats.org/spreadsheetml/2006/main" count="87" uniqueCount="63">
  <si>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</si>
  <si>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</si>
  <si>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</si>
  <si>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</si>
  <si>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</si>
  <si>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</si>
  <si>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</si>
  <si>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</si>
  <si>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</si>
  <si>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</si>
  <si>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</si>
  <si>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</si>
  <si>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</si>
  <si>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</si>
  <si>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</si>
  <si>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</si>
  <si>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</si>
  <si>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</si>
  <si>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</si>
  <si>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</si>
  <si>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</si>
  <si>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</si>
  <si>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</si>
  <si>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</si>
  <si>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</si>
  <si>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</si>
  <si>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</si>
  <si>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Лот № 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</si>
  <si>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</si>
  <si>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</si>
  <si>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</si>
  <si>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</si>
  <si>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</si>
  <si>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</si>
  <si>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</si>
  <si>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</si>
  <si>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</t>
  </si>
  <si>
    <t>стоим</t>
  </si>
  <si>
    <t>Реконструкция ВЛ-0,4 кВ с монтажом дополнительного провода</t>
  </si>
  <si>
    <t>Реконструкция ВЛ-0,4 кВ с монтажом 2-х дополнительных проводов</t>
  </si>
  <si>
    <t>ООО "Газпром инвестгазификация"</t>
  </si>
  <si>
    <t>ЮЭС-2796/2015  от 10.08.2015г.</t>
  </si>
  <si>
    <t>Б.РЭС</t>
  </si>
  <si>
    <t>Курская обл.,Беловский р-он., сл.Белая.</t>
  </si>
  <si>
    <t>реконструкция существующих ВЛ-10 кВ № 118 (инв. № 00000541) и ВЛ-10 кВ № 1115 (инв. № 00000544) в части монтажа дополнительных стоек (подкосов) к опорам ВЛ-10 кВ в точках врезки (объем реконструкции уточнить при проектировании) – за счет средств тарифа на передачу электроэнергии.</t>
  </si>
  <si>
    <t xml:space="preserve"> - строительство ответвления протяженностью 0,4 км от опоры № 36 ВЛ-10 кВ № 118 (инв. № 00000541) до проектируемой ТП-10/0,4 кВ, с увеличением протяженности существующей ВЛ-10 кВ (марку и сечение провода, протяженность уточнить при проектировании);
строительство ответвления протяженностью 2 км от опоры № 53 ВЛ-10 кВ № 1115 (инв. № 00000544) до проектируемой ТП-10/0,4 кВ, с увеличением протяженности существующей ВЛ-10 кВ (марку и сечение провода, протяженность уточнить при проектировании)
строительство ТП-10/0,4 кВ с двумя силовыми трансформаторами мощностью по 400 кВА каждый, двумя секциями шин 10 кВ и двумя секциями шин 0,4 кВ, оснащенных секционными коммутационными аппаратами (тип ТП, мощность силовых трансформаторов, схемы соединений РУ-10 кВ и РУ-0,4 кВ, количество и параметры оборудования уточнить при проектировании).</t>
  </si>
  <si>
    <t>ТП 2*400 кВА (с двумя секциями шин 10 кВ и двумя секциями шин 0,4 кВ, оснащенных секционными коммутационными аппаратами)</t>
  </si>
  <si>
    <t>Монтаж коммерческого учета учёта в ТП 10 (6)/0,4 кВ без организации АСКУЭ</t>
  </si>
  <si>
    <t>удельн. Показат</t>
  </si>
  <si>
    <t>смета-аналог</t>
  </si>
  <si>
    <t>ВЛ-10 кВ № 118 (инв. № 00000541) и ВЛ-10 кВ № 1115 (инв. № 00000544)</t>
  </si>
  <si>
    <t>Строительство ВЛЗ-10 (6) кВ, км</t>
  </si>
  <si>
    <t>монтаж разъединителя 10 (6) кВ, шт.</t>
  </si>
  <si>
    <t>Приложение к Очереди № 84 не льготники-2 (Ю-2796)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</si>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</sst>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24"/>
      <color theme="1"/>
      <name val="Arial"/>
      <family val="2"/>
      <charset val="204"/>
    </font>
    <font>
      <b/>
      <sz val="24"/>
      <color theme="1"/>
      <name val="Arial"/>
      <family val="2"/>
      <charset val="204"/>
    </font>
    <font>
      <sz val="24"/>
      <color theme="1"/>
      <name val="Times New Roman"/>
      <family val="1"/>
      <charset val="204"/>
    </font>
    <font>
      <sz val="28"/>
      <color theme="1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name val="Arial"/>
      <family val="2"/>
      <charset val="204"/>
    </font>
    <font>
      <sz val="28"/>
      <name val="Times New Roman"/>
      <family val="1"/>
      <charset val="204"/>
    </font>
    <font>
      <b/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name val="Times New Roman"/>
      <family val="1"/>
      <charset val="204"/>
    </font>
    <font>
      <sz val="40"/>
      <color theme="1"/>
      <name val="Times New Roman"/>
      <family val="1"/>
      <charset val="204"/>
    </font>
    <font>
      <b/>
      <sz val="50"/>
      <color theme="1"/>
      <name val="Calibri"/>
      <family val="2"/>
      <charset val="204"/>
      <scheme val="minor"/>
    </font>
    <font>
      <sz val="8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14" fontId="1" fillId="2" borderId="0" xfId="0" applyNumberFormat="1" applyFont="1" applyFill="1"/>
    <xf numFmtId="0" fontId="1" fillId="2" borderId="0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2" fillId="0" borderId="0" xfId="0" applyFont="1" applyFill="1"/>
    <xf numFmtId="0" fontId="13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3"/>
  <sheetViews>
    <sheetView tabSelected="1" topLeftCell="K1" zoomScale="30" zoomScaleNormal="30" zoomScaleSheetLayoutView="20" workbookViewId="0">
      <pane ySplit="2" topLeftCell="A3" activePane="bottomLeft" state="frozen"/>
      <selection pane="bottomLeft" activeCell="Q5" sqref="Q5"/>
    </sheetView>
  </sheetViews>
  <sheetFormatPr defaultColWidth="9.140625" defaultRowHeight="30.75" x14ac:dyDescent="0.45"/>
  <cols>
    <col min="1" max="1" width="40.7109375" style="1" customWidth="1"/>
    <col min="2" max="2" width="23.7109375" style="1" customWidth="1"/>
    <col min="3" max="3" width="20.7109375" style="1" hidden="1" customWidth="1"/>
    <col min="4" max="4" width="25.7109375" style="1" customWidth="1"/>
    <col min="5" max="5" width="19.7109375" style="1" customWidth="1"/>
    <col min="6" max="6" width="44.28515625" style="1" customWidth="1"/>
    <col min="7" max="7" width="18.140625" style="1" customWidth="1"/>
    <col min="8" max="8" width="52.85546875" style="1" customWidth="1"/>
    <col min="9" max="9" width="109.140625" style="1" customWidth="1"/>
    <col min="10" max="10" width="75.85546875" style="1" customWidth="1"/>
    <col min="11" max="11" width="23.5703125" style="3" customWidth="1"/>
    <col min="12" max="12" width="41.42578125" style="3" customWidth="1"/>
    <col min="13" max="14" width="23.5703125" style="3" customWidth="1"/>
    <col min="15" max="19" width="27.7109375" style="3" customWidth="1"/>
    <col min="20" max="20" width="24.85546875" style="1" customWidth="1"/>
    <col min="21" max="21" width="19.28515625" style="1" hidden="1" customWidth="1"/>
    <col min="22" max="22" width="28.42578125" style="1" customWidth="1"/>
    <col min="23" max="23" width="0" style="1" hidden="1" customWidth="1"/>
    <col min="24" max="24" width="23.140625" style="1" customWidth="1"/>
    <col min="25" max="25" width="42.140625" style="1" hidden="1" customWidth="1"/>
    <col min="26" max="26" width="0" style="1" hidden="1" customWidth="1"/>
    <col min="27" max="27" width="14.140625" style="1" hidden="1" customWidth="1"/>
    <col min="28" max="28" width="20.140625" style="1" customWidth="1"/>
    <col min="29" max="29" width="0" style="1" hidden="1" customWidth="1"/>
    <col min="30" max="30" width="19" style="1" customWidth="1"/>
    <col min="31" max="33" width="10.7109375" style="1" hidden="1" customWidth="1"/>
    <col min="34" max="34" width="12.7109375" style="1" hidden="1" customWidth="1"/>
    <col min="35" max="35" width="0" style="1" hidden="1" customWidth="1"/>
    <col min="36" max="36" width="9.140625" style="1" hidden="1" customWidth="1"/>
    <col min="37" max="37" width="20.42578125" style="1" hidden="1" customWidth="1"/>
    <col min="38" max="38" width="0" style="1" hidden="1" customWidth="1"/>
    <col min="39" max="39" width="18.7109375" style="1" hidden="1" customWidth="1"/>
    <col min="40" max="40" width="67.28515625" style="1" customWidth="1"/>
    <col min="41" max="41" width="27.28515625" style="1" customWidth="1"/>
    <col min="42" max="42" width="25.42578125" style="1" customWidth="1"/>
    <col min="43" max="43" width="17.5703125" style="1" customWidth="1"/>
    <col min="44" max="44" width="11" style="1" hidden="1" customWidth="1"/>
    <col min="45" max="46" width="9.140625" style="1" hidden="1" customWidth="1"/>
    <col min="47" max="47" width="12.7109375" style="1" hidden="1" customWidth="1"/>
    <col min="48" max="49" width="9.140625" style="1" hidden="1" customWidth="1"/>
    <col min="50" max="50" width="30" style="1" hidden="1" customWidth="1"/>
    <col min="51" max="51" width="11.42578125" style="1" hidden="1" customWidth="1"/>
    <col min="52" max="52" width="17.5703125" style="1" hidden="1" customWidth="1"/>
    <col min="53" max="53" width="26.85546875" style="1" hidden="1" customWidth="1"/>
    <col min="54" max="54" width="13.28515625" style="1" hidden="1" customWidth="1"/>
    <col min="55" max="55" width="20.85546875" style="1" hidden="1" customWidth="1"/>
    <col min="56" max="56" width="16.42578125" style="1" hidden="1" customWidth="1"/>
    <col min="57" max="58" width="13.42578125" style="1" hidden="1" customWidth="1"/>
    <col min="59" max="59" width="21.5703125" style="1" hidden="1" customWidth="1"/>
    <col min="60" max="60" width="11.28515625" style="1" hidden="1" customWidth="1"/>
    <col min="61" max="61" width="16" style="1" hidden="1" customWidth="1"/>
    <col min="62" max="62" width="35.7109375" style="1" hidden="1" customWidth="1"/>
    <col min="63" max="63" width="11.42578125" style="1" hidden="1" customWidth="1"/>
    <col min="64" max="64" width="17.140625" style="1" hidden="1" customWidth="1"/>
    <col min="65" max="65" width="31.140625" style="1" hidden="1" customWidth="1"/>
    <col min="66" max="66" width="9.140625" style="1" hidden="1" customWidth="1"/>
    <col min="67" max="67" width="19.140625" style="1" hidden="1" customWidth="1"/>
    <col min="68" max="68" width="23.5703125" style="1" customWidth="1"/>
    <col min="69" max="69" width="28.28515625" style="4" hidden="1" customWidth="1"/>
    <col min="70" max="70" width="36.7109375" style="1" hidden="1" customWidth="1"/>
    <col min="71" max="71" width="17.7109375" style="5" customWidth="1"/>
    <col min="72" max="16384" width="9.140625" style="1"/>
  </cols>
  <sheetData>
    <row r="1" spans="1:71" ht="64.5" x14ac:dyDescent="0.95">
      <c r="B1" s="31" t="s">
        <v>53</v>
      </c>
      <c r="C1" s="2" t="s">
        <v>27</v>
      </c>
    </row>
    <row r="2" spans="1:71" s="11" customFormat="1" ht="409.6" customHeight="1" x14ac:dyDescent="0.25">
      <c r="A2" s="6" t="s">
        <v>0</v>
      </c>
      <c r="B2" s="6" t="s">
        <v>20</v>
      </c>
      <c r="C2" s="6" t="s">
        <v>21</v>
      </c>
      <c r="D2" s="6" t="s">
        <v>26</v>
      </c>
      <c r="E2" s="6" t="s">
        <v>23</v>
      </c>
      <c r="F2" s="6" t="s">
        <v>1</v>
      </c>
      <c r="G2" s="6" t="s">
        <v>2</v>
      </c>
      <c r="H2" s="6" t="s">
        <v>16</v>
      </c>
      <c r="I2" s="6" t="s">
        <v>19</v>
      </c>
      <c r="J2" s="6" t="s">
        <v>3</v>
      </c>
      <c r="K2" s="7" t="s">
        <v>28</v>
      </c>
      <c r="L2" s="7" t="s">
        <v>29</v>
      </c>
      <c r="M2" s="7" t="s">
        <v>30</v>
      </c>
      <c r="N2" s="7"/>
      <c r="O2" s="7" t="s">
        <v>31</v>
      </c>
      <c r="P2" s="7" t="s">
        <v>32</v>
      </c>
      <c r="Q2" s="7" t="s">
        <v>33</v>
      </c>
      <c r="R2" s="7" t="s">
        <v>34</v>
      </c>
      <c r="S2" s="7" t="s">
        <v>35</v>
      </c>
      <c r="T2" s="6" t="s">
        <v>24</v>
      </c>
      <c r="U2" s="6" t="s">
        <v>28</v>
      </c>
      <c r="V2" s="6" t="s">
        <v>51</v>
      </c>
      <c r="W2" s="6"/>
      <c r="X2" s="6" t="s">
        <v>37</v>
      </c>
      <c r="Y2" s="6" t="s">
        <v>5</v>
      </c>
      <c r="Z2" s="6"/>
      <c r="AA2" s="6" t="s">
        <v>37</v>
      </c>
      <c r="AB2" s="6" t="s">
        <v>52</v>
      </c>
      <c r="AC2" s="6"/>
      <c r="AD2" s="6" t="s">
        <v>36</v>
      </c>
      <c r="AE2" s="6" t="s">
        <v>7</v>
      </c>
      <c r="AF2" s="6"/>
      <c r="AG2" s="6" t="s">
        <v>36</v>
      </c>
      <c r="AH2" s="6" t="s">
        <v>8</v>
      </c>
      <c r="AI2" s="6"/>
      <c r="AJ2" s="6" t="s">
        <v>36</v>
      </c>
      <c r="AK2" s="6" t="s">
        <v>7</v>
      </c>
      <c r="AL2" s="6"/>
      <c r="AM2" s="6" t="s">
        <v>36</v>
      </c>
      <c r="AN2" s="6" t="s">
        <v>9</v>
      </c>
      <c r="AO2" s="6" t="s">
        <v>37</v>
      </c>
      <c r="AP2" s="6" t="s">
        <v>47</v>
      </c>
      <c r="AQ2" s="6" t="s">
        <v>37</v>
      </c>
      <c r="AR2" s="6" t="s">
        <v>10</v>
      </c>
      <c r="AS2" s="6"/>
      <c r="AT2" s="6" t="s">
        <v>37</v>
      </c>
      <c r="AU2" s="6" t="s">
        <v>11</v>
      </c>
      <c r="AV2" s="6"/>
      <c r="AW2" s="6" t="s">
        <v>37</v>
      </c>
      <c r="AX2" s="6" t="s">
        <v>12</v>
      </c>
      <c r="AY2" s="6"/>
      <c r="AZ2" s="6" t="s">
        <v>37</v>
      </c>
      <c r="BA2" s="6" t="s">
        <v>13</v>
      </c>
      <c r="BB2" s="6"/>
      <c r="BC2" s="6" t="s">
        <v>36</v>
      </c>
      <c r="BD2" s="6" t="s">
        <v>14</v>
      </c>
      <c r="BE2" s="6"/>
      <c r="BF2" s="6" t="s">
        <v>36</v>
      </c>
      <c r="BG2" s="6" t="s">
        <v>38</v>
      </c>
      <c r="BH2" s="6"/>
      <c r="BI2" s="6" t="s">
        <v>36</v>
      </c>
      <c r="BJ2" s="6" t="s">
        <v>39</v>
      </c>
      <c r="BK2" s="6"/>
      <c r="BL2" s="6" t="s">
        <v>36</v>
      </c>
      <c r="BM2" s="6" t="s">
        <v>25</v>
      </c>
      <c r="BN2" s="6"/>
      <c r="BO2" s="6" t="s">
        <v>37</v>
      </c>
      <c r="BP2" s="6" t="s">
        <v>18</v>
      </c>
      <c r="BQ2" s="8" t="s">
        <v>17</v>
      </c>
      <c r="BR2" s="9" t="s">
        <v>15</v>
      </c>
      <c r="BS2" s="10"/>
    </row>
    <row r="3" spans="1:71" s="11" customFormat="1" ht="399.95" customHeight="1" x14ac:dyDescent="0.25">
      <c r="A3" s="12" t="s">
        <v>41</v>
      </c>
      <c r="B3" s="6"/>
      <c r="C3" s="6"/>
      <c r="D3" s="6"/>
      <c r="E3" s="6">
        <v>363.3</v>
      </c>
      <c r="F3" s="6" t="s">
        <v>40</v>
      </c>
      <c r="G3" s="6" t="s">
        <v>42</v>
      </c>
      <c r="H3" s="6" t="s">
        <v>43</v>
      </c>
      <c r="I3" s="18" t="s">
        <v>45</v>
      </c>
      <c r="J3" s="18" t="s">
        <v>44</v>
      </c>
      <c r="K3" s="13"/>
      <c r="L3" s="14"/>
      <c r="M3" s="15">
        <f>M4+M5+M6+M7</f>
        <v>5382.8899999999994</v>
      </c>
      <c r="N3" s="15"/>
      <c r="O3" s="15">
        <f>O4+O5+O6+O7</f>
        <v>244.19</v>
      </c>
      <c r="P3" s="15">
        <f t="shared" ref="P3:S3" si="0">P4+P5+P6+P7</f>
        <v>3371.59</v>
      </c>
      <c r="Q3" s="15">
        <f t="shared" si="0"/>
        <v>1525.93</v>
      </c>
      <c r="R3" s="15">
        <f t="shared" si="0"/>
        <v>241.18</v>
      </c>
      <c r="S3" s="15">
        <f t="shared" si="0"/>
        <v>5382.8899999999994</v>
      </c>
      <c r="T3" s="6" t="s">
        <v>50</v>
      </c>
      <c r="U3" s="6"/>
      <c r="V3" s="6">
        <v>2.4</v>
      </c>
      <c r="W3" s="6"/>
      <c r="X3" s="6">
        <f>V3*1422</f>
        <v>3412.7999999999997</v>
      </c>
      <c r="Y3" s="6"/>
      <c r="Z3" s="6"/>
      <c r="AA3" s="6"/>
      <c r="AB3" s="16">
        <v>2</v>
      </c>
      <c r="AC3" s="6"/>
      <c r="AD3" s="6">
        <f>AB3*83.3</f>
        <v>166.6</v>
      </c>
      <c r="AE3" s="6"/>
      <c r="AF3" s="6"/>
      <c r="AG3" s="6"/>
      <c r="AH3" s="6"/>
      <c r="AI3" s="6"/>
      <c r="AJ3" s="6"/>
      <c r="AK3" s="6"/>
      <c r="AL3" s="6"/>
      <c r="AM3" s="6"/>
      <c r="AN3" s="16" t="s">
        <v>46</v>
      </c>
      <c r="AO3" s="17">
        <f>S6</f>
        <v>1768.31</v>
      </c>
      <c r="AP3" s="16">
        <v>2</v>
      </c>
      <c r="AQ3" s="6">
        <f>AP3*17.59</f>
        <v>35.18</v>
      </c>
      <c r="AR3" s="6"/>
      <c r="AS3" s="6"/>
      <c r="AT3" s="6"/>
      <c r="AU3" s="6"/>
      <c r="AV3" s="6"/>
      <c r="AW3" s="6"/>
      <c r="AX3" s="6"/>
      <c r="AY3" s="6"/>
      <c r="AZ3" s="6"/>
      <c r="BA3" s="1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>
        <f t="shared" ref="BP3:BP7" si="1">X3+AD3+AM3+AO3+AQ3</f>
        <v>5382.8899999999994</v>
      </c>
      <c r="BQ3" s="8"/>
      <c r="BR3" s="9"/>
      <c r="BS3" s="10"/>
    </row>
    <row r="4" spans="1:71" s="11" customFormat="1" ht="188.25" customHeight="1" x14ac:dyDescent="0.25">
      <c r="A4" s="12"/>
      <c r="B4" s="6"/>
      <c r="C4" s="6"/>
      <c r="D4" s="6"/>
      <c r="E4" s="6"/>
      <c r="F4" s="6"/>
      <c r="G4" s="6"/>
      <c r="H4" s="6"/>
      <c r="I4" s="19"/>
      <c r="J4" s="19"/>
      <c r="K4" s="13" t="s">
        <v>4</v>
      </c>
      <c r="L4" s="14">
        <f>V3</f>
        <v>2.4</v>
      </c>
      <c r="M4" s="15">
        <f>L4*1422</f>
        <v>3412.7999999999997</v>
      </c>
      <c r="N4" s="15" t="s">
        <v>48</v>
      </c>
      <c r="O4" s="15">
        <f>M4*0.05</f>
        <v>170.64</v>
      </c>
      <c r="P4" s="15">
        <f>M4*0.9</f>
        <v>3071.52</v>
      </c>
      <c r="Q4" s="15">
        <v>0</v>
      </c>
      <c r="R4" s="15">
        <f>M4*0.05</f>
        <v>170.64</v>
      </c>
      <c r="S4" s="15">
        <f>O4+P4+Q4+R4</f>
        <v>3412.7999999999997</v>
      </c>
      <c r="T4" s="6"/>
      <c r="U4" s="6"/>
      <c r="V4" s="6"/>
      <c r="W4" s="6"/>
      <c r="X4" s="6"/>
      <c r="Y4" s="6"/>
      <c r="Z4" s="6"/>
      <c r="AA4" s="6"/>
      <c r="AB4" s="1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16"/>
      <c r="AO4" s="6"/>
      <c r="AP4" s="16"/>
      <c r="AQ4" s="6"/>
      <c r="AR4" s="6"/>
      <c r="AS4" s="6"/>
      <c r="AT4" s="6"/>
      <c r="AU4" s="6"/>
      <c r="AV4" s="6"/>
      <c r="AW4" s="6"/>
      <c r="AX4" s="6"/>
      <c r="AY4" s="6"/>
      <c r="AZ4" s="6"/>
      <c r="BA4" s="1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>
        <f t="shared" si="1"/>
        <v>0</v>
      </c>
      <c r="BQ4" s="8"/>
      <c r="BR4" s="9"/>
      <c r="BS4" s="10"/>
    </row>
    <row r="5" spans="1:71" s="11" customFormat="1" ht="207" customHeight="1" x14ac:dyDescent="0.25">
      <c r="A5" s="12"/>
      <c r="B5" s="6"/>
      <c r="C5" s="6"/>
      <c r="D5" s="6"/>
      <c r="E5" s="6"/>
      <c r="F5" s="6"/>
      <c r="G5" s="6"/>
      <c r="H5" s="6"/>
      <c r="I5" s="19"/>
      <c r="J5" s="19"/>
      <c r="K5" s="13" t="s">
        <v>6</v>
      </c>
      <c r="L5" s="14">
        <v>2</v>
      </c>
      <c r="M5" s="15">
        <f>L5*83.3</f>
        <v>166.6</v>
      </c>
      <c r="N5" s="15" t="s">
        <v>49</v>
      </c>
      <c r="O5" s="15">
        <f>6.17*2</f>
        <v>12.34</v>
      </c>
      <c r="P5" s="15">
        <f>10.21*2</f>
        <v>20.420000000000002</v>
      </c>
      <c r="Q5" s="15">
        <f>64.91*2</f>
        <v>129.82</v>
      </c>
      <c r="R5" s="15">
        <f>2.01*2</f>
        <v>4.0199999999999996</v>
      </c>
      <c r="S5" s="15">
        <f t="shared" ref="S5" si="2">O5+P5+Q5+R5</f>
        <v>166.6</v>
      </c>
      <c r="T5" s="6"/>
      <c r="U5" s="6"/>
      <c r="V5" s="6"/>
      <c r="W5" s="6"/>
      <c r="X5" s="6"/>
      <c r="Y5" s="6"/>
      <c r="Z5" s="6"/>
      <c r="AA5" s="6"/>
      <c r="AB5" s="1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16"/>
      <c r="AO5" s="6"/>
      <c r="AP5" s="16"/>
      <c r="AQ5" s="6"/>
      <c r="AR5" s="6"/>
      <c r="AS5" s="6"/>
      <c r="AT5" s="6"/>
      <c r="AU5" s="6"/>
      <c r="AV5" s="6"/>
      <c r="AW5" s="6"/>
      <c r="AX5" s="6"/>
      <c r="AY5" s="6"/>
      <c r="AZ5" s="6"/>
      <c r="BA5" s="1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>
        <f t="shared" si="1"/>
        <v>0</v>
      </c>
      <c r="BQ5" s="8"/>
      <c r="BR5" s="9"/>
      <c r="BS5" s="10"/>
    </row>
    <row r="6" spans="1:71" s="11" customFormat="1" ht="386.25" customHeight="1" x14ac:dyDescent="0.25">
      <c r="A6" s="12"/>
      <c r="B6" s="6"/>
      <c r="C6" s="6"/>
      <c r="D6" s="6"/>
      <c r="E6" s="6"/>
      <c r="F6" s="6"/>
      <c r="G6" s="6"/>
      <c r="H6" s="6"/>
      <c r="I6" s="19"/>
      <c r="J6" s="19"/>
      <c r="K6" s="13" t="s">
        <v>9</v>
      </c>
      <c r="L6" s="14" t="str">
        <f>AN3</f>
        <v>ТП 2*400 кВА (с двумя секциями шин 10 кВ и двумя секциями шин 0,4 кВ, оснащенных секционными коммутационными аппаратами)</v>
      </c>
      <c r="M6" s="15">
        <v>1768.31</v>
      </c>
      <c r="N6" s="15" t="s">
        <v>49</v>
      </c>
      <c r="O6" s="15">
        <v>60.13</v>
      </c>
      <c r="P6" s="15">
        <v>275.20999999999998</v>
      </c>
      <c r="Q6" s="15">
        <v>1366.45</v>
      </c>
      <c r="R6" s="15">
        <v>66.52</v>
      </c>
      <c r="S6" s="15">
        <f t="shared" ref="S6:S7" si="3">O6+P6+Q6+R6</f>
        <v>1768.31</v>
      </c>
      <c r="T6" s="6"/>
      <c r="U6" s="6"/>
      <c r="V6" s="6"/>
      <c r="W6" s="6"/>
      <c r="X6" s="6"/>
      <c r="Y6" s="6"/>
      <c r="Z6" s="6"/>
      <c r="AA6" s="6"/>
      <c r="AB6" s="1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16"/>
      <c r="AO6" s="6"/>
      <c r="AP6" s="16"/>
      <c r="AQ6" s="6"/>
      <c r="AR6" s="6"/>
      <c r="AS6" s="6"/>
      <c r="AT6" s="6"/>
      <c r="AU6" s="6"/>
      <c r="AV6" s="6"/>
      <c r="AW6" s="6"/>
      <c r="AX6" s="6"/>
      <c r="AY6" s="6"/>
      <c r="AZ6" s="6"/>
      <c r="BA6" s="1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>
        <f t="shared" si="1"/>
        <v>0</v>
      </c>
      <c r="BQ6" s="8"/>
      <c r="BR6" s="9"/>
      <c r="BS6" s="10"/>
    </row>
    <row r="7" spans="1:71" s="11" customFormat="1" ht="192" customHeight="1" x14ac:dyDescent="0.25">
      <c r="A7" s="12"/>
      <c r="B7" s="6"/>
      <c r="C7" s="6"/>
      <c r="D7" s="6"/>
      <c r="E7" s="6"/>
      <c r="F7" s="6"/>
      <c r="G7" s="6"/>
      <c r="H7" s="6"/>
      <c r="I7" s="20"/>
      <c r="J7" s="20"/>
      <c r="K7" s="13" t="s">
        <v>22</v>
      </c>
      <c r="L7" s="14">
        <f>AP3</f>
        <v>2</v>
      </c>
      <c r="M7" s="15">
        <f>2*17.59</f>
        <v>35.18</v>
      </c>
      <c r="N7" s="15" t="s">
        <v>49</v>
      </c>
      <c r="O7" s="15">
        <f>2*0.54</f>
        <v>1.08</v>
      </c>
      <c r="P7" s="15">
        <f>2*2.22</f>
        <v>4.4400000000000004</v>
      </c>
      <c r="Q7" s="15">
        <f>2*14.83</f>
        <v>29.66</v>
      </c>
      <c r="R7" s="15">
        <f>2*0</f>
        <v>0</v>
      </c>
      <c r="S7" s="15">
        <f t="shared" si="3"/>
        <v>35.18</v>
      </c>
      <c r="T7" s="6"/>
      <c r="U7" s="6"/>
      <c r="V7" s="6"/>
      <c r="W7" s="6"/>
      <c r="X7" s="6"/>
      <c r="Y7" s="6"/>
      <c r="Z7" s="6"/>
      <c r="AA7" s="6"/>
      <c r="AB7" s="1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16"/>
      <c r="AO7" s="6"/>
      <c r="AP7" s="16"/>
      <c r="AQ7" s="6"/>
      <c r="AR7" s="6"/>
      <c r="AS7" s="6"/>
      <c r="AT7" s="6"/>
      <c r="AU7" s="6"/>
      <c r="AV7" s="6"/>
      <c r="AW7" s="6"/>
      <c r="AX7" s="6"/>
      <c r="AY7" s="6"/>
      <c r="AZ7" s="6"/>
      <c r="BA7" s="1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>
        <f t="shared" si="1"/>
        <v>0</v>
      </c>
      <c r="BQ7" s="8"/>
      <c r="BR7" s="9"/>
      <c r="BS7" s="10"/>
    </row>
    <row r="8" spans="1:71" s="30" customFormat="1" ht="409.5" customHeight="1" x14ac:dyDescent="0.25">
      <c r="A8" s="21"/>
      <c r="B8" s="22"/>
      <c r="C8" s="22"/>
      <c r="D8" s="22"/>
      <c r="E8" s="22"/>
      <c r="F8" s="22"/>
      <c r="G8" s="22"/>
      <c r="H8" s="22"/>
      <c r="I8" s="22"/>
      <c r="J8" s="22" t="s">
        <v>35</v>
      </c>
      <c r="K8" s="23"/>
      <c r="L8" s="24"/>
      <c r="M8" s="25"/>
      <c r="N8" s="25"/>
      <c r="O8" s="25">
        <f>SUM(O4:O7)</f>
        <v>244.19</v>
      </c>
      <c r="P8" s="25">
        <f t="shared" ref="P8:S8" si="4">SUM(P4:P7)</f>
        <v>3371.59</v>
      </c>
      <c r="Q8" s="25">
        <f t="shared" si="4"/>
        <v>1525.93</v>
      </c>
      <c r="R8" s="25">
        <f t="shared" si="4"/>
        <v>241.18</v>
      </c>
      <c r="S8" s="25">
        <f t="shared" si="4"/>
        <v>5382.8899999999994</v>
      </c>
      <c r="T8" s="22"/>
      <c r="U8" s="22"/>
      <c r="V8" s="22">
        <v>2.4</v>
      </c>
      <c r="W8" s="22"/>
      <c r="X8" s="22">
        <v>3412.8</v>
      </c>
      <c r="Y8" s="22"/>
      <c r="Z8" s="22"/>
      <c r="AA8" s="22"/>
      <c r="AB8" s="26">
        <v>2</v>
      </c>
      <c r="AC8" s="22"/>
      <c r="AD8" s="22">
        <v>166.6</v>
      </c>
      <c r="AE8" s="22"/>
      <c r="AF8" s="22"/>
      <c r="AG8" s="22"/>
      <c r="AH8" s="22"/>
      <c r="AI8" s="22"/>
      <c r="AJ8" s="22"/>
      <c r="AK8" s="22"/>
      <c r="AL8" s="22"/>
      <c r="AM8" s="22"/>
      <c r="AN8" s="26" t="s">
        <v>46</v>
      </c>
      <c r="AO8" s="22">
        <v>1768.31</v>
      </c>
      <c r="AP8" s="26">
        <v>2</v>
      </c>
      <c r="AQ8" s="22">
        <v>35.18</v>
      </c>
      <c r="AR8" s="22"/>
      <c r="AS8" s="22"/>
      <c r="AT8" s="22"/>
      <c r="AU8" s="22"/>
      <c r="AV8" s="22"/>
      <c r="AW8" s="22"/>
      <c r="AX8" s="22"/>
      <c r="AY8" s="22"/>
      <c r="AZ8" s="22"/>
      <c r="BA8" s="26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>
        <f>SUM(BP3:BP7)</f>
        <v>5382.8899999999994</v>
      </c>
      <c r="BQ8" s="27"/>
      <c r="BR8" s="28"/>
      <c r="BS8" s="29"/>
    </row>
    <row r="9" spans="1:71" ht="103.5" customHeight="1" x14ac:dyDescent="0.45"/>
    <row r="10" spans="1:71" ht="205.5" customHeight="1" x14ac:dyDescent="0.45">
      <c r="B10" s="32" t="s">
        <v>54</v>
      </c>
      <c r="J10" s="32" t="s">
        <v>58</v>
      </c>
      <c r="O10" s="32" t="s">
        <v>59</v>
      </c>
    </row>
    <row r="11" spans="1:71" ht="205.5" customHeight="1" x14ac:dyDescent="0.45">
      <c r="B11" s="32" t="s">
        <v>55</v>
      </c>
      <c r="J11" s="32" t="s">
        <v>58</v>
      </c>
      <c r="O11" s="32" t="s">
        <v>60</v>
      </c>
    </row>
    <row r="12" spans="1:71" ht="205.5" customHeight="1" x14ac:dyDescent="0.45">
      <c r="B12" s="32" t="s">
        <v>56</v>
      </c>
      <c r="J12" s="32" t="s">
        <v>58</v>
      </c>
      <c r="O12" s="32" t="s">
        <v>61</v>
      </c>
    </row>
    <row r="13" spans="1:71" ht="205.5" customHeight="1" x14ac:dyDescent="0.45">
      <c r="B13" s="32" t="s">
        <v>57</v>
      </c>
      <c r="J13" s="32" t="s">
        <v>58</v>
      </c>
      <c r="O13" s="32" t="s">
        <v>62</v>
      </c>
    </row>
  </sheetData>
  <autoFilter ref="A2:BR5"/>
  <mergeCells count="2">
    <mergeCell ref="I3:I7"/>
    <mergeCell ref="J3:J7"/>
  </mergeCells>
  <pageMargins left="0" right="0.19685039370078741" top="0" bottom="0" header="0" footer="0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Лот_№_</vt:lpstr>
      <vt:lpstr>Лот_№_!Заголовки_для_печати</vt:lpstr>
      <vt:lpstr>Лот_№_!Область_печати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2016-10-07T13:49:09Z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физ объемы_от 13.10.15.xlsx</vt:lpwstr>
  </property>
</Properties>
</file>