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 firstSheet="1" activeTab="1"/>
  </bookViews>
  <sheets>
    <sheet name="71_лот_(Льготники)" sheetId="2" state="hidden" r:id="rId1"/>
    <sheet name="71_лот_(Не_льготники)" sheetId="4" r:id="rId2"/>
  </sheets>
  <definedNames>
    <definedName name="_xlnm._FilterDatabase" localSheetId="0" hidden="1">'71_лот_(Льготники)'!$A$2:$BM$177</definedName>
    <definedName name="_xlnm._FilterDatabase" localSheetId="1" hidden="1">'71_лот_(Не_льготники)'!$A$2:$BM$8</definedName>
    <definedName name="_xlnm.Print_Titles" localSheetId="0">'71_лот_(Льготники)'!$2:$2</definedName>
    <definedName name="_xlnm.Print_Titles" localSheetId="1">'71_лот_(Не_льготники)'!$2:$2</definedName>
    <definedName name="_xlnm.Print_Area" localSheetId="0">'71_лот_(Льготники)'!$A$1:$BM$35</definedName>
    <definedName name="_xlnm.Print_Area" localSheetId="1">'71_лот_(Не_льготники)'!$A$1:$BM$8</definedName>
  </definedNames>
  <calcPr calcId="145621"/>
</workbook>
</file>

<file path=xl/calcChain.xml><?xml version="1.0" encoding="utf-8"?>
<calcChain xmlns="http://schemas.openxmlformats.org/spreadsheetml/2006/main">
  <c r="Q35" i="2" l="1"/>
  <c r="P35" i="2"/>
  <c r="T35" i="2" s="1"/>
  <c r="N35" i="2"/>
  <c r="N34" i="2" s="1"/>
  <c r="N33" i="2"/>
  <c r="N32" i="2" s="1"/>
  <c r="S34" i="2"/>
  <c r="R34" i="2"/>
  <c r="Q34" i="2"/>
  <c r="P34" i="2"/>
  <c r="S33" i="2"/>
  <c r="S32" i="2" s="1"/>
  <c r="Q33" i="2"/>
  <c r="Q32" i="2" s="1"/>
  <c r="R32" i="2"/>
  <c r="P30" i="2"/>
  <c r="P29" i="2" s="1"/>
  <c r="N30" i="2"/>
  <c r="Q30" i="2" s="1"/>
  <c r="N29" i="2"/>
  <c r="N28" i="2"/>
  <c r="N27" i="2"/>
  <c r="R29" i="2"/>
  <c r="Q28" i="2"/>
  <c r="Q27" i="2" s="1"/>
  <c r="P28" i="2"/>
  <c r="S30" i="2"/>
  <c r="S29" i="2"/>
  <c r="T28" i="2"/>
  <c r="BB27" i="2" s="1"/>
  <c r="BK27" i="2" s="1"/>
  <c r="S28" i="2"/>
  <c r="T27" i="2"/>
  <c r="S27" i="2"/>
  <c r="R27" i="2"/>
  <c r="P27" i="2"/>
  <c r="S25" i="2"/>
  <c r="P25" i="2"/>
  <c r="N25" i="2"/>
  <c r="Q25" i="2" s="1"/>
  <c r="N24" i="2"/>
  <c r="N22" i="2"/>
  <c r="N21" i="2"/>
  <c r="N20" i="2" s="1"/>
  <c r="P21" i="2"/>
  <c r="P20" i="2" s="1"/>
  <c r="AT20" i="2"/>
  <c r="AR20" i="2"/>
  <c r="AJ20" i="2"/>
  <c r="R20" i="2"/>
  <c r="S21" i="2"/>
  <c r="S20" i="2"/>
  <c r="M19" i="2"/>
  <c r="N19" i="2" s="1"/>
  <c r="M18" i="2"/>
  <c r="T18" i="2"/>
  <c r="N18" i="2" s="1"/>
  <c r="N17" i="2" s="1"/>
  <c r="AZ17" i="2"/>
  <c r="R17" i="2"/>
  <c r="O17" i="2"/>
  <c r="M15" i="2"/>
  <c r="N15" i="2" s="1"/>
  <c r="R14" i="2"/>
  <c r="O14" i="2"/>
  <c r="N11" i="2"/>
  <c r="P11" i="2" s="1"/>
  <c r="N9" i="2"/>
  <c r="N8" i="2" s="1"/>
  <c r="R10" i="2"/>
  <c r="P9" i="2"/>
  <c r="S11" i="2"/>
  <c r="S10" i="2"/>
  <c r="S9" i="2"/>
  <c r="S8" i="2"/>
  <c r="R8" i="2"/>
  <c r="N6" i="2"/>
  <c r="P6" i="2" s="1"/>
  <c r="N4" i="2"/>
  <c r="N3" i="2" s="1"/>
  <c r="R5" i="2"/>
  <c r="P4" i="2"/>
  <c r="S6" i="2"/>
  <c r="S5" i="2"/>
  <c r="S4" i="2"/>
  <c r="S3" i="2"/>
  <c r="R3" i="2"/>
  <c r="P10" i="2" l="1"/>
  <c r="T34" i="2"/>
  <c r="BH34" i="2"/>
  <c r="BK34" i="2" s="1"/>
  <c r="P5" i="2"/>
  <c r="Q15" i="2"/>
  <c r="Q14" i="2" s="1"/>
  <c r="N14" i="2"/>
  <c r="P15" i="2"/>
  <c r="S15" i="2"/>
  <c r="S14" i="2" s="1"/>
  <c r="Q19" i="2"/>
  <c r="Q17" i="2" s="1"/>
  <c r="S19" i="2"/>
  <c r="S17" i="2" s="1"/>
  <c r="P19" i="2"/>
  <c r="T25" i="2"/>
  <c r="BB20" i="2" s="1"/>
  <c r="Q29" i="2"/>
  <c r="T30" i="2"/>
  <c r="Q6" i="2"/>
  <c r="Q5" i="2" s="1"/>
  <c r="Q11" i="2"/>
  <c r="Q10" i="2" s="1"/>
  <c r="Q21" i="2"/>
  <c r="P33" i="2"/>
  <c r="P3" i="2"/>
  <c r="Q4" i="2"/>
  <c r="Q3" i="2" s="1"/>
  <c r="N5" i="2"/>
  <c r="P8" i="2"/>
  <c r="Q9" i="2"/>
  <c r="Q8" i="2" s="1"/>
  <c r="N10" i="2"/>
  <c r="N8" i="4"/>
  <c r="P8" i="4" s="1"/>
  <c r="AL3" i="4"/>
  <c r="S7" i="4"/>
  <c r="R7" i="4"/>
  <c r="Q7" i="4"/>
  <c r="P7" i="4"/>
  <c r="N7" i="4"/>
  <c r="S8" i="4"/>
  <c r="T33" i="2" l="1"/>
  <c r="P32" i="2"/>
  <c r="Q20" i="2"/>
  <c r="T21" i="2"/>
  <c r="T19" i="2"/>
  <c r="P17" i="2"/>
  <c r="T15" i="2"/>
  <c r="P14" i="2"/>
  <c r="T11" i="2"/>
  <c r="BB29" i="2"/>
  <c r="BK29" i="2" s="1"/>
  <c r="T29" i="2"/>
  <c r="T9" i="2"/>
  <c r="T6" i="2"/>
  <c r="T4" i="2"/>
  <c r="Q8" i="4"/>
  <c r="Q4" i="4"/>
  <c r="S4" i="4"/>
  <c r="P4" i="4"/>
  <c r="T3" i="2" l="1"/>
  <c r="BB3" i="2"/>
  <c r="BK3" i="2" s="1"/>
  <c r="T8" i="2"/>
  <c r="BB8" i="2"/>
  <c r="BK8" i="2" s="1"/>
  <c r="AF20" i="2"/>
  <c r="BK20" i="2" s="1"/>
  <c r="T20" i="2"/>
  <c r="BB5" i="2"/>
  <c r="BK5" i="2" s="1"/>
  <c r="T5" i="2"/>
  <c r="BB10" i="2"/>
  <c r="BK10" i="2" s="1"/>
  <c r="T10" i="2"/>
  <c r="T14" i="2"/>
  <c r="BB14" i="2"/>
  <c r="BK14" i="2" s="1"/>
  <c r="T17" i="2"/>
  <c r="BB17" i="2"/>
  <c r="BK17" i="2" s="1"/>
  <c r="T32" i="2"/>
  <c r="BB32" i="2"/>
  <c r="BK32" i="2" s="1"/>
  <c r="T8" i="4"/>
  <c r="T7" i="4"/>
  <c r="AJ3" i="4" s="1"/>
  <c r="R6" i="4"/>
  <c r="R3" i="4" s="1"/>
  <c r="Q6" i="4"/>
  <c r="P6" i="4"/>
  <c r="P3" i="4" s="1"/>
  <c r="N6" i="4"/>
  <c r="N3" i="4" s="1"/>
  <c r="Q5" i="4"/>
  <c r="Q3" i="4" s="1"/>
  <c r="T4" i="4"/>
  <c r="V3" i="4" s="1"/>
  <c r="M8" i="4"/>
  <c r="L8" i="4"/>
  <c r="L7" i="4"/>
  <c r="M6" i="4"/>
  <c r="L5" i="4"/>
  <c r="L4" i="4"/>
  <c r="T5" i="4" l="1"/>
  <c r="X3" i="4" s="1"/>
  <c r="BK3" i="4" s="1"/>
  <c r="T3" i="4"/>
  <c r="S6" i="4"/>
  <c r="S3" i="4" s="1"/>
  <c r="T6" i="4"/>
  <c r="AD3" i="4" s="1"/>
</calcChain>
</file>

<file path=xl/sharedStrings.xml><?xml version="1.0" encoding="utf-8"?>
<sst xmlns="http://schemas.openxmlformats.org/spreadsheetml/2006/main" count="269" uniqueCount="190">
  <si>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</si>
  <si>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</si>
  <si>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</si>
  <si>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</si>
  <si>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</si>
  <si>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</si>
  <si>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</si>
  <si>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</si>
  <si>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</si>
  <si>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</si>
  <si>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</si>
  <si>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</si>
  <si>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</si>
  <si>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</si>
  <si>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</si>
  <si>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</si>
  <si>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</si>
  <si>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</si>
  <si>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</si>
  <si>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</si>
  <si>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</si>
  <si>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</si>
  <si>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</si>
  <si>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</si>
  <si>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</si>
  <si>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</si>
  <si>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</si>
  <si>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</si>
  <si>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</si>
  <si>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</si>
  <si>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</si>
  <si>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</si>
  <si>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</si>
  <si>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</si>
  <si>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</si>
  <si>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</si>
  <si>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</si>
  <si>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</si>
  <si>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</si>
  <si>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</si>
  <si>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</si>
  <si>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</si>
  <si>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</si>
  <si>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41191726</t>
  </si>
  <si>
    <t>Мамзурин Максим Валерьевич</t>
  </si>
  <si>
    <t>РРЭС</t>
  </si>
  <si>
    <t>КРЭС</t>
  </si>
  <si>
    <t>БРЭС</t>
  </si>
  <si>
    <t>ЗРЭС</t>
  </si>
  <si>
    <t>Курская обл, Рыльский р-н, д. Ишутино д. 73​</t>
  </si>
  <si>
    <t>-</t>
  </si>
  <si>
    <t>- строительство ВЛ-0,4 кВ протяженностью 0,01 км от ТП-10/0,4 кВ № 4/100 (инв. № 54.240837)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</si>
  <si>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4/100 (инв. № 54.240837)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</si>
  <si>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реконструкция существующей ВЛ-0,4 кВ № 1 (инв. № нет)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</si>
  <si>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</si>
  <si>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ТП в части монтажа дополнительного коммутационного аппарата отходящей ВЛ-0,4кВ (объем реконструкции уточнить при проектировании) – за счет средств тарифа на передачу электроэнергии.</t>
  </si>
  <si>
    <t>41207055 (ВЭС-3140/2015)</t>
  </si>
  <si>
    <t>41206064 (ЦЭС-12055/2015)</t>
  </si>
  <si>
    <t>41210350 (ЦЭС-12112/2015)</t>
  </si>
  <si>
    <t>41211481 (ВЭС-3158/2015)</t>
  </si>
  <si>
    <t>41129594 (ЗЭС-2669/2015)</t>
  </si>
  <si>
    <t>41210194 (ЦЭС-12207/2015)</t>
  </si>
  <si>
    <t>41213391 (ЦЭС-11639/2015)</t>
  </si>
  <si>
    <t>41208894 (ЦЭС-12114/2015)</t>
  </si>
  <si>
    <t>41212337 (ЦЭС-12159/2015)</t>
  </si>
  <si>
    <t>41210373 (ЦЭС-12203/2015)</t>
  </si>
  <si>
    <t>41213982 (ЦЭС-12073/2015)</t>
  </si>
  <si>
    <t>41210170 (ЦЭС-12205/2015)</t>
  </si>
  <si>
    <t>41205045 (ЦЭС-12071/2015)</t>
  </si>
  <si>
    <t>41205050 (ЦЭС-11845/2015)</t>
  </si>
  <si>
    <t>41213933 (ЦЭС-12154/2015)</t>
  </si>
  <si>
    <t>41205004 (ЦЭС-12102/2015)</t>
  </si>
  <si>
    <t>41210388 (ЦЭС-12082/2015)</t>
  </si>
  <si>
    <t>41207055</t>
  </si>
  <si>
    <t>41206064</t>
  </si>
  <si>
    <t>41210350</t>
  </si>
  <si>
    <t>41211481</t>
  </si>
  <si>
    <t>41210194</t>
  </si>
  <si>
    <t>41213391</t>
  </si>
  <si>
    <t>41208894</t>
  </si>
  <si>
    <t>41212337</t>
  </si>
  <si>
    <t>41210373</t>
  </si>
  <si>
    <t>41213982</t>
  </si>
  <si>
    <t>41210170</t>
  </si>
  <si>
    <t>41205045</t>
  </si>
  <si>
    <t>41205050</t>
  </si>
  <si>
    <t>41213933</t>
  </si>
  <si>
    <t>41205004</t>
  </si>
  <si>
    <t>41210388</t>
  </si>
  <si>
    <t>Фурсов Евгений Григорьевич</t>
  </si>
  <si>
    <t>Дарвина Наталья Михайловна</t>
  </si>
  <si>
    <t>Павленко Павел Александрович</t>
  </si>
  <si>
    <t>Администрация Ленинского сельсовета Советского района Курской области</t>
  </si>
  <si>
    <t>ЗАО "Новый курс"</t>
  </si>
  <si>
    <t>Громова Татьяна Николаевна</t>
  </si>
  <si>
    <t>Литинская Надежда Николаевна</t>
  </si>
  <si>
    <t>Бредихина Валентина Ивановна</t>
  </si>
  <si>
    <t>Шепелева Ольга Николаевна</t>
  </si>
  <si>
    <t>Баркова Татьяна Александровна</t>
  </si>
  <si>
    <t>Сергиенко Алексей Иванович</t>
  </si>
  <si>
    <t>Родионов Евгений Валентинович</t>
  </si>
  <si>
    <t>Лощев Владислав Юрьевич</t>
  </si>
  <si>
    <t>Головина Елена Юрьевна</t>
  </si>
  <si>
    <t>Немчинова Елена Викторовна</t>
  </si>
  <si>
    <t>Быканова Наталия Юрьевна</t>
  </si>
  <si>
    <t>Индивидуальный предприниматель Рудакова Светлана Викторовна</t>
  </si>
  <si>
    <t>МаРЭС</t>
  </si>
  <si>
    <t>СоРЭС</t>
  </si>
  <si>
    <t>КуРЭС</t>
  </si>
  <si>
    <t>ОРЭС</t>
  </si>
  <si>
    <t>Курская область, Мантуровский р-н, Останинский сельсовет, д. Екатериновка, ул. Екатериновская, д. 29а</t>
  </si>
  <si>
    <t>Курская обл., Полянский с/с, д. Жеребцово</t>
  </si>
  <si>
    <t>Россия, Курская обл., Курский район, Новопоселеновский сельсовет, д. Екатериновка</t>
  </si>
  <si>
    <t>Курская область, Советский район, д. Пожидаевка, кад. 46:21:170101:53</t>
  </si>
  <si>
    <t>Курская обл., г.Курчатов, кад № 46:310000001663</t>
  </si>
  <si>
    <t>Курский р-н, х.Кислино, уч.46:11:170607:465</t>
  </si>
  <si>
    <t>Курский р-н, Клюквинский с/с, снт "Звездочка", уч.1297</t>
  </si>
  <si>
    <t>305024, Курский р-н, с.Зорино, ул.Добрая, д.2</t>
  </si>
  <si>
    <t>г. Курск, ул. 3-я Лиственная, уч. 46:29:102209:273</t>
  </si>
  <si>
    <t>Курская обл., Золотухинский р-н, д. Ивановка</t>
  </si>
  <si>
    <t>Курский р-н, Новопоселеновский с/с, д.1-е Цветово, уч.46:11:120102:509</t>
  </si>
  <si>
    <t>Курский р-н, х.Кислино, уч.46:11:170607:450</t>
  </si>
  <si>
    <t>Курская обл., Курский р-он, Полянский с/с, д. Нартово, кад. 46:11:160601:81</t>
  </si>
  <si>
    <t>305040, г.Курск, с/т "Курск", уч.1646</t>
  </si>
  <si>
    <t>Курский р-н, Клюквинский с/с, д.Долгое, уч.46:11:071002:869</t>
  </si>
  <si>
    <t>д. Майская Заря, уч. 46:11:090601:260</t>
  </si>
  <si>
    <t>Курская обл.,  Октябрьский р-н, с.Дьяконово, ул.Победы, д.3-а.</t>
  </si>
  <si>
    <t>- строительство ответвления протяженностью 0,13 км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 км по техническим условиям Ц-11824.</t>
  </si>
  <si>
    <t>- строительство участка ВЛ-0,4кВ (воздушные линии самонесущим изолированным проводом)  протяженностью 0,18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</si>
  <si>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ВЛ-0,4кВ (воздушные линии самонесущим изолированным проводом) протяженностью 0,17 км от существующей  ВЛ-0,4 кВ №1 (инв.№2132)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</si>
  <si>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3.1.2. Строительство ЛЭП-10 кВ протяженностью 1 км от яч. 10 кВ № 8 1 секции шин 10 кВ ПС 35/10 кВ «Курчатов» до границы земельного участка заявителя, с установкой опоры с разъединителем 10 кВ на границе земельного участка заявителя (марку и сечение провода/кабеля, протяженность уточнить при проектировании), в том числе:
- в кабельном исполнении (КЛ-10 кВ)  - 0,75 км;
- в воздушном исполнении (ВЛ-10 кВ) - 0,25 км.
3.1.3. Строительство ЛЭП-10 кВ протяженностью 1 км от проектируемой ячейки 10 кВ 2 секции шин 10 кВ ПС 35/10 кВ «Курчатов» до границы земельного участка заявителя, с установкой опоры с разъединителем 10 кВ на границе земельного участка заявителя (марку и сечение провода/кабеля, протяженность уточнить при проектировании), в том числе:
- в кабельном исполнении (КЛ-10 кВ)  - 0,75 км;
- в воздушном исполнении (ВЛ-10 кВ) - 0,25 км.</t>
  </si>
  <si>
    <t>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 - в т.ч. 0,37 км по техническим условиям Ц-12205);
строительство воздушной линии электропередачи 0,4 кВ самонесущим изолированным проводом (строительство ВЛ-0,4 кВ протяженностью  0,38 км от проектируемой ТП-10/0,4 кВ  до границы земельного участка заявителя (марку и сечение провода, протяженность уточнить при проектировании) - в т.ч. 0,38 км по техническим условиям Ц-12205).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Ц-12205).</t>
  </si>
  <si>
    <t>- строительство ВЛ-0,4кВ протяженностью 0,43 км c самонесущим изолированным проводом от ТП-10/0,4 кВ №213/25 до границы земельного участка заявителя (номер опоры, марку и сечение провода, протяженность уточнить при проектировании).</t>
  </si>
  <si>
    <t>- строительство участка ВЛ-0,4кВ протяженностью 0,1 км от опоры №14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</si>
  <si>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0,07 км от опоры № 13 существующей ВЛ-0,4 кВ № 1 (инв. № 6106)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</t>
  </si>
  <si>
    <t>- строительство самонесущим изолированным проводом ВЛИ-0,4 кВ протяженностью 0,25 км от ТП-10/0,4 кВ № 558/63 (инв. № SRSK)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</si>
  <si>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    кВ  и установкой разъединителя 10 кВ на концевой опоре (марку и сечение провода, протяженность уточнить при проектировании);
строительство воздушной линии электропередачи 0,4 кВ самонесущим изолированным проводом (строительство ВЛ-0,4 кВ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</si>
  <si>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участка ВЛ-0,4кВ протяженностью 0,09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</si>
  <si>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0,18 км от опоры  существующей  ВЛ-0,4 кВ № 2 (инв. №  12011564-00)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</si>
  <si>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0,15 км от опоры существующей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0,39 км от проектируемой ТП-10/0,4 кВ до границы земельного участка заявителя (марку и сечение провода, протяженность уточнить при проектировании) - в т.ч.  0,39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Ц-11936.</t>
  </si>
  <si>
    <t>- строительство ответвления протяженностью 0,14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</si>
  <si>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1577Б)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</si>
  <si>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Ц-11824.</t>
  </si>
  <si>
    <t>реконструкция существующей ВЛ-0,4 кВ №1 (инв.№2132)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</si>
  <si>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</si>
  <si>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6106)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</si>
  <si>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558/63 (инв. № SRSK) в части монтажа дополнительного коммутационного аппарата отходящей ВЛИ-0,4 кВ (тип и технические характеристики коммутационного аппарата, объем реконструкции уточнить при проектировании) – за счет средств тарифа на передачу электроэнергии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</si>
  <si>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</si>
  <si>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</si>
  <si>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 12011564-00)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</si>
  <si>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Ц-11936.</t>
  </si>
  <si>
    <t>реконструкция существующей ВЛ-0,4 кВ № 2 (инв. № 8636) в части монтажа двух дополнительных (неизолированных) проводов на участке протяженностью 0,24 км, в пролетах опор №№ 10…1-6 (марку и сечение провода и объем реконструкции уточнить при проектировании) – за счет средств тарифа на передачу электроэнергии.</t>
  </si>
  <si>
    <t>реконструкция ТП-10/0,4 кВ № 380 (инв. № 2847)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 техническим условиям Ц-10975, Ц-11903, Ц-12027, Ц-12186, Ц-12200, Ц-12199, Ц-12198.</t>
  </si>
  <si>
    <t xml:space="preserve"> - строительство ответвления протяженностью 0,25 км от опоры № 1 ВЛ-0,4 кВ № 1 (инв. № 1577Б)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</si>
  <si>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 xml:space="preserve">ТП-10/0,4 кВ № 558/63 (инв. № SRSK) </t>
  </si>
  <si>
    <t>Монтаж автоматического выключателя 0,4 кВ (до 63 А)</t>
  </si>
  <si>
    <t>ВЛ-10 кВ № 129.12 (инв. № 15577)</t>
  </si>
  <si>
    <t>Объем строительства включен в Ц-11936 (Очередь № 68 Юго-Запад)</t>
  </si>
  <si>
    <t>ВЛ-0,4 кВ №2 (г. Курск, ул. 3-я Лиственная)</t>
  </si>
  <si>
    <t xml:space="preserve"> ВЛ-0,4 кВ №1 (инв.№2132)</t>
  </si>
  <si>
    <t>Объем работ включен в Ц-11903 (Лот № 65-66-67 Юго-Запад-2)</t>
  </si>
  <si>
    <t>ТП-10/0,4 кВ № 380 (инв. № 2847)</t>
  </si>
  <si>
    <t>ВЛ-10 кВ № 412.16 (инв. № 4009)</t>
  </si>
  <si>
    <t>КТП 250 кВА (с трансформатором 160 кВА)</t>
  </si>
  <si>
    <t xml:space="preserve">ВЛ-0,4 кВ №2 ( Курская обл., Курский район, Новопоселеновский сельсовет, д. Екатериновка) </t>
  </si>
  <si>
    <t>ВЛ-0,4 кВ № 2 (инв. № 8636)</t>
  </si>
  <si>
    <t>Реконструкция ВЛ-0,4 кВ с монтажом 2-х дополнительных проводов</t>
  </si>
  <si>
    <t>ВЛ-0,4 кВ № 1 (инв. № 1577Б)</t>
  </si>
  <si>
    <t>ВЛ-0,4 кВ № 1 (инв. № 3340)</t>
  </si>
  <si>
    <t>Остальной объем строительства включен в Ц-11824 (хоз. способ от 23.12.2015_65 Лот)</t>
  </si>
  <si>
    <t>ВЛ-0,4 кВ №2 (Курская обл., Курский р-он, Полянский с/с, д. Нартово)</t>
  </si>
  <si>
    <t>ВЛ-0,4 кВ № 1 (д. Майская Заря)</t>
  </si>
  <si>
    <t>ВЛ-0,4 кВ № 2 (инв. №  12011564-00)</t>
  </si>
  <si>
    <t>монтаж дополнительной ячейки 10 кВ-1 шт.</t>
  </si>
  <si>
    <t>монтаж дополнительной ячейки 10 кВ на 2 секции шин 10 кВ  (тип и технические характеристики оборудования уточнить при проектировании);
реконструкция существующей ячейки 10 кВ № 8 1 секции шин 10 кВ в части замены устройств РЗиА и трансформаторов тока (объем реконструкции уточнить при проектировании)</t>
  </si>
  <si>
    <t>Реконструкция существующей ячейки 10 кВ  в части замены трансформаторов тока (3 шт.)</t>
  </si>
  <si>
    <t>2 КЛ по 0,75 км (сеч. 120 мм2), в т.ч. прокол под а/д  0,02 км</t>
  </si>
  <si>
    <t>41191726 (ЗЭС-2708/2015)</t>
  </si>
  <si>
    <t>Монтаж автоматического выключателя 0,4 кВ (до 63 А) - 1 шт.</t>
  </si>
  <si>
    <t xml:space="preserve"> ВЛ-0,4 кВ № 1 (инв. № 6106) </t>
  </si>
  <si>
    <t>ТП-10/0,4 кВ № 4/100 (инв. № 54.240837)</t>
  </si>
  <si>
    <t>Монтаж автоматического выключателя 0,4 кВ-1 шт.</t>
  </si>
  <si>
    <t>Объем строительства включен в Ц-12205 (Лот № 71 льготники)</t>
  </si>
  <si>
    <t>1шт</t>
  </si>
  <si>
    <t>2шт</t>
  </si>
  <si>
    <t>смета-аналог</t>
  </si>
  <si>
    <t>Обоснование стоимости</t>
  </si>
  <si>
    <t>УП на 2016</t>
  </si>
  <si>
    <t>замена трансформаторов тока (3 шт.)</t>
  </si>
  <si>
    <t>УП на 2016г. и смета-аналог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</si>
</sst>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4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05"/>
  <sheetViews>
    <sheetView view="pageBreakPreview" topLeftCell="AH1" zoomScale="30" zoomScaleNormal="70" zoomScaleSheetLayoutView="30" workbookViewId="0">
      <pane ySplit="2" topLeftCell="A31" activePane="bottomLeft" state="frozen"/>
      <selection pane="bottomLeft" activeCell="BK35" sqref="BK35"/>
    </sheetView>
  </sheetViews>
  <sheetFormatPr defaultColWidth="9.140625" defaultRowHeight="34.5" x14ac:dyDescent="0.45"/>
  <cols>
    <col min="1" max="1" width="50.7109375" style="37" customWidth="1"/>
    <col min="2" max="2" width="25.5703125" style="37" customWidth="1"/>
    <col min="3" max="3" width="46.42578125" style="37" customWidth="1"/>
    <col min="4" max="4" width="36.85546875" style="37" customWidth="1"/>
    <col min="5" max="5" width="16.42578125" style="37" customWidth="1"/>
    <col min="6" max="6" width="67.5703125" style="37" customWidth="1"/>
    <col min="7" max="7" width="23.5703125" style="37" customWidth="1"/>
    <col min="8" max="8" width="59.7109375" style="37" customWidth="1"/>
    <col min="9" max="10" width="255.5703125" style="37" customWidth="1"/>
    <col min="11" max="11" width="38.140625" style="37" customWidth="1"/>
    <col min="12" max="12" width="42.5703125" style="37" customWidth="1"/>
    <col min="13" max="13" width="44.85546875" style="37" customWidth="1"/>
    <col min="14" max="14" width="41" style="37" customWidth="1"/>
    <col min="15" max="15" width="2.140625" style="37" customWidth="1"/>
    <col min="16" max="16" width="36.5703125" style="37" customWidth="1"/>
    <col min="17" max="17" width="33.28515625" style="37" customWidth="1"/>
    <col min="18" max="18" width="23.140625" style="37" customWidth="1"/>
    <col min="19" max="19" width="29.85546875" style="37" customWidth="1"/>
    <col min="20" max="20" width="33.7109375" style="37" customWidth="1"/>
    <col min="21" max="21" width="12.42578125" style="37" customWidth="1"/>
    <col min="22" max="22" width="9.140625" style="37" customWidth="1"/>
    <col min="23" max="24" width="10.140625" style="37" customWidth="1"/>
    <col min="25" max="27" width="17" style="37" customWidth="1"/>
    <col min="28" max="28" width="24.85546875" style="37" customWidth="1"/>
    <col min="29" max="29" width="25.7109375" style="37" customWidth="1"/>
    <col min="30" max="30" width="19.7109375" style="37" customWidth="1"/>
    <col min="31" max="31" width="21" style="37" customWidth="1"/>
    <col min="32" max="32" width="20.140625" style="37" customWidth="1"/>
    <col min="33" max="33" width="37.7109375" style="37" customWidth="1"/>
    <col min="34" max="34" width="21" style="37" customWidth="1"/>
    <col min="35" max="35" width="13.42578125" style="37" customWidth="1"/>
    <col min="36" max="36" width="23" style="37" customWidth="1"/>
    <col min="37" max="37" width="26" style="37" customWidth="1"/>
    <col min="38" max="38" width="19.7109375" style="37" customWidth="1"/>
    <col min="39" max="39" width="12.7109375" style="37" customWidth="1"/>
    <col min="40" max="40" width="9.140625" style="37" customWidth="1"/>
    <col min="41" max="41" width="9.5703125" style="37" customWidth="1"/>
    <col min="42" max="42" width="9.140625" style="37" customWidth="1"/>
    <col min="43" max="43" width="27.140625" style="37" customWidth="1"/>
    <col min="44" max="44" width="22" style="37" customWidth="1"/>
    <col min="45" max="45" width="21.42578125" style="37" customWidth="1"/>
    <col min="46" max="46" width="23.42578125" style="37" customWidth="1"/>
    <col min="47" max="50" width="9.140625" style="37" customWidth="1"/>
    <col min="51" max="51" width="57.28515625" style="37" customWidth="1"/>
    <col min="52" max="52" width="24.28515625" style="37" customWidth="1"/>
    <col min="53" max="53" width="64.7109375" style="37" customWidth="1"/>
    <col min="54" max="54" width="21.85546875" style="37" customWidth="1"/>
    <col min="55" max="55" width="23.140625" style="37" customWidth="1"/>
    <col min="56" max="56" width="18.140625" style="37" customWidth="1"/>
    <col min="57" max="57" width="22.5703125" style="37" customWidth="1"/>
    <col min="58" max="58" width="24.140625" style="37" customWidth="1"/>
    <col min="59" max="59" width="33.85546875" style="37" customWidth="1"/>
    <col min="60" max="60" width="18.5703125" style="37" customWidth="1"/>
    <col min="61" max="61" width="32.5703125" style="37" customWidth="1"/>
    <col min="62" max="62" width="33" style="37" customWidth="1"/>
    <col min="63" max="63" width="31.5703125" style="39" customWidth="1"/>
    <col min="64" max="64" width="37.28515625" style="40" customWidth="1"/>
    <col min="65" max="65" width="72.140625" style="37" customWidth="1"/>
    <col min="66" max="66" width="17.7109375" style="41" customWidth="1"/>
    <col min="67" max="67" width="9.140625" style="37"/>
    <col min="68" max="68" width="16.42578125" style="37" bestFit="1" customWidth="1"/>
    <col min="69" max="16384" width="9.140625" style="37"/>
  </cols>
  <sheetData>
    <row r="1" spans="1:70" ht="35.1" x14ac:dyDescent="0.7">
      <c r="C1" s="38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2" t="s">
        <v>34</v>
      </c>
      <c r="M2" s="42" t="s">
        <v>35</v>
      </c>
      <c r="N2" s="42" t="s">
        <v>36</v>
      </c>
      <c r="O2" s="42"/>
      <c r="P2" s="42" t="s">
        <v>37</v>
      </c>
      <c r="Q2" s="42" t="s">
        <v>38</v>
      </c>
      <c r="R2" s="42" t="s">
        <v>39</v>
      </c>
      <c r="S2" s="42" t="s">
        <v>40</v>
      </c>
      <c r="T2" s="42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43" t="s">
        <v>19</v>
      </c>
      <c r="BN2" s="44"/>
    </row>
    <row r="3" spans="1:70" s="25" customFormat="1" ht="274.5" customHeight="1" x14ac:dyDescent="0.25">
      <c r="A3" s="18" t="s">
        <v>56</v>
      </c>
      <c r="B3" s="19" t="s">
        <v>73</v>
      </c>
      <c r="C3" s="20">
        <v>466.1</v>
      </c>
      <c r="D3" s="20">
        <v>466.1</v>
      </c>
      <c r="E3" s="21">
        <v>10</v>
      </c>
      <c r="F3" s="19" t="s">
        <v>89</v>
      </c>
      <c r="G3" s="19" t="s">
        <v>106</v>
      </c>
      <c r="H3" s="19" t="s">
        <v>110</v>
      </c>
      <c r="I3" s="19" t="s">
        <v>153</v>
      </c>
      <c r="J3" s="19" t="s">
        <v>141</v>
      </c>
      <c r="K3" s="21" t="s">
        <v>167</v>
      </c>
      <c r="L3" s="21"/>
      <c r="M3" s="21"/>
      <c r="N3" s="21">
        <f>N4</f>
        <v>275.25</v>
      </c>
      <c r="O3" s="21"/>
      <c r="P3" s="21">
        <f t="shared" ref="P3:T3" si="0">P4</f>
        <v>22.02</v>
      </c>
      <c r="Q3" s="21">
        <f t="shared" si="0"/>
        <v>236.715</v>
      </c>
      <c r="R3" s="21">
        <f t="shared" si="0"/>
        <v>0</v>
      </c>
      <c r="S3" s="21">
        <f t="shared" si="0"/>
        <v>16.515000000000001</v>
      </c>
      <c r="T3" s="21">
        <f t="shared" si="0"/>
        <v>275.25</v>
      </c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26">
        <v>0.25</v>
      </c>
      <c r="BB3" s="21">
        <f>T4</f>
        <v>275.25</v>
      </c>
      <c r="BC3" s="21"/>
      <c r="BD3" s="51"/>
      <c r="BE3" s="51"/>
      <c r="BF3" s="51"/>
      <c r="BG3" s="51"/>
      <c r="BH3" s="51"/>
      <c r="BI3" s="51"/>
      <c r="BJ3" s="51"/>
      <c r="BK3" s="51">
        <f>BB3</f>
        <v>275.25</v>
      </c>
      <c r="BL3" s="22">
        <v>42573</v>
      </c>
      <c r="BM3" s="51"/>
      <c r="BN3" s="51"/>
      <c r="BO3" s="23"/>
      <c r="BP3" s="23"/>
      <c r="BQ3" s="22"/>
      <c r="BR3" s="24"/>
    </row>
    <row r="4" spans="1:70" s="6" customFormat="1" ht="137.2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7">
        <v>0.25</v>
      </c>
      <c r="N4" s="4">
        <f>1101*M4</f>
        <v>275.25</v>
      </c>
      <c r="O4" s="4"/>
      <c r="P4" s="4">
        <f>0.08*N4</f>
        <v>22.02</v>
      </c>
      <c r="Q4" s="4">
        <f>0.86*N4</f>
        <v>236.715</v>
      </c>
      <c r="R4" s="4"/>
      <c r="S4" s="4">
        <f>0.06*N4</f>
        <v>16.515000000000001</v>
      </c>
      <c r="T4" s="4">
        <f>P4+Q4+R4+S4</f>
        <v>275.25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27"/>
      <c r="BB4" s="4"/>
      <c r="BC4" s="4"/>
      <c r="BD4" s="5"/>
      <c r="BE4" s="5"/>
      <c r="BF4" s="5"/>
      <c r="BG4" s="5"/>
      <c r="BH4" s="5"/>
      <c r="BI4" s="5"/>
      <c r="BJ4" s="5"/>
      <c r="BK4" s="45"/>
      <c r="BL4" s="8"/>
      <c r="BM4" s="5"/>
      <c r="BN4" s="5"/>
      <c r="BO4" s="7"/>
      <c r="BP4" s="7"/>
      <c r="BQ4" s="8"/>
      <c r="BR4" s="9"/>
    </row>
    <row r="5" spans="1:70" s="25" customFormat="1" ht="255" customHeight="1" x14ac:dyDescent="0.25">
      <c r="A5" s="18" t="s">
        <v>59</v>
      </c>
      <c r="B5" s="19" t="s">
        <v>76</v>
      </c>
      <c r="C5" s="20">
        <v>466.1</v>
      </c>
      <c r="D5" s="20"/>
      <c r="E5" s="21">
        <v>1.5</v>
      </c>
      <c r="F5" s="19" t="s">
        <v>92</v>
      </c>
      <c r="G5" s="19" t="s">
        <v>107</v>
      </c>
      <c r="H5" s="19" t="s">
        <v>113</v>
      </c>
      <c r="I5" s="19" t="s">
        <v>129</v>
      </c>
      <c r="J5" s="19" t="s">
        <v>143</v>
      </c>
      <c r="K5" s="21" t="s">
        <v>159</v>
      </c>
      <c r="L5" s="21"/>
      <c r="M5" s="21"/>
      <c r="N5" s="21">
        <f>N6</f>
        <v>187.17000000000002</v>
      </c>
      <c r="O5" s="21"/>
      <c r="P5" s="21">
        <f t="shared" ref="P5:T5" si="1">P6</f>
        <v>14.973600000000001</v>
      </c>
      <c r="Q5" s="21">
        <f t="shared" si="1"/>
        <v>160.96620000000001</v>
      </c>
      <c r="R5" s="21">
        <f t="shared" si="1"/>
        <v>0</v>
      </c>
      <c r="S5" s="21">
        <f t="shared" si="1"/>
        <v>11.2302</v>
      </c>
      <c r="T5" s="21">
        <f t="shared" si="1"/>
        <v>187.17000000000002</v>
      </c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26">
        <v>0.17</v>
      </c>
      <c r="BB5" s="21">
        <f>T6</f>
        <v>187.17000000000002</v>
      </c>
      <c r="BC5" s="21"/>
      <c r="BD5" s="51"/>
      <c r="BE5" s="21"/>
      <c r="BF5" s="23"/>
      <c r="BG5" s="23"/>
      <c r="BH5" s="51"/>
      <c r="BI5" s="51"/>
      <c r="BJ5" s="51"/>
      <c r="BK5" s="52">
        <f>BB5</f>
        <v>187.17000000000002</v>
      </c>
      <c r="BL5" s="22">
        <v>42585</v>
      </c>
      <c r="BM5" s="51"/>
      <c r="BN5" s="51"/>
      <c r="BO5" s="23"/>
      <c r="BP5" s="23"/>
      <c r="BQ5" s="22"/>
      <c r="BR5" s="24"/>
    </row>
    <row r="6" spans="1:70" s="6" customFormat="1" ht="16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27">
        <v>0.17</v>
      </c>
      <c r="N6" s="4">
        <f>1101*M6</f>
        <v>187.17000000000002</v>
      </c>
      <c r="O6" s="4"/>
      <c r="P6" s="4">
        <f>0.08*N6</f>
        <v>14.973600000000001</v>
      </c>
      <c r="Q6" s="4">
        <f>0.86*N6</f>
        <v>160.96620000000001</v>
      </c>
      <c r="R6" s="4"/>
      <c r="S6" s="4">
        <f>0.06*N6</f>
        <v>11.2302</v>
      </c>
      <c r="T6" s="4">
        <f>P6+Q6+R6+S6</f>
        <v>187.17000000000002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45"/>
      <c r="BB6" s="45"/>
      <c r="BC6" s="5"/>
      <c r="BD6" s="5"/>
      <c r="BE6" s="4"/>
      <c r="BF6" s="7"/>
      <c r="BG6" s="7"/>
      <c r="BH6" s="5"/>
      <c r="BI6" s="5"/>
      <c r="BJ6" s="5"/>
      <c r="BK6" s="45"/>
      <c r="BL6" s="8"/>
      <c r="BM6" s="5"/>
      <c r="BN6" s="5"/>
      <c r="BO6" s="7"/>
      <c r="BP6" s="7"/>
      <c r="BQ6" s="8"/>
      <c r="BR6" s="9"/>
    </row>
    <row r="7" spans="1:70" s="65" customFormat="1" ht="249.75" customHeight="1" x14ac:dyDescent="0.25">
      <c r="A7" s="54" t="s">
        <v>177</v>
      </c>
      <c r="B7" s="55" t="s">
        <v>43</v>
      </c>
      <c r="C7" s="56">
        <v>38966.620000000003</v>
      </c>
      <c r="D7" s="56">
        <v>3896.6619999999998</v>
      </c>
      <c r="E7" s="57">
        <v>60</v>
      </c>
      <c r="F7" s="55" t="s">
        <v>44</v>
      </c>
      <c r="G7" s="55" t="s">
        <v>45</v>
      </c>
      <c r="H7" s="55" t="s">
        <v>49</v>
      </c>
      <c r="I7" s="55" t="s">
        <v>51</v>
      </c>
      <c r="J7" s="55" t="s">
        <v>52</v>
      </c>
      <c r="K7" s="57" t="s">
        <v>180</v>
      </c>
      <c r="L7" s="57"/>
      <c r="M7" s="58"/>
      <c r="N7" s="59"/>
      <c r="O7" s="59"/>
      <c r="P7" s="59"/>
      <c r="Q7" s="59"/>
      <c r="R7" s="59"/>
      <c r="S7" s="59"/>
      <c r="T7" s="59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 t="s">
        <v>178</v>
      </c>
      <c r="AZ7" s="60"/>
      <c r="BA7" s="58">
        <v>0.01</v>
      </c>
      <c r="BB7" s="61"/>
      <c r="BC7" s="62"/>
      <c r="BD7" s="57"/>
      <c r="BE7" s="57"/>
      <c r="BF7" s="62"/>
      <c r="BG7" s="57"/>
      <c r="BH7" s="57"/>
      <c r="BI7" s="62"/>
      <c r="BJ7" s="60"/>
      <c r="BK7" s="60"/>
      <c r="BL7" s="63">
        <v>42746</v>
      </c>
      <c r="BM7" s="60"/>
      <c r="BN7" s="60"/>
      <c r="BO7" s="62"/>
      <c r="BP7" s="62"/>
      <c r="BQ7" s="63"/>
      <c r="BR7" s="64"/>
    </row>
    <row r="8" spans="1:70" s="25" customFormat="1" ht="274.5" customHeight="1" x14ac:dyDescent="0.25">
      <c r="A8" s="18" t="s">
        <v>57</v>
      </c>
      <c r="B8" s="19" t="s">
        <v>74</v>
      </c>
      <c r="C8" s="20">
        <v>466.1</v>
      </c>
      <c r="D8" s="20">
        <v>466.1</v>
      </c>
      <c r="E8" s="21">
        <v>15</v>
      </c>
      <c r="F8" s="19" t="s">
        <v>90</v>
      </c>
      <c r="G8" s="19" t="s">
        <v>46</v>
      </c>
      <c r="H8" s="19" t="s">
        <v>111</v>
      </c>
      <c r="I8" s="19" t="s">
        <v>127</v>
      </c>
      <c r="J8" s="19" t="s">
        <v>142</v>
      </c>
      <c r="K8" s="21" t="s">
        <v>168</v>
      </c>
      <c r="L8" s="21"/>
      <c r="M8" s="21"/>
      <c r="N8" s="21">
        <f>N9</f>
        <v>33.03</v>
      </c>
      <c r="O8" s="21"/>
      <c r="P8" s="21">
        <f t="shared" ref="P8:T8" si="2">P9</f>
        <v>2.6424000000000003</v>
      </c>
      <c r="Q8" s="21">
        <f t="shared" si="2"/>
        <v>28.405799999999999</v>
      </c>
      <c r="R8" s="21">
        <f t="shared" si="2"/>
        <v>0</v>
      </c>
      <c r="S8" s="21">
        <f t="shared" si="2"/>
        <v>1.9818</v>
      </c>
      <c r="T8" s="21">
        <f t="shared" si="2"/>
        <v>33.03</v>
      </c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26">
        <v>0.03</v>
      </c>
      <c r="BB8" s="21">
        <f>T9</f>
        <v>33.03</v>
      </c>
      <c r="BC8" s="21"/>
      <c r="BD8" s="51"/>
      <c r="BE8" s="51"/>
      <c r="BF8" s="51"/>
      <c r="BG8" s="51"/>
      <c r="BH8" s="51"/>
      <c r="BI8" s="51"/>
      <c r="BJ8" s="51"/>
      <c r="BK8" s="52">
        <f>BB8</f>
        <v>33.03</v>
      </c>
      <c r="BL8" s="22">
        <v>42579</v>
      </c>
      <c r="BM8" s="51" t="s">
        <v>169</v>
      </c>
      <c r="BN8" s="51"/>
      <c r="BO8" s="23"/>
      <c r="BP8" s="23"/>
      <c r="BQ8" s="22"/>
      <c r="BR8" s="24"/>
    </row>
    <row r="9" spans="1:70" s="6" customFormat="1" ht="167.2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27">
        <v>0.03</v>
      </c>
      <c r="N9" s="4">
        <f>1101*M9</f>
        <v>33.03</v>
      </c>
      <c r="O9" s="4"/>
      <c r="P9" s="4">
        <f>0.08*N9</f>
        <v>2.6424000000000003</v>
      </c>
      <c r="Q9" s="4">
        <f>0.86*N9</f>
        <v>28.405799999999999</v>
      </c>
      <c r="R9" s="4"/>
      <c r="S9" s="4">
        <f>0.06*N9</f>
        <v>1.9818</v>
      </c>
      <c r="T9" s="4">
        <f>P9+Q9+R9+S9</f>
        <v>33.03</v>
      </c>
      <c r="U9" s="5"/>
      <c r="V9" s="5"/>
      <c r="W9" s="5"/>
      <c r="X9" s="5"/>
      <c r="Y9" s="5"/>
      <c r="Z9" s="5"/>
      <c r="AA9" s="5"/>
      <c r="AB9" s="5"/>
      <c r="AC9" s="45"/>
      <c r="AD9" s="5"/>
      <c r="AE9" s="5"/>
      <c r="AF9" s="5"/>
      <c r="AG9" s="5"/>
      <c r="AH9" s="5"/>
      <c r="AI9" s="4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45"/>
      <c r="BB9" s="45"/>
      <c r="BC9" s="5"/>
      <c r="BD9" s="5"/>
      <c r="BE9" s="5"/>
      <c r="BF9" s="5"/>
      <c r="BG9" s="5"/>
      <c r="BH9" s="5"/>
      <c r="BI9" s="5"/>
      <c r="BJ9" s="5"/>
      <c r="BK9" s="45"/>
      <c r="BL9" s="8"/>
      <c r="BM9" s="5"/>
      <c r="BN9" s="5"/>
      <c r="BO9" s="7"/>
      <c r="BP9" s="7"/>
      <c r="BQ9" s="8"/>
      <c r="BR9" s="9"/>
    </row>
    <row r="10" spans="1:70" s="25" customFormat="1" ht="241.5" customHeight="1" x14ac:dyDescent="0.25">
      <c r="A10" s="18" t="s">
        <v>58</v>
      </c>
      <c r="B10" s="19" t="s">
        <v>75</v>
      </c>
      <c r="C10" s="20">
        <v>466.1</v>
      </c>
      <c r="D10" s="20">
        <v>466.1</v>
      </c>
      <c r="E10" s="21">
        <v>15</v>
      </c>
      <c r="F10" s="19" t="s">
        <v>91</v>
      </c>
      <c r="G10" s="19" t="s">
        <v>46</v>
      </c>
      <c r="H10" s="19" t="s">
        <v>112</v>
      </c>
      <c r="I10" s="19" t="s">
        <v>128</v>
      </c>
      <c r="J10" s="19" t="s">
        <v>54</v>
      </c>
      <c r="K10" s="21" t="s">
        <v>164</v>
      </c>
      <c r="L10" s="21"/>
      <c r="M10" s="26"/>
      <c r="N10" s="21">
        <f>N11</f>
        <v>198.18</v>
      </c>
      <c r="O10" s="21"/>
      <c r="P10" s="21">
        <f t="shared" ref="P10:T10" si="3">P11</f>
        <v>15.8544</v>
      </c>
      <c r="Q10" s="21">
        <f t="shared" si="3"/>
        <v>170.4348</v>
      </c>
      <c r="R10" s="21">
        <f t="shared" si="3"/>
        <v>0</v>
      </c>
      <c r="S10" s="21">
        <f t="shared" si="3"/>
        <v>11.8908</v>
      </c>
      <c r="T10" s="21">
        <f t="shared" si="3"/>
        <v>198.18</v>
      </c>
      <c r="U10" s="51"/>
      <c r="V10" s="51"/>
      <c r="W10" s="51"/>
      <c r="X10" s="51"/>
      <c r="Y10" s="51"/>
      <c r="Z10" s="51"/>
      <c r="AA10" s="51"/>
      <c r="AB10" s="51"/>
      <c r="AC10" s="26"/>
      <c r="AD10" s="47"/>
      <c r="AE10" s="21"/>
      <c r="AF10" s="51"/>
      <c r="AG10" s="51"/>
      <c r="AH10" s="51"/>
      <c r="AI10" s="26"/>
      <c r="AJ10" s="47"/>
      <c r="AK10" s="2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26">
        <v>0.18</v>
      </c>
      <c r="BB10" s="21">
        <f>T11</f>
        <v>198.18</v>
      </c>
      <c r="BC10" s="21"/>
      <c r="BD10" s="51"/>
      <c r="BE10" s="21"/>
      <c r="BF10" s="23"/>
      <c r="BG10" s="23"/>
      <c r="BH10" s="51"/>
      <c r="BI10" s="51"/>
      <c r="BJ10" s="51"/>
      <c r="BK10" s="52">
        <f>BB10</f>
        <v>198.18</v>
      </c>
      <c r="BL10" s="22">
        <v>42579</v>
      </c>
      <c r="BM10" s="51"/>
      <c r="BN10" s="51"/>
      <c r="BO10" s="23"/>
      <c r="BP10" s="23"/>
      <c r="BQ10" s="22"/>
      <c r="BR10" s="24"/>
    </row>
    <row r="11" spans="1:70" s="6" customFormat="1" ht="171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27">
        <v>0.18</v>
      </c>
      <c r="N11" s="4">
        <f>1101*M11</f>
        <v>198.18</v>
      </c>
      <c r="O11" s="4"/>
      <c r="P11" s="4">
        <f>0.08*N11</f>
        <v>15.8544</v>
      </c>
      <c r="Q11" s="4">
        <f>0.86*N11</f>
        <v>170.4348</v>
      </c>
      <c r="R11" s="4"/>
      <c r="S11" s="4">
        <f>0.06*N11</f>
        <v>11.8908</v>
      </c>
      <c r="T11" s="4">
        <f>P11+Q11+R11+S11</f>
        <v>198.18</v>
      </c>
      <c r="U11" s="5"/>
      <c r="V11" s="5"/>
      <c r="W11" s="5"/>
      <c r="X11" s="5"/>
      <c r="Y11" s="5"/>
      <c r="Z11" s="5"/>
      <c r="AA11" s="5"/>
      <c r="AB11" s="5"/>
      <c r="AC11" s="27"/>
      <c r="AD11" s="17"/>
      <c r="AE11" s="4"/>
      <c r="AF11" s="5"/>
      <c r="AG11" s="5"/>
      <c r="AH11" s="5"/>
      <c r="AI11" s="27"/>
      <c r="AJ11" s="17"/>
      <c r="AK11" s="4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45"/>
      <c r="BB11" s="45"/>
      <c r="BC11" s="5"/>
      <c r="BD11" s="5"/>
      <c r="BE11" s="4"/>
      <c r="BF11" s="7"/>
      <c r="BG11" s="7"/>
      <c r="BH11" s="5"/>
      <c r="BI11" s="5"/>
      <c r="BJ11" s="5"/>
      <c r="BK11" s="45"/>
      <c r="BL11" s="8"/>
      <c r="BM11" s="5"/>
      <c r="BN11" s="5"/>
      <c r="BO11" s="7"/>
      <c r="BP11" s="7"/>
      <c r="BQ11" s="8"/>
      <c r="BR11" s="9"/>
    </row>
    <row r="12" spans="1:70" s="65" customFormat="1" ht="231.75" customHeight="1" x14ac:dyDescent="0.25">
      <c r="A12" s="54" t="s">
        <v>62</v>
      </c>
      <c r="B12" s="55" t="s">
        <v>78</v>
      </c>
      <c r="C12" s="56">
        <v>466.1</v>
      </c>
      <c r="D12" s="56"/>
      <c r="E12" s="57">
        <v>3</v>
      </c>
      <c r="F12" s="55" t="s">
        <v>95</v>
      </c>
      <c r="G12" s="55" t="s">
        <v>46</v>
      </c>
      <c r="H12" s="55" t="s">
        <v>116</v>
      </c>
      <c r="I12" s="55" t="s">
        <v>132</v>
      </c>
      <c r="J12" s="55" t="s">
        <v>55</v>
      </c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 t="s">
        <v>181</v>
      </c>
      <c r="AZ12" s="60"/>
      <c r="BA12" s="58">
        <v>0.43</v>
      </c>
      <c r="BB12" s="61"/>
      <c r="BC12" s="62"/>
      <c r="BD12" s="57"/>
      <c r="BE12" s="57"/>
      <c r="BF12" s="62"/>
      <c r="BG12" s="57"/>
      <c r="BH12" s="57"/>
      <c r="BI12" s="62"/>
      <c r="BJ12" s="60"/>
      <c r="BK12" s="60"/>
      <c r="BL12" s="63">
        <v>42584</v>
      </c>
      <c r="BM12" s="60"/>
      <c r="BN12" s="60"/>
      <c r="BO12" s="62"/>
      <c r="BP12" s="62"/>
      <c r="BQ12" s="63"/>
      <c r="BR12" s="64"/>
    </row>
    <row r="13" spans="1:70" s="25" customFormat="1" ht="253.5" customHeight="1" x14ac:dyDescent="0.25">
      <c r="A13" s="18" t="s">
        <v>63</v>
      </c>
      <c r="B13" s="19" t="s">
        <v>79</v>
      </c>
      <c r="C13" s="20">
        <v>466.1</v>
      </c>
      <c r="D13" s="20"/>
      <c r="E13" s="21">
        <v>14.5</v>
      </c>
      <c r="F13" s="19" t="s">
        <v>96</v>
      </c>
      <c r="G13" s="19" t="s">
        <v>46</v>
      </c>
      <c r="H13" s="19" t="s">
        <v>117</v>
      </c>
      <c r="I13" s="19" t="s">
        <v>50</v>
      </c>
      <c r="J13" s="19" t="s">
        <v>152</v>
      </c>
      <c r="K13" s="48" t="s">
        <v>161</v>
      </c>
      <c r="L13" s="21"/>
      <c r="M13" s="48"/>
      <c r="N13" s="23"/>
      <c r="O13" s="21"/>
      <c r="P13" s="21"/>
      <c r="Q13" s="21"/>
      <c r="R13" s="21"/>
      <c r="S13" s="21"/>
      <c r="T13" s="23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26"/>
      <c r="BB13" s="49"/>
      <c r="BC13" s="23"/>
      <c r="BD13" s="21"/>
      <c r="BE13" s="21"/>
      <c r="BF13" s="23"/>
      <c r="BG13" s="21"/>
      <c r="BH13" s="21"/>
      <c r="BI13" s="23"/>
      <c r="BJ13" s="51"/>
      <c r="BK13" s="51"/>
      <c r="BL13" s="22">
        <v>42580</v>
      </c>
      <c r="BM13" s="51" t="s">
        <v>160</v>
      </c>
      <c r="BN13" s="51"/>
      <c r="BO13" s="23"/>
      <c r="BP13" s="23"/>
      <c r="BQ13" s="22"/>
      <c r="BR13" s="24"/>
    </row>
    <row r="14" spans="1:70" s="25" customFormat="1" ht="252" customHeight="1" x14ac:dyDescent="0.25">
      <c r="A14" s="18" t="s">
        <v>64</v>
      </c>
      <c r="B14" s="19" t="s">
        <v>80</v>
      </c>
      <c r="C14" s="20">
        <v>466.1</v>
      </c>
      <c r="D14" s="20"/>
      <c r="E14" s="21">
        <v>15</v>
      </c>
      <c r="F14" s="19" t="s">
        <v>97</v>
      </c>
      <c r="G14" s="19" t="s">
        <v>46</v>
      </c>
      <c r="H14" s="19" t="s">
        <v>118</v>
      </c>
      <c r="I14" s="19" t="s">
        <v>133</v>
      </c>
      <c r="J14" s="19" t="s">
        <v>54</v>
      </c>
      <c r="K14" s="21" t="s">
        <v>158</v>
      </c>
      <c r="L14" s="21"/>
      <c r="M14" s="21"/>
      <c r="N14" s="21">
        <f>N15</f>
        <v>110.10000000000001</v>
      </c>
      <c r="O14" s="21">
        <f t="shared" ref="O14:T14" si="4">O15</f>
        <v>0</v>
      </c>
      <c r="P14" s="21">
        <f t="shared" si="4"/>
        <v>8.8080000000000016</v>
      </c>
      <c r="Q14" s="23">
        <f t="shared" si="4"/>
        <v>94.686000000000007</v>
      </c>
      <c r="R14" s="23">
        <f t="shared" si="4"/>
        <v>0</v>
      </c>
      <c r="S14" s="23">
        <f t="shared" si="4"/>
        <v>6.6059999999999999</v>
      </c>
      <c r="T14" s="21">
        <f t="shared" si="4"/>
        <v>110.10000000000001</v>
      </c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26">
        <v>0.1</v>
      </c>
      <c r="BB14" s="23">
        <f>T15</f>
        <v>110.10000000000001</v>
      </c>
      <c r="BC14" s="23"/>
      <c r="BD14" s="21"/>
      <c r="BE14" s="21"/>
      <c r="BF14" s="23"/>
      <c r="BG14" s="21"/>
      <c r="BH14" s="21"/>
      <c r="BI14" s="23"/>
      <c r="BJ14" s="51"/>
      <c r="BK14" s="51">
        <f>BB14</f>
        <v>110.10000000000001</v>
      </c>
      <c r="BL14" s="22">
        <v>42580</v>
      </c>
      <c r="BM14" s="51"/>
      <c r="BN14" s="51"/>
      <c r="BO14" s="23"/>
      <c r="BP14" s="23"/>
      <c r="BQ14" s="22"/>
      <c r="BR14" s="24"/>
    </row>
    <row r="15" spans="1:70" s="6" customFormat="1" ht="201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4">
        <f>BA14</f>
        <v>0.1</v>
      </c>
      <c r="N15" s="4">
        <f>M15*1101</f>
        <v>110.10000000000001</v>
      </c>
      <c r="O15" s="4"/>
      <c r="P15" s="7">
        <f>N15*0.08</f>
        <v>8.8080000000000016</v>
      </c>
      <c r="Q15" s="7">
        <f>N15*0.86</f>
        <v>94.686000000000007</v>
      </c>
      <c r="R15" s="7">
        <v>0</v>
      </c>
      <c r="S15" s="7">
        <f>N15*0.06</f>
        <v>6.6059999999999999</v>
      </c>
      <c r="T15" s="7">
        <f t="shared" ref="T15" si="5">SUM(P15:S15)</f>
        <v>110.10000000000001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7"/>
      <c r="BB15" s="34"/>
      <c r="BC15" s="7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5" customFormat="1" ht="222" customHeight="1" x14ac:dyDescent="0.25">
      <c r="A16" s="54" t="s">
        <v>65</v>
      </c>
      <c r="B16" s="55" t="s">
        <v>81</v>
      </c>
      <c r="C16" s="56">
        <v>466.1</v>
      </c>
      <c r="D16" s="56"/>
      <c r="E16" s="57">
        <v>4</v>
      </c>
      <c r="F16" s="55" t="s">
        <v>98</v>
      </c>
      <c r="G16" s="55" t="s">
        <v>48</v>
      </c>
      <c r="H16" s="55" t="s">
        <v>119</v>
      </c>
      <c r="I16" s="55" t="s">
        <v>134</v>
      </c>
      <c r="J16" s="55" t="s">
        <v>145</v>
      </c>
      <c r="K16" s="57" t="s">
        <v>179</v>
      </c>
      <c r="L16" s="57"/>
      <c r="M16" s="57"/>
      <c r="N16" s="57"/>
      <c r="O16" s="57"/>
      <c r="P16" s="57"/>
      <c r="Q16" s="57"/>
      <c r="R16" s="57"/>
      <c r="S16" s="57"/>
      <c r="T16" s="57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58">
        <v>7.0000000000000007E-2</v>
      </c>
      <c r="BB16" s="61"/>
      <c r="BC16" s="62"/>
      <c r="BD16" s="57"/>
      <c r="BE16" s="57"/>
      <c r="BF16" s="66"/>
      <c r="BG16" s="57"/>
      <c r="BH16" s="66"/>
      <c r="BI16" s="57"/>
      <c r="BJ16" s="57"/>
      <c r="BK16" s="60"/>
      <c r="BL16" s="63">
        <v>42586</v>
      </c>
      <c r="BM16" s="60"/>
      <c r="BN16" s="60"/>
      <c r="BO16" s="62"/>
      <c r="BP16" s="62"/>
      <c r="BQ16" s="63"/>
      <c r="BR16" s="64"/>
    </row>
    <row r="17" spans="1:70" s="25" customFormat="1" ht="204" customHeight="1" x14ac:dyDescent="0.25">
      <c r="A17" s="18" t="s">
        <v>66</v>
      </c>
      <c r="B17" s="19" t="s">
        <v>82</v>
      </c>
      <c r="C17" s="20">
        <v>466.1</v>
      </c>
      <c r="D17" s="20"/>
      <c r="E17" s="21">
        <v>10</v>
      </c>
      <c r="F17" s="19" t="s">
        <v>99</v>
      </c>
      <c r="G17" s="19" t="s">
        <v>46</v>
      </c>
      <c r="H17" s="19" t="s">
        <v>120</v>
      </c>
      <c r="I17" s="19" t="s">
        <v>135</v>
      </c>
      <c r="J17" s="19" t="s">
        <v>146</v>
      </c>
      <c r="K17" s="21" t="s">
        <v>154</v>
      </c>
      <c r="L17" s="21"/>
      <c r="M17" s="21"/>
      <c r="N17" s="21">
        <f>SUM(N18:N19)</f>
        <v>278.77999999999997</v>
      </c>
      <c r="O17" s="21">
        <f t="shared" ref="O17:T17" si="6">SUM(O18:O19)</f>
        <v>0</v>
      </c>
      <c r="P17" s="21">
        <f t="shared" si="6"/>
        <v>22.28</v>
      </c>
      <c r="Q17" s="23">
        <f t="shared" si="6"/>
        <v>237.285</v>
      </c>
      <c r="R17" s="23">
        <f t="shared" si="6"/>
        <v>2.7</v>
      </c>
      <c r="S17" s="23">
        <f t="shared" si="6"/>
        <v>16.515000000000001</v>
      </c>
      <c r="T17" s="21">
        <f t="shared" si="6"/>
        <v>278.77999999999997</v>
      </c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21" t="s">
        <v>155</v>
      </c>
      <c r="AZ17" s="21">
        <f>T18</f>
        <v>3.5300000000000002</v>
      </c>
      <c r="BA17" s="26">
        <v>0.25</v>
      </c>
      <c r="BB17" s="23">
        <f>T19</f>
        <v>275.25</v>
      </c>
      <c r="BC17" s="21"/>
      <c r="BD17" s="21"/>
      <c r="BE17" s="21"/>
      <c r="BF17" s="23"/>
      <c r="BG17" s="21"/>
      <c r="BH17" s="21"/>
      <c r="BI17" s="23"/>
      <c r="BJ17" s="51"/>
      <c r="BK17" s="51">
        <f>AZ17+BB17</f>
        <v>278.77999999999997</v>
      </c>
      <c r="BL17" s="22">
        <v>42585</v>
      </c>
      <c r="BM17" s="51"/>
      <c r="BN17" s="51"/>
      <c r="BO17" s="23"/>
      <c r="BP17" s="23"/>
      <c r="BQ17" s="22"/>
      <c r="BR17" s="24"/>
    </row>
    <row r="18" spans="1:70" s="6" customFormat="1" ht="204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15</v>
      </c>
      <c r="M18" s="4" t="str">
        <f>AY17</f>
        <v>Монтаж автоматического выключателя 0,4 кВ (до 63 А)</v>
      </c>
      <c r="N18" s="4">
        <f>T18</f>
        <v>3.5300000000000002</v>
      </c>
      <c r="O18" s="4"/>
      <c r="P18" s="4">
        <v>0.26</v>
      </c>
      <c r="Q18" s="4">
        <v>0.56999999999999995</v>
      </c>
      <c r="R18" s="4">
        <v>2.7</v>
      </c>
      <c r="S18" s="4">
        <v>0</v>
      </c>
      <c r="T18" s="4">
        <f>SUM(P18:S18)</f>
        <v>3.5300000000000002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7"/>
      <c r="BB18" s="34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204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BA17</f>
        <v>0.25</v>
      </c>
      <c r="N19" s="4">
        <f>M19*1101</f>
        <v>275.25</v>
      </c>
      <c r="O19" s="4"/>
      <c r="P19" s="7">
        <f>N19*0.08</f>
        <v>22.02</v>
      </c>
      <c r="Q19" s="7">
        <f>N19*0.86</f>
        <v>236.715</v>
      </c>
      <c r="R19" s="7">
        <v>0</v>
      </c>
      <c r="S19" s="7">
        <f>N19*0.06</f>
        <v>16.515000000000001</v>
      </c>
      <c r="T19" s="7">
        <f t="shared" ref="T19" si="7">SUM(P19:S19)</f>
        <v>275.25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7"/>
      <c r="BB19" s="34"/>
      <c r="BC19" s="7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25" customFormat="1" ht="409.6" customHeight="1" x14ac:dyDescent="0.25">
      <c r="A20" s="18" t="s">
        <v>67</v>
      </c>
      <c r="B20" s="19" t="s">
        <v>83</v>
      </c>
      <c r="C20" s="20">
        <v>466.1</v>
      </c>
      <c r="D20" s="20"/>
      <c r="E20" s="21">
        <v>12</v>
      </c>
      <c r="F20" s="19" t="s">
        <v>100</v>
      </c>
      <c r="G20" s="19" t="s">
        <v>46</v>
      </c>
      <c r="H20" s="19" t="s">
        <v>121</v>
      </c>
      <c r="I20" s="19" t="s">
        <v>136</v>
      </c>
      <c r="J20" s="19" t="s">
        <v>147</v>
      </c>
      <c r="K20" s="21" t="s">
        <v>162</v>
      </c>
      <c r="L20" s="21"/>
      <c r="M20" s="21"/>
      <c r="N20" s="23">
        <f>N21+N22+N23+N24+N25</f>
        <v>1648.6999999999998</v>
      </c>
      <c r="O20" s="21"/>
      <c r="P20" s="23">
        <f t="shared" ref="P20:T20" si="8">P21+P22+P23+P24+P25</f>
        <v>103.59800000000001</v>
      </c>
      <c r="Q20" s="23">
        <f t="shared" si="8"/>
        <v>942.096</v>
      </c>
      <c r="R20" s="23">
        <f t="shared" si="8"/>
        <v>532.4899999999999</v>
      </c>
      <c r="S20" s="23">
        <f t="shared" si="8"/>
        <v>70.516000000000005</v>
      </c>
      <c r="T20" s="23">
        <f t="shared" si="8"/>
        <v>1648.6999999999998</v>
      </c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21">
        <v>0.37</v>
      </c>
      <c r="AF20" s="23">
        <f>T21</f>
        <v>526.14</v>
      </c>
      <c r="AG20" s="23"/>
      <c r="AH20" s="51"/>
      <c r="AI20" s="26">
        <v>1</v>
      </c>
      <c r="AJ20" s="23">
        <f>T22</f>
        <v>60.44</v>
      </c>
      <c r="AK20" s="23"/>
      <c r="AL20" s="51"/>
      <c r="AM20" s="51"/>
      <c r="AN20" s="51"/>
      <c r="AO20" s="51"/>
      <c r="AP20" s="51"/>
      <c r="AQ20" s="26" t="s">
        <v>163</v>
      </c>
      <c r="AR20" s="21">
        <f>T23</f>
        <v>540.30999999999995</v>
      </c>
      <c r="AS20" s="26">
        <v>1</v>
      </c>
      <c r="AT20" s="23">
        <f>T24</f>
        <v>15.35</v>
      </c>
      <c r="AU20" s="51"/>
      <c r="AV20" s="51"/>
      <c r="AW20" s="51"/>
      <c r="AX20" s="51"/>
      <c r="AY20" s="51"/>
      <c r="AZ20" s="51"/>
      <c r="BA20" s="26">
        <v>0.46</v>
      </c>
      <c r="BB20" s="21">
        <f>T25</f>
        <v>506.46000000000004</v>
      </c>
      <c r="BC20" s="21"/>
      <c r="BD20" s="21"/>
      <c r="BE20" s="21"/>
      <c r="BF20" s="23"/>
      <c r="BG20" s="21"/>
      <c r="BH20" s="21"/>
      <c r="BI20" s="23"/>
      <c r="BJ20" s="51"/>
      <c r="BK20" s="51">
        <f>AF20+AJ20+AR20+AT20+BB20</f>
        <v>1648.6999999999998</v>
      </c>
      <c r="BL20" s="22">
        <v>42587</v>
      </c>
      <c r="BM20" s="51"/>
      <c r="BN20" s="51"/>
      <c r="BO20" s="23"/>
      <c r="BP20" s="23"/>
      <c r="BQ20" s="22"/>
      <c r="BR20" s="24"/>
    </row>
    <row r="21" spans="1:70" s="6" customFormat="1" ht="167.2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7</v>
      </c>
      <c r="M21" s="4">
        <v>0.37</v>
      </c>
      <c r="N21" s="7">
        <f>1422*M21</f>
        <v>526.14</v>
      </c>
      <c r="O21" s="7"/>
      <c r="P21" s="7">
        <f>0.08*N21</f>
        <v>42.091200000000001</v>
      </c>
      <c r="Q21" s="7">
        <f>0.86*N21</f>
        <v>452.48039999999997</v>
      </c>
      <c r="R21" s="7"/>
      <c r="S21" s="7">
        <f>0.06*N21</f>
        <v>31.568399999999997</v>
      </c>
      <c r="T21" s="7">
        <f>P21+Q21+R21+S21</f>
        <v>526.14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34"/>
      <c r="BC21" s="7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67.2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9</v>
      </c>
      <c r="M22" s="27">
        <v>1</v>
      </c>
      <c r="N22" s="7">
        <f>T22</f>
        <v>60.44</v>
      </c>
      <c r="O22" s="7"/>
      <c r="P22" s="7">
        <v>4.4800000000000004</v>
      </c>
      <c r="Q22" s="7">
        <v>8.6999999999999993</v>
      </c>
      <c r="R22" s="7">
        <v>45.18</v>
      </c>
      <c r="S22" s="7">
        <v>2.08</v>
      </c>
      <c r="T22" s="7">
        <v>60.44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27"/>
      <c r="BB22" s="34"/>
      <c r="BC22" s="7"/>
      <c r="BD22" s="4"/>
      <c r="BE22" s="4"/>
      <c r="BF22" s="7"/>
      <c r="BG22" s="4"/>
      <c r="BH22" s="4"/>
      <c r="BI22" s="7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67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12</v>
      </c>
      <c r="M23" s="27" t="s">
        <v>163</v>
      </c>
      <c r="N23" s="4">
        <v>540.30999999999995</v>
      </c>
      <c r="O23" s="4"/>
      <c r="P23" s="4">
        <v>15.38</v>
      </c>
      <c r="Q23" s="4">
        <v>43.19</v>
      </c>
      <c r="R23" s="4">
        <v>475.26</v>
      </c>
      <c r="S23" s="4">
        <v>6.48</v>
      </c>
      <c r="T23" s="4">
        <v>540.30999999999995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7"/>
      <c r="BB23" s="34"/>
      <c r="BC23" s="7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67.2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27</v>
      </c>
      <c r="M24" s="27">
        <v>1</v>
      </c>
      <c r="N24" s="7">
        <f>T24</f>
        <v>15.35</v>
      </c>
      <c r="O24" s="7"/>
      <c r="P24" s="7">
        <v>1.1299999999999999</v>
      </c>
      <c r="Q24" s="7">
        <v>2.17</v>
      </c>
      <c r="R24" s="7">
        <v>12.05</v>
      </c>
      <c r="S24" s="7">
        <v>0</v>
      </c>
      <c r="T24" s="7">
        <v>15.35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27"/>
      <c r="BB24" s="34"/>
      <c r="BC24" s="7"/>
      <c r="BD24" s="4"/>
      <c r="BE24" s="4"/>
      <c r="BF24" s="7"/>
      <c r="BG24" s="4"/>
      <c r="BH24" s="4"/>
      <c r="BI24" s="7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67.2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27">
        <v>0.46</v>
      </c>
      <c r="N25" s="4">
        <f>1101*M25</f>
        <v>506.46000000000004</v>
      </c>
      <c r="O25" s="4"/>
      <c r="P25" s="4">
        <f>0.08*N25</f>
        <v>40.516800000000003</v>
      </c>
      <c r="Q25" s="4">
        <f>0.86*N25</f>
        <v>435.55560000000003</v>
      </c>
      <c r="R25" s="4"/>
      <c r="S25" s="4">
        <f>0.06*N25</f>
        <v>30.387600000000003</v>
      </c>
      <c r="T25" s="4">
        <f>P25+Q25+R25+S25</f>
        <v>506.46000000000004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7"/>
      <c r="BB25" s="34"/>
      <c r="BC25" s="7"/>
      <c r="BD25" s="4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25" customFormat="1" ht="409.6" customHeight="1" x14ac:dyDescent="0.25">
      <c r="A26" s="18" t="s">
        <v>61</v>
      </c>
      <c r="B26" s="19" t="s">
        <v>77</v>
      </c>
      <c r="C26" s="20">
        <v>466.1</v>
      </c>
      <c r="D26" s="20"/>
      <c r="E26" s="21">
        <v>12</v>
      </c>
      <c r="F26" s="19" t="s">
        <v>94</v>
      </c>
      <c r="G26" s="19" t="s">
        <v>46</v>
      </c>
      <c r="H26" s="19" t="s">
        <v>115</v>
      </c>
      <c r="I26" s="19" t="s">
        <v>131</v>
      </c>
      <c r="J26" s="19" t="s">
        <v>144</v>
      </c>
      <c r="K26" s="21" t="s">
        <v>162</v>
      </c>
      <c r="L26" s="21"/>
      <c r="M26" s="21"/>
      <c r="N26" s="21"/>
      <c r="O26" s="21"/>
      <c r="P26" s="21"/>
      <c r="Q26" s="21"/>
      <c r="R26" s="21"/>
      <c r="S26" s="21"/>
      <c r="T26" s="2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26"/>
      <c r="BB26" s="21"/>
      <c r="BC26" s="21"/>
      <c r="BD26" s="21"/>
      <c r="BE26" s="21"/>
      <c r="BF26" s="23"/>
      <c r="BG26" s="21"/>
      <c r="BH26" s="21"/>
      <c r="BI26" s="23"/>
      <c r="BJ26" s="51"/>
      <c r="BK26" s="51"/>
      <c r="BL26" s="22">
        <v>42587</v>
      </c>
      <c r="BM26" s="51" t="s">
        <v>182</v>
      </c>
      <c r="BN26" s="51"/>
      <c r="BO26" s="23"/>
      <c r="BP26" s="23"/>
      <c r="BQ26" s="22"/>
      <c r="BR26" s="24"/>
    </row>
    <row r="27" spans="1:70" s="25" customFormat="1" ht="209.25" customHeight="1" x14ac:dyDescent="0.25">
      <c r="A27" s="18" t="s">
        <v>68</v>
      </c>
      <c r="B27" s="19" t="s">
        <v>84</v>
      </c>
      <c r="C27" s="20">
        <v>466.1</v>
      </c>
      <c r="D27" s="20"/>
      <c r="E27" s="21">
        <v>12</v>
      </c>
      <c r="F27" s="19" t="s">
        <v>101</v>
      </c>
      <c r="G27" s="19" t="s">
        <v>46</v>
      </c>
      <c r="H27" s="19" t="s">
        <v>122</v>
      </c>
      <c r="I27" s="19" t="s">
        <v>137</v>
      </c>
      <c r="J27" s="19" t="s">
        <v>148</v>
      </c>
      <c r="K27" s="21" t="s">
        <v>170</v>
      </c>
      <c r="L27" s="21"/>
      <c r="M27" s="21"/>
      <c r="N27" s="21">
        <f>N28</f>
        <v>99.09</v>
      </c>
      <c r="O27" s="21"/>
      <c r="P27" s="23">
        <f t="shared" ref="P27:T27" si="9">P28</f>
        <v>7.9272</v>
      </c>
      <c r="Q27" s="23">
        <f t="shared" si="9"/>
        <v>85.217399999999998</v>
      </c>
      <c r="R27" s="23">
        <f t="shared" si="9"/>
        <v>0</v>
      </c>
      <c r="S27" s="23">
        <f t="shared" si="9"/>
        <v>5.9454000000000002</v>
      </c>
      <c r="T27" s="23">
        <f t="shared" si="9"/>
        <v>99.09</v>
      </c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26">
        <v>0.09</v>
      </c>
      <c r="BB27" s="21">
        <f>T28</f>
        <v>99.09</v>
      </c>
      <c r="BC27" s="21"/>
      <c r="BD27" s="21"/>
      <c r="BE27" s="21"/>
      <c r="BF27" s="23"/>
      <c r="BG27" s="21"/>
      <c r="BH27" s="21"/>
      <c r="BI27" s="23"/>
      <c r="BJ27" s="51"/>
      <c r="BK27" s="51">
        <f>BB27</f>
        <v>99.09</v>
      </c>
      <c r="BL27" s="22">
        <v>42584</v>
      </c>
      <c r="BM27" s="51"/>
      <c r="BN27" s="51"/>
      <c r="BO27" s="23"/>
      <c r="BP27" s="23"/>
      <c r="BQ27" s="22"/>
      <c r="BR27" s="24"/>
    </row>
    <row r="28" spans="1:70" s="6" customFormat="1" ht="209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27">
        <v>0.09</v>
      </c>
      <c r="N28" s="4">
        <f>1101*M28</f>
        <v>99.09</v>
      </c>
      <c r="O28" s="4"/>
      <c r="P28" s="4">
        <f>0.08*N28</f>
        <v>7.9272</v>
      </c>
      <c r="Q28" s="4">
        <f>0.86*N28</f>
        <v>85.217399999999998</v>
      </c>
      <c r="R28" s="4"/>
      <c r="S28" s="4">
        <f>0.06*N28</f>
        <v>5.9454000000000002</v>
      </c>
      <c r="T28" s="4">
        <f>P28+Q28+R28+S28</f>
        <v>99.09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27"/>
      <c r="BB28" s="4"/>
      <c r="BC28" s="4"/>
      <c r="BD28" s="4"/>
      <c r="BE28" s="4"/>
      <c r="BF28" s="7"/>
      <c r="BG28" s="4"/>
      <c r="BH28" s="4"/>
      <c r="BI28" s="7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25" customFormat="1" ht="198.75" customHeight="1" x14ac:dyDescent="0.25">
      <c r="A29" s="18" t="s">
        <v>69</v>
      </c>
      <c r="B29" s="19" t="s">
        <v>85</v>
      </c>
      <c r="C29" s="20">
        <v>466.1</v>
      </c>
      <c r="D29" s="20"/>
      <c r="E29" s="21">
        <v>14.5</v>
      </c>
      <c r="F29" s="19" t="s">
        <v>102</v>
      </c>
      <c r="G29" s="19" t="s">
        <v>46</v>
      </c>
      <c r="H29" s="19" t="s">
        <v>123</v>
      </c>
      <c r="I29" s="19" t="s">
        <v>138</v>
      </c>
      <c r="J29" s="19" t="s">
        <v>149</v>
      </c>
      <c r="K29" s="21" t="s">
        <v>172</v>
      </c>
      <c r="L29" s="21"/>
      <c r="M29" s="21"/>
      <c r="N29" s="21">
        <f>N30</f>
        <v>198.18</v>
      </c>
      <c r="O29" s="21"/>
      <c r="P29" s="23">
        <f t="shared" ref="P29:T29" si="10">P30</f>
        <v>15.8544</v>
      </c>
      <c r="Q29" s="23">
        <f t="shared" si="10"/>
        <v>170.4348</v>
      </c>
      <c r="R29" s="23">
        <f t="shared" si="10"/>
        <v>0</v>
      </c>
      <c r="S29" s="23">
        <f t="shared" si="10"/>
        <v>11.8908</v>
      </c>
      <c r="T29" s="23">
        <f t="shared" si="10"/>
        <v>198.18</v>
      </c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26">
        <v>0.18</v>
      </c>
      <c r="BB29" s="21">
        <f>T30</f>
        <v>198.18</v>
      </c>
      <c r="BC29" s="21"/>
      <c r="BD29" s="21"/>
      <c r="BE29" s="21"/>
      <c r="BF29" s="23"/>
      <c r="BG29" s="21"/>
      <c r="BH29" s="21"/>
      <c r="BI29" s="23"/>
      <c r="BJ29" s="51"/>
      <c r="BK29" s="51">
        <f>BB29</f>
        <v>198.18</v>
      </c>
      <c r="BL29" s="22">
        <v>42584</v>
      </c>
      <c r="BM29" s="51"/>
      <c r="BN29" s="51"/>
      <c r="BO29" s="23"/>
      <c r="BP29" s="23"/>
      <c r="BQ29" s="22"/>
      <c r="BR29" s="24"/>
    </row>
    <row r="30" spans="1:70" s="6" customFormat="1" ht="198.7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16</v>
      </c>
      <c r="M30" s="27">
        <v>0.18</v>
      </c>
      <c r="N30" s="4">
        <f>1101*M30</f>
        <v>198.18</v>
      </c>
      <c r="O30" s="4"/>
      <c r="P30" s="4">
        <f>0.08*N30</f>
        <v>15.8544</v>
      </c>
      <c r="Q30" s="4">
        <f>0.86*N30</f>
        <v>170.4348</v>
      </c>
      <c r="R30" s="4"/>
      <c r="S30" s="4">
        <f>0.06*N30</f>
        <v>11.8908</v>
      </c>
      <c r="T30" s="4">
        <f>P30+Q30+R30+S30</f>
        <v>198.18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45"/>
      <c r="AJ30" s="5"/>
      <c r="AK30" s="5"/>
      <c r="AL30" s="5"/>
      <c r="AM30" s="5"/>
      <c r="AN30" s="5"/>
      <c r="AO30" s="5"/>
      <c r="AP30" s="5"/>
      <c r="AQ30" s="45"/>
      <c r="AR30" s="5"/>
      <c r="AS30" s="45"/>
      <c r="AT30" s="5"/>
      <c r="AU30" s="5"/>
      <c r="AV30" s="5"/>
      <c r="AW30" s="5"/>
      <c r="AX30" s="5"/>
      <c r="AY30" s="5"/>
      <c r="AZ30" s="5"/>
      <c r="BA30" s="27"/>
      <c r="BB30" s="27"/>
      <c r="BC30" s="4"/>
      <c r="BD30" s="4"/>
      <c r="BE30" s="4"/>
      <c r="BF30" s="7"/>
      <c r="BG30" s="4"/>
      <c r="BH30" s="4"/>
      <c r="BI30" s="7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25" customFormat="1" ht="409.6" customHeight="1" x14ac:dyDescent="0.25">
      <c r="A31" s="18" t="s">
        <v>70</v>
      </c>
      <c r="B31" s="19" t="s">
        <v>86</v>
      </c>
      <c r="C31" s="20">
        <v>466.1</v>
      </c>
      <c r="D31" s="20"/>
      <c r="E31" s="21">
        <v>15</v>
      </c>
      <c r="F31" s="19" t="s">
        <v>103</v>
      </c>
      <c r="G31" s="19" t="s">
        <v>47</v>
      </c>
      <c r="H31" s="19" t="s">
        <v>124</v>
      </c>
      <c r="I31" s="19" t="s">
        <v>139</v>
      </c>
      <c r="J31" s="19" t="s">
        <v>150</v>
      </c>
      <c r="K31" s="21" t="s">
        <v>156</v>
      </c>
      <c r="L31" s="21"/>
      <c r="M31" s="26"/>
      <c r="N31" s="53"/>
      <c r="O31" s="19"/>
      <c r="P31" s="53"/>
      <c r="Q31" s="53"/>
      <c r="R31" s="53"/>
      <c r="S31" s="53"/>
      <c r="T31" s="53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2"/>
      <c r="AJ31" s="51"/>
      <c r="AK31" s="51"/>
      <c r="AL31" s="51"/>
      <c r="AM31" s="51"/>
      <c r="AN31" s="51"/>
      <c r="AO31" s="51"/>
      <c r="AP31" s="51"/>
      <c r="AQ31" s="52"/>
      <c r="AR31" s="51"/>
      <c r="AS31" s="52"/>
      <c r="AT31" s="51"/>
      <c r="AU31" s="51"/>
      <c r="AV31" s="51"/>
      <c r="AW31" s="51"/>
      <c r="AX31" s="51"/>
      <c r="AY31" s="51"/>
      <c r="AZ31" s="51"/>
      <c r="BA31" s="26"/>
      <c r="BB31" s="49"/>
      <c r="BC31" s="23"/>
      <c r="BD31" s="21"/>
      <c r="BE31" s="21"/>
      <c r="BF31" s="23"/>
      <c r="BG31" s="21"/>
      <c r="BH31" s="21"/>
      <c r="BI31" s="23"/>
      <c r="BJ31" s="51"/>
      <c r="BK31" s="51"/>
      <c r="BL31" s="22">
        <v>42587</v>
      </c>
      <c r="BM31" s="51" t="s">
        <v>157</v>
      </c>
      <c r="BN31" s="51"/>
      <c r="BO31" s="23"/>
      <c r="BP31" s="23"/>
      <c r="BQ31" s="22"/>
      <c r="BR31" s="24"/>
    </row>
    <row r="32" spans="1:70" s="25" customFormat="1" ht="187.5" customHeight="1" x14ac:dyDescent="0.25">
      <c r="A32" s="18" t="s">
        <v>71</v>
      </c>
      <c r="B32" s="19" t="s">
        <v>87</v>
      </c>
      <c r="C32" s="20">
        <v>466.1</v>
      </c>
      <c r="D32" s="20"/>
      <c r="E32" s="21">
        <v>15</v>
      </c>
      <c r="F32" s="19" t="s">
        <v>104</v>
      </c>
      <c r="G32" s="19" t="s">
        <v>46</v>
      </c>
      <c r="H32" s="19" t="s">
        <v>125</v>
      </c>
      <c r="I32" s="19" t="s">
        <v>140</v>
      </c>
      <c r="J32" s="19" t="s">
        <v>53</v>
      </c>
      <c r="K32" s="21" t="s">
        <v>171</v>
      </c>
      <c r="L32" s="21"/>
      <c r="M32" s="21"/>
      <c r="N32" s="21">
        <f>N33</f>
        <v>154.14000000000001</v>
      </c>
      <c r="O32" s="21"/>
      <c r="P32" s="23">
        <f t="shared" ref="P32:T32" si="11">P33</f>
        <v>12.331200000000001</v>
      </c>
      <c r="Q32" s="23">
        <f t="shared" si="11"/>
        <v>132.56040000000002</v>
      </c>
      <c r="R32" s="23">
        <f t="shared" si="11"/>
        <v>0</v>
      </c>
      <c r="S32" s="23">
        <f t="shared" si="11"/>
        <v>9.2484000000000002</v>
      </c>
      <c r="T32" s="23">
        <f t="shared" si="11"/>
        <v>154.14000000000001</v>
      </c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21"/>
      <c r="AF32" s="50"/>
      <c r="AG32" s="50"/>
      <c r="AH32" s="51"/>
      <c r="AI32" s="26"/>
      <c r="AJ32" s="50"/>
      <c r="AK32" s="50"/>
      <c r="AL32" s="51"/>
      <c r="AM32" s="51"/>
      <c r="AN32" s="51"/>
      <c r="AO32" s="51"/>
      <c r="AP32" s="51"/>
      <c r="AQ32" s="26"/>
      <c r="AR32" s="50"/>
      <c r="AS32" s="26"/>
      <c r="AT32" s="50"/>
      <c r="AU32" s="51"/>
      <c r="AV32" s="51"/>
      <c r="AW32" s="51"/>
      <c r="AX32" s="51"/>
      <c r="AY32" s="51"/>
      <c r="AZ32" s="51"/>
      <c r="BA32" s="26">
        <v>0.14000000000000001</v>
      </c>
      <c r="BB32" s="21">
        <f>T33</f>
        <v>154.14000000000001</v>
      </c>
      <c r="BC32" s="21"/>
      <c r="BD32" s="21"/>
      <c r="BE32" s="21"/>
      <c r="BF32" s="23"/>
      <c r="BG32" s="21"/>
      <c r="BH32" s="21"/>
      <c r="BI32" s="23"/>
      <c r="BJ32" s="51"/>
      <c r="BK32" s="51">
        <f>BB32</f>
        <v>154.14000000000001</v>
      </c>
      <c r="BL32" s="22">
        <v>42585</v>
      </c>
      <c r="BM32" s="51"/>
      <c r="BN32" s="51"/>
      <c r="BO32" s="23"/>
      <c r="BP32" s="23"/>
      <c r="BQ32" s="22"/>
      <c r="BR32" s="24"/>
    </row>
    <row r="33" spans="1:70" s="6" customFormat="1" ht="187.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16</v>
      </c>
      <c r="M33" s="27">
        <v>0.14000000000000001</v>
      </c>
      <c r="N33" s="4">
        <f>1101*M33</f>
        <v>154.14000000000001</v>
      </c>
      <c r="O33" s="4"/>
      <c r="P33" s="4">
        <f>0.08*N33</f>
        <v>12.331200000000001</v>
      </c>
      <c r="Q33" s="4">
        <f>0.86*N33</f>
        <v>132.56040000000002</v>
      </c>
      <c r="R33" s="4"/>
      <c r="S33" s="4">
        <f>0.06*N33</f>
        <v>9.2484000000000002</v>
      </c>
      <c r="T33" s="4">
        <f>P33+Q33+R33+S33</f>
        <v>154.14000000000001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4"/>
      <c r="AF33" s="13"/>
      <c r="AG33" s="13"/>
      <c r="AH33" s="5"/>
      <c r="AI33" s="27"/>
      <c r="AJ33" s="13"/>
      <c r="AK33" s="13"/>
      <c r="AL33" s="5"/>
      <c r="AM33" s="5"/>
      <c r="AN33" s="5"/>
      <c r="AO33" s="5"/>
      <c r="AP33" s="5"/>
      <c r="AQ33" s="27"/>
      <c r="AR33" s="13"/>
      <c r="AS33" s="27"/>
      <c r="AT33" s="13"/>
      <c r="AU33" s="5"/>
      <c r="AV33" s="5"/>
      <c r="AW33" s="5"/>
      <c r="AX33" s="5"/>
      <c r="AY33" s="5"/>
      <c r="AZ33" s="5"/>
      <c r="BA33" s="27"/>
      <c r="BB33" s="36"/>
      <c r="BC33" s="13"/>
      <c r="BD33" s="4"/>
      <c r="BE33" s="4"/>
      <c r="BF33" s="7"/>
      <c r="BG33" s="4"/>
      <c r="BH33" s="4"/>
      <c r="BI33" s="7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25" customFormat="1" ht="198.75" customHeight="1" x14ac:dyDescent="0.25">
      <c r="A34" s="18" t="s">
        <v>72</v>
      </c>
      <c r="B34" s="19" t="s">
        <v>88</v>
      </c>
      <c r="C34" s="20">
        <v>466.1</v>
      </c>
      <c r="D34" s="20"/>
      <c r="E34" s="21">
        <v>15</v>
      </c>
      <c r="F34" s="19" t="s">
        <v>105</v>
      </c>
      <c r="G34" s="19" t="s">
        <v>109</v>
      </c>
      <c r="H34" s="19" t="s">
        <v>126</v>
      </c>
      <c r="I34" s="19" t="s">
        <v>50</v>
      </c>
      <c r="J34" s="19" t="s">
        <v>151</v>
      </c>
      <c r="K34" s="21" t="s">
        <v>165</v>
      </c>
      <c r="L34" s="21"/>
      <c r="M34" s="21"/>
      <c r="N34" s="23">
        <f>N35</f>
        <v>55.521599999999999</v>
      </c>
      <c r="O34" s="21"/>
      <c r="P34" s="23">
        <f t="shared" ref="P34:T34" si="12">P35</f>
        <v>4.1135999999999999</v>
      </c>
      <c r="Q34" s="23">
        <f t="shared" si="12"/>
        <v>51.407999999999994</v>
      </c>
      <c r="R34" s="23">
        <f t="shared" si="12"/>
        <v>0</v>
      </c>
      <c r="S34" s="23">
        <f t="shared" si="12"/>
        <v>0</v>
      </c>
      <c r="T34" s="23">
        <f t="shared" si="12"/>
        <v>55.521599999999992</v>
      </c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26"/>
      <c r="BB34" s="26"/>
      <c r="BC34" s="21"/>
      <c r="BD34" s="21"/>
      <c r="BE34" s="21"/>
      <c r="BF34" s="23"/>
      <c r="BG34" s="21">
        <v>0.24</v>
      </c>
      <c r="BH34" s="23">
        <f>T35</f>
        <v>55.521599999999992</v>
      </c>
      <c r="BI34" s="23"/>
      <c r="BJ34" s="51"/>
      <c r="BK34" s="51">
        <f>BH34</f>
        <v>55.521599999999992</v>
      </c>
      <c r="BL34" s="22">
        <v>42578</v>
      </c>
      <c r="BM34" s="51"/>
      <c r="BN34" s="51"/>
      <c r="BO34" s="23"/>
      <c r="BP34" s="23"/>
      <c r="BQ34" s="22"/>
      <c r="BR34" s="24"/>
    </row>
    <row r="35" spans="1:70" s="6" customFormat="1" ht="211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166</v>
      </c>
      <c r="M35" s="4">
        <v>0.24</v>
      </c>
      <c r="N35" s="12">
        <f>M35*231.34</f>
        <v>55.521599999999999</v>
      </c>
      <c r="O35" s="12"/>
      <c r="P35" s="12">
        <f>M35*17.14</f>
        <v>4.1135999999999999</v>
      </c>
      <c r="Q35" s="12">
        <f>M35*214.2</f>
        <v>51.407999999999994</v>
      </c>
      <c r="R35" s="12">
        <v>0</v>
      </c>
      <c r="S35" s="12">
        <v>0</v>
      </c>
      <c r="T35" s="12">
        <f>SUM(P35:S35)</f>
        <v>55.521599999999992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27"/>
      <c r="BB35" s="4"/>
      <c r="BC35" s="4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408.7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4"/>
      <c r="N36" s="4"/>
      <c r="O36" s="4"/>
      <c r="P36" s="4"/>
      <c r="Q36" s="4"/>
      <c r="R36" s="4"/>
      <c r="S36" s="4"/>
      <c r="T36" s="4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27"/>
      <c r="BB36" s="27"/>
      <c r="BC36" s="4"/>
      <c r="BD36" s="4"/>
      <c r="BE36" s="4"/>
      <c r="BF36" s="7"/>
      <c r="BG36" s="4"/>
      <c r="BH36" s="4"/>
      <c r="BI36" s="7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2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13"/>
      <c r="O37" s="13"/>
      <c r="P37" s="13"/>
      <c r="Q37" s="13"/>
      <c r="R37" s="13"/>
      <c r="S37" s="13"/>
      <c r="T37" s="13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27"/>
      <c r="BB37" s="27"/>
      <c r="BC37" s="4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46.7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4"/>
      <c r="O38" s="4"/>
      <c r="P38" s="4"/>
      <c r="Q38" s="4"/>
      <c r="R38" s="4"/>
      <c r="S38" s="4"/>
      <c r="T38" s="4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27"/>
      <c r="BB38" s="34"/>
      <c r="BC38" s="7"/>
      <c r="BD38" s="4"/>
      <c r="BE38" s="4"/>
      <c r="BF38" s="7"/>
      <c r="BG38" s="4"/>
      <c r="BH38" s="4"/>
      <c r="BI38" s="7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44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13"/>
      <c r="O39" s="13"/>
      <c r="P39" s="13"/>
      <c r="Q39" s="13"/>
      <c r="R39" s="13"/>
      <c r="S39" s="13"/>
      <c r="T39" s="13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45"/>
      <c r="AJ39" s="5"/>
      <c r="AK39" s="5"/>
      <c r="AL39" s="5"/>
      <c r="AM39" s="5"/>
      <c r="AN39" s="5"/>
      <c r="AO39" s="5"/>
      <c r="AP39" s="5"/>
      <c r="AQ39" s="45"/>
      <c r="AR39" s="5"/>
      <c r="AS39" s="45"/>
      <c r="AT39" s="5"/>
      <c r="AU39" s="5"/>
      <c r="AV39" s="5"/>
      <c r="AW39" s="5"/>
      <c r="AX39" s="5"/>
      <c r="AY39" s="4"/>
      <c r="AZ39" s="13"/>
      <c r="BA39" s="13"/>
      <c r="BB39" s="13"/>
      <c r="BC39" s="13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409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7"/>
      <c r="O40" s="4"/>
      <c r="P40" s="7"/>
      <c r="Q40" s="7"/>
      <c r="R40" s="7"/>
      <c r="S40" s="7"/>
      <c r="T40" s="7"/>
      <c r="U40" s="5"/>
      <c r="V40" s="5"/>
      <c r="W40" s="5"/>
      <c r="X40" s="5"/>
      <c r="Y40" s="5"/>
      <c r="Z40" s="5"/>
      <c r="AA40" s="5"/>
      <c r="AB40" s="5"/>
      <c r="AC40" s="4"/>
      <c r="AD40" s="7"/>
      <c r="AE40" s="7"/>
      <c r="AF40" s="13"/>
      <c r="AG40" s="13"/>
      <c r="AH40" s="5"/>
      <c r="AI40" s="27"/>
      <c r="AJ40" s="7"/>
      <c r="AK40" s="7"/>
      <c r="AL40" s="5"/>
      <c r="AM40" s="5"/>
      <c r="AN40" s="5"/>
      <c r="AO40" s="5"/>
      <c r="AP40" s="5"/>
      <c r="AQ40" s="27"/>
      <c r="AR40" s="7"/>
      <c r="AS40" s="27"/>
      <c r="AT40" s="7"/>
      <c r="AU40" s="5"/>
      <c r="AV40" s="5"/>
      <c r="AW40" s="5"/>
      <c r="AX40" s="5"/>
      <c r="AY40" s="4"/>
      <c r="AZ40" s="7"/>
      <c r="BA40" s="27"/>
      <c r="BB40" s="7"/>
      <c r="BC40" s="7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26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12"/>
      <c r="O41" s="2"/>
      <c r="P41" s="12"/>
      <c r="Q41" s="12"/>
      <c r="R41" s="12"/>
      <c r="S41" s="12"/>
      <c r="T41" s="12"/>
      <c r="U41" s="5"/>
      <c r="V41" s="5"/>
      <c r="W41" s="5"/>
      <c r="X41" s="5"/>
      <c r="Y41" s="5"/>
      <c r="Z41" s="5"/>
      <c r="AA41" s="5"/>
      <c r="AB41" s="5"/>
      <c r="AC41" s="45"/>
      <c r="AD41" s="5"/>
      <c r="AE41" s="4"/>
      <c r="AF41" s="13"/>
      <c r="AG41" s="13"/>
      <c r="AH41" s="5"/>
      <c r="AI41" s="27"/>
      <c r="AJ41" s="13"/>
      <c r="AK41" s="13"/>
      <c r="AL41" s="5"/>
      <c r="AM41" s="5"/>
      <c r="AN41" s="5"/>
      <c r="AO41" s="5"/>
      <c r="AP41" s="5"/>
      <c r="AQ41" s="27"/>
      <c r="AR41" s="13"/>
      <c r="AS41" s="27"/>
      <c r="AT41" s="13"/>
      <c r="AU41" s="5"/>
      <c r="AV41" s="5"/>
      <c r="AW41" s="5"/>
      <c r="AX41" s="5"/>
      <c r="AY41" s="4"/>
      <c r="AZ41" s="7"/>
      <c r="BA41" s="2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26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27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45"/>
      <c r="AD42" s="5"/>
      <c r="AE42" s="4"/>
      <c r="AF42" s="13"/>
      <c r="AG42" s="13"/>
      <c r="AH42" s="5"/>
      <c r="AI42" s="27"/>
      <c r="AJ42" s="13"/>
      <c r="AK42" s="13"/>
      <c r="AL42" s="5"/>
      <c r="AM42" s="5"/>
      <c r="AN42" s="5"/>
      <c r="AO42" s="5"/>
      <c r="AP42" s="5"/>
      <c r="AQ42" s="27"/>
      <c r="AR42" s="13"/>
      <c r="AS42" s="27"/>
      <c r="AT42" s="13"/>
      <c r="AU42" s="5"/>
      <c r="AV42" s="5"/>
      <c r="AW42" s="5"/>
      <c r="AX42" s="5"/>
      <c r="AY42" s="4"/>
      <c r="AZ42" s="7"/>
      <c r="BA42" s="27"/>
      <c r="BB42" s="13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26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27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45"/>
      <c r="AD43" s="5"/>
      <c r="AE43" s="4"/>
      <c r="AF43" s="13"/>
      <c r="AG43" s="13"/>
      <c r="AH43" s="5"/>
      <c r="AI43" s="27"/>
      <c r="AJ43" s="13"/>
      <c r="AK43" s="13"/>
      <c r="AL43" s="5"/>
      <c r="AM43" s="5"/>
      <c r="AN43" s="5"/>
      <c r="AO43" s="5"/>
      <c r="AP43" s="5"/>
      <c r="AQ43" s="27"/>
      <c r="AR43" s="13"/>
      <c r="AS43" s="27"/>
      <c r="AT43" s="13"/>
      <c r="AU43" s="5"/>
      <c r="AV43" s="5"/>
      <c r="AW43" s="5"/>
      <c r="AX43" s="5"/>
      <c r="AY43" s="4"/>
      <c r="AZ43" s="7"/>
      <c r="BA43" s="2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26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27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45"/>
      <c r="AD44" s="5"/>
      <c r="AE44" s="4"/>
      <c r="AF44" s="13"/>
      <c r="AG44" s="13"/>
      <c r="AH44" s="5"/>
      <c r="AI44" s="27"/>
      <c r="AJ44" s="13"/>
      <c r="AK44" s="13"/>
      <c r="AL44" s="5"/>
      <c r="AM44" s="5"/>
      <c r="AN44" s="5"/>
      <c r="AO44" s="5"/>
      <c r="AP44" s="5"/>
      <c r="AQ44" s="27"/>
      <c r="AR44" s="13"/>
      <c r="AS44" s="27"/>
      <c r="AT44" s="13"/>
      <c r="AU44" s="5"/>
      <c r="AV44" s="5"/>
      <c r="AW44" s="5"/>
      <c r="AX44" s="5"/>
      <c r="AY44" s="4"/>
      <c r="AZ44" s="7"/>
      <c r="BA44" s="27"/>
      <c r="BB44" s="13"/>
      <c r="BC44" s="13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26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27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45"/>
      <c r="AD45" s="5"/>
      <c r="AE45" s="4"/>
      <c r="AF45" s="13"/>
      <c r="AG45" s="13"/>
      <c r="AH45" s="5"/>
      <c r="AI45" s="27"/>
      <c r="AJ45" s="13"/>
      <c r="AK45" s="13"/>
      <c r="AL45" s="5"/>
      <c r="AM45" s="5"/>
      <c r="AN45" s="5"/>
      <c r="AO45" s="5"/>
      <c r="AP45" s="5"/>
      <c r="AQ45" s="27"/>
      <c r="AR45" s="13"/>
      <c r="AS45" s="27"/>
      <c r="AT45" s="13"/>
      <c r="AU45" s="5"/>
      <c r="AV45" s="5"/>
      <c r="AW45" s="5"/>
      <c r="AX45" s="5"/>
      <c r="AY45" s="4"/>
      <c r="AZ45" s="7"/>
      <c r="BA45" s="27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44.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13"/>
      <c r="O46" s="13"/>
      <c r="P46" s="13"/>
      <c r="Q46" s="13"/>
      <c r="R46" s="13"/>
      <c r="S46" s="13"/>
      <c r="T46" s="13"/>
      <c r="U46" s="5"/>
      <c r="V46" s="5"/>
      <c r="W46" s="5"/>
      <c r="X46" s="5"/>
      <c r="Y46" s="5"/>
      <c r="Z46" s="5"/>
      <c r="AA46" s="5"/>
      <c r="AB46" s="5"/>
      <c r="AC46" s="27"/>
      <c r="AD46" s="13"/>
      <c r="AE46" s="13"/>
      <c r="AF46" s="5"/>
      <c r="AG46" s="5"/>
      <c r="AH46" s="5"/>
      <c r="AI46" s="27"/>
      <c r="AJ46" s="13"/>
      <c r="AK46" s="13"/>
      <c r="AL46" s="5"/>
      <c r="AM46" s="5"/>
      <c r="AN46" s="5"/>
      <c r="AO46" s="5"/>
      <c r="AP46" s="5"/>
      <c r="AQ46" s="27"/>
      <c r="AR46" s="13"/>
      <c r="AS46" s="27"/>
      <c r="AT46" s="13"/>
      <c r="AU46" s="5"/>
      <c r="AV46" s="5"/>
      <c r="AW46" s="5"/>
      <c r="AX46" s="5"/>
      <c r="AY46" s="4"/>
      <c r="AZ46" s="7"/>
      <c r="BA46" s="27"/>
      <c r="BB46" s="13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98.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7"/>
      <c r="O47" s="4"/>
      <c r="P47" s="7"/>
      <c r="Q47" s="7"/>
      <c r="R47" s="7"/>
      <c r="S47" s="7"/>
      <c r="T47" s="7"/>
      <c r="U47" s="5"/>
      <c r="V47" s="5"/>
      <c r="W47" s="5"/>
      <c r="X47" s="5"/>
      <c r="Y47" s="5"/>
      <c r="Z47" s="5"/>
      <c r="AA47" s="5"/>
      <c r="AB47" s="5"/>
      <c r="AC47" s="27"/>
      <c r="AD47" s="17"/>
      <c r="AE47" s="17"/>
      <c r="AF47" s="5"/>
      <c r="AG47" s="5"/>
      <c r="AH47" s="5"/>
      <c r="AI47" s="27"/>
      <c r="AJ47" s="17"/>
      <c r="AK47" s="17"/>
      <c r="AL47" s="5"/>
      <c r="AM47" s="5"/>
      <c r="AN47" s="5"/>
      <c r="AO47" s="5"/>
      <c r="AP47" s="5"/>
      <c r="AQ47" s="27"/>
      <c r="AR47" s="13"/>
      <c r="AS47" s="27"/>
      <c r="AT47" s="7"/>
      <c r="AU47" s="5"/>
      <c r="AV47" s="5"/>
      <c r="AW47" s="5"/>
      <c r="AX47" s="5"/>
      <c r="AY47" s="4"/>
      <c r="AZ47" s="7"/>
      <c r="BA47" s="27"/>
      <c r="BB47" s="7"/>
      <c r="BC47" s="7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31.2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7"/>
      <c r="O48" s="4"/>
      <c r="P48" s="4"/>
      <c r="Q48" s="4"/>
      <c r="R48" s="4"/>
      <c r="S48" s="4"/>
      <c r="T48" s="7"/>
      <c r="U48" s="5"/>
      <c r="V48" s="5"/>
      <c r="W48" s="5"/>
      <c r="X48" s="5"/>
      <c r="Y48" s="5"/>
      <c r="Z48" s="5"/>
      <c r="AA48" s="5"/>
      <c r="AB48" s="5"/>
      <c r="AC48" s="27"/>
      <c r="AD48" s="17"/>
      <c r="AE48" s="17"/>
      <c r="AF48" s="5"/>
      <c r="AG48" s="5"/>
      <c r="AH48" s="5"/>
      <c r="AI48" s="27"/>
      <c r="AJ48" s="17"/>
      <c r="AK48" s="17"/>
      <c r="AL48" s="5"/>
      <c r="AM48" s="5"/>
      <c r="AN48" s="5"/>
      <c r="AO48" s="5"/>
      <c r="AP48" s="5"/>
      <c r="AQ48" s="27"/>
      <c r="AR48" s="13"/>
      <c r="AS48" s="27"/>
      <c r="AT48" s="7"/>
      <c r="AU48" s="5"/>
      <c r="AV48" s="5"/>
      <c r="AW48" s="5"/>
      <c r="AX48" s="5"/>
      <c r="AY48" s="4"/>
      <c r="AZ48" s="7"/>
      <c r="BA48" s="27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56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27"/>
      <c r="N49" s="12"/>
      <c r="O49" s="2"/>
      <c r="P49" s="12"/>
      <c r="Q49" s="12"/>
      <c r="R49" s="12"/>
      <c r="S49" s="12"/>
      <c r="T49" s="12"/>
      <c r="U49" s="5"/>
      <c r="V49" s="5"/>
      <c r="W49" s="5"/>
      <c r="X49" s="5"/>
      <c r="Y49" s="5"/>
      <c r="Z49" s="5"/>
      <c r="AA49" s="5"/>
      <c r="AB49" s="5"/>
      <c r="AC49" s="27"/>
      <c r="AD49" s="17"/>
      <c r="AE49" s="17"/>
      <c r="AF49" s="5"/>
      <c r="AG49" s="5"/>
      <c r="AH49" s="5"/>
      <c r="AI49" s="27"/>
      <c r="AJ49" s="17"/>
      <c r="AK49" s="17"/>
      <c r="AL49" s="5"/>
      <c r="AM49" s="5"/>
      <c r="AN49" s="5"/>
      <c r="AO49" s="5"/>
      <c r="AP49" s="5"/>
      <c r="AQ49" s="27"/>
      <c r="AR49" s="13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33.2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4"/>
      <c r="O50" s="4"/>
      <c r="P50" s="4"/>
      <c r="Q50" s="4"/>
      <c r="R50" s="4"/>
      <c r="S50" s="4"/>
      <c r="T50" s="4"/>
      <c r="U50" s="5"/>
      <c r="V50" s="5"/>
      <c r="W50" s="5"/>
      <c r="X50" s="5"/>
      <c r="Y50" s="5"/>
      <c r="Z50" s="5"/>
      <c r="AA50" s="5"/>
      <c r="AB50" s="5"/>
      <c r="AC50" s="27"/>
      <c r="AD50" s="17"/>
      <c r="AE50" s="4"/>
      <c r="AF50" s="5"/>
      <c r="AG50" s="5"/>
      <c r="AH50" s="5"/>
      <c r="AI50" s="27"/>
      <c r="AJ50" s="17"/>
      <c r="AK50" s="4"/>
      <c r="AL50" s="5"/>
      <c r="AM50" s="5"/>
      <c r="AN50" s="5"/>
      <c r="AO50" s="5"/>
      <c r="AP50" s="5"/>
      <c r="AQ50" s="27"/>
      <c r="AR50" s="7"/>
      <c r="AS50" s="27"/>
      <c r="AT50" s="7"/>
      <c r="AU50" s="5"/>
      <c r="AV50" s="5"/>
      <c r="AW50" s="5"/>
      <c r="AX50" s="5"/>
      <c r="AY50" s="4"/>
      <c r="AZ50" s="7"/>
      <c r="BA50" s="27"/>
      <c r="BB50" s="13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63.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13"/>
      <c r="O51" s="13"/>
      <c r="P51" s="13"/>
      <c r="Q51" s="13"/>
      <c r="R51" s="13"/>
      <c r="S51" s="13"/>
      <c r="T51" s="13"/>
      <c r="U51" s="5"/>
      <c r="V51" s="5"/>
      <c r="W51" s="5"/>
      <c r="X51" s="5"/>
      <c r="Y51" s="5"/>
      <c r="Z51" s="5"/>
      <c r="AA51" s="5"/>
      <c r="AB51" s="5"/>
      <c r="AC51" s="27"/>
      <c r="AD51" s="17"/>
      <c r="AE51" s="4"/>
      <c r="AF51" s="5"/>
      <c r="AG51" s="5"/>
      <c r="AH51" s="5"/>
      <c r="AI51" s="27"/>
      <c r="AJ51" s="17"/>
      <c r="AK51" s="4"/>
      <c r="AL51" s="5"/>
      <c r="AM51" s="5"/>
      <c r="AN51" s="5"/>
      <c r="AO51" s="5"/>
      <c r="AP51" s="5"/>
      <c r="AQ51" s="27"/>
      <c r="AR51" s="7"/>
      <c r="AS51" s="27"/>
      <c r="AT51" s="7"/>
      <c r="AU51" s="5"/>
      <c r="AV51" s="5"/>
      <c r="AW51" s="5"/>
      <c r="AX51" s="5"/>
      <c r="AY51" s="4"/>
      <c r="AZ51" s="7"/>
      <c r="BA51" s="27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258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27"/>
      <c r="N52" s="17"/>
      <c r="O52" s="17"/>
      <c r="P52" s="17"/>
      <c r="Q52" s="17"/>
      <c r="R52" s="17"/>
      <c r="S52" s="17"/>
      <c r="T52" s="17"/>
      <c r="U52" s="5"/>
      <c r="V52" s="5"/>
      <c r="W52" s="5"/>
      <c r="X52" s="5"/>
      <c r="Y52" s="5"/>
      <c r="Z52" s="5"/>
      <c r="AA52" s="5"/>
      <c r="AB52" s="5"/>
      <c r="AC52" s="27"/>
      <c r="AD52" s="17"/>
      <c r="AE52" s="4"/>
      <c r="AF52" s="5"/>
      <c r="AG52" s="5"/>
      <c r="AH52" s="5"/>
      <c r="AI52" s="27"/>
      <c r="AJ52" s="17"/>
      <c r="AK52" s="4"/>
      <c r="AL52" s="5"/>
      <c r="AM52" s="5"/>
      <c r="AN52" s="5"/>
      <c r="AO52" s="5"/>
      <c r="AP52" s="5"/>
      <c r="AQ52" s="27"/>
      <c r="AR52" s="7"/>
      <c r="AS52" s="27"/>
      <c r="AT52" s="7"/>
      <c r="AU52" s="5"/>
      <c r="AV52" s="5"/>
      <c r="AW52" s="5"/>
      <c r="AX52" s="5"/>
      <c r="AY52" s="4"/>
      <c r="AZ52" s="7"/>
      <c r="BA52" s="27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01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27"/>
      <c r="N53" s="13"/>
      <c r="O53" s="13"/>
      <c r="P53" s="13"/>
      <c r="Q53" s="13"/>
      <c r="R53" s="13"/>
      <c r="S53" s="13"/>
      <c r="T53" s="13"/>
      <c r="U53" s="5"/>
      <c r="V53" s="5"/>
      <c r="W53" s="5"/>
      <c r="X53" s="5"/>
      <c r="Y53" s="5"/>
      <c r="Z53" s="5"/>
      <c r="AA53" s="5"/>
      <c r="AB53" s="5"/>
      <c r="AC53" s="27"/>
      <c r="AD53" s="17"/>
      <c r="AE53" s="4"/>
      <c r="AF53" s="5"/>
      <c r="AG53" s="5"/>
      <c r="AH53" s="5"/>
      <c r="AI53" s="27"/>
      <c r="AJ53" s="17"/>
      <c r="AK53" s="4"/>
      <c r="AL53" s="5"/>
      <c r="AM53" s="5"/>
      <c r="AN53" s="5"/>
      <c r="AO53" s="5"/>
      <c r="AP53" s="5"/>
      <c r="AQ53" s="27"/>
      <c r="AR53" s="7"/>
      <c r="AS53" s="27"/>
      <c r="AT53" s="7"/>
      <c r="AU53" s="5"/>
      <c r="AV53" s="5"/>
      <c r="AW53" s="5"/>
      <c r="AX53" s="5"/>
      <c r="AY53" s="4"/>
      <c r="AZ53" s="7"/>
      <c r="BA53" s="27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91.2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7"/>
      <c r="O54" s="4"/>
      <c r="P54" s="7"/>
      <c r="Q54" s="7"/>
      <c r="R54" s="7"/>
      <c r="S54" s="7"/>
      <c r="T54" s="7"/>
      <c r="U54" s="5"/>
      <c r="V54" s="5"/>
      <c r="W54" s="5"/>
      <c r="X54" s="5"/>
      <c r="Y54" s="5"/>
      <c r="Z54" s="5"/>
      <c r="AA54" s="5"/>
      <c r="AB54" s="5"/>
      <c r="AC54" s="27"/>
      <c r="AD54" s="17"/>
      <c r="AE54" s="4"/>
      <c r="AF54" s="5"/>
      <c r="AG54" s="5"/>
      <c r="AH54" s="5"/>
      <c r="AI54" s="27"/>
      <c r="AJ54" s="17"/>
      <c r="AK54" s="4"/>
      <c r="AL54" s="5"/>
      <c r="AM54" s="5"/>
      <c r="AN54" s="5"/>
      <c r="AO54" s="5"/>
      <c r="AP54" s="5"/>
      <c r="AQ54" s="27"/>
      <c r="AR54" s="7"/>
      <c r="AS54" s="27"/>
      <c r="AT54" s="7"/>
      <c r="AU54" s="5"/>
      <c r="AV54" s="5"/>
      <c r="AW54" s="5"/>
      <c r="AX54" s="5"/>
      <c r="AY54" s="4"/>
      <c r="AZ54" s="7"/>
      <c r="BA54" s="27"/>
      <c r="BB54" s="7"/>
      <c r="BC54" s="7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91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27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27"/>
      <c r="AD55" s="17"/>
      <c r="AE55" s="4"/>
      <c r="AF55" s="5"/>
      <c r="AG55" s="5"/>
      <c r="AH55" s="5"/>
      <c r="AI55" s="27"/>
      <c r="AJ55" s="17"/>
      <c r="AK55" s="4"/>
      <c r="AL55" s="5"/>
      <c r="AM55" s="5"/>
      <c r="AN55" s="5"/>
      <c r="AO55" s="5"/>
      <c r="AP55" s="5"/>
      <c r="AQ55" s="27"/>
      <c r="AR55" s="7"/>
      <c r="AS55" s="27"/>
      <c r="AT55" s="7"/>
      <c r="AU55" s="5"/>
      <c r="AV55" s="5"/>
      <c r="AW55" s="5"/>
      <c r="AX55" s="5"/>
      <c r="AY55" s="4"/>
      <c r="AZ55" s="7"/>
      <c r="BA55" s="27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47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27"/>
      <c r="N56" s="7"/>
      <c r="O56" s="7"/>
      <c r="P56" s="7"/>
      <c r="Q56" s="7"/>
      <c r="R56" s="7"/>
      <c r="S56" s="7"/>
      <c r="T56" s="1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45"/>
      <c r="AJ56" s="5"/>
      <c r="AK56" s="5"/>
      <c r="AL56" s="5"/>
      <c r="AM56" s="5"/>
      <c r="AN56" s="5"/>
      <c r="AO56" s="5"/>
      <c r="AP56" s="5"/>
      <c r="AQ56" s="45"/>
      <c r="AR56" s="5"/>
      <c r="AS56" s="45"/>
      <c r="AT56" s="5"/>
      <c r="AU56" s="5"/>
      <c r="AV56" s="5"/>
      <c r="AW56" s="5"/>
      <c r="AX56" s="5"/>
      <c r="AY56" s="4"/>
      <c r="AZ56" s="7"/>
      <c r="BA56" s="27"/>
      <c r="BB56" s="7"/>
      <c r="BC56" s="4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271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27"/>
      <c r="N57" s="12"/>
      <c r="O57" s="2"/>
      <c r="P57" s="12"/>
      <c r="Q57" s="12"/>
      <c r="R57" s="12"/>
      <c r="S57" s="12"/>
      <c r="T57" s="12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45"/>
      <c r="AJ57" s="5"/>
      <c r="AK57" s="5"/>
      <c r="AL57" s="5"/>
      <c r="AM57" s="5"/>
      <c r="AN57" s="5"/>
      <c r="AO57" s="5"/>
      <c r="AP57" s="5"/>
      <c r="AQ57" s="45"/>
      <c r="AR57" s="5"/>
      <c r="AS57" s="45"/>
      <c r="AT57" s="5"/>
      <c r="AU57" s="5"/>
      <c r="AV57" s="5"/>
      <c r="AW57" s="5"/>
      <c r="AX57" s="5"/>
      <c r="AY57" s="4"/>
      <c r="AZ57" s="7"/>
      <c r="BA57" s="27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61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27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5"/>
      <c r="AJ58" s="5"/>
      <c r="AK58" s="5"/>
      <c r="AL58" s="5"/>
      <c r="AM58" s="5"/>
      <c r="AN58" s="5"/>
      <c r="AO58" s="5"/>
      <c r="AP58" s="5"/>
      <c r="AQ58" s="45"/>
      <c r="AR58" s="5"/>
      <c r="AS58" s="45"/>
      <c r="AT58" s="5"/>
      <c r="AU58" s="5"/>
      <c r="AV58" s="5"/>
      <c r="AW58" s="5"/>
      <c r="AX58" s="5"/>
      <c r="AY58" s="4"/>
      <c r="AZ58" s="7"/>
      <c r="BA58" s="27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04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4"/>
      <c r="O59" s="4"/>
      <c r="P59" s="4"/>
      <c r="Q59" s="4"/>
      <c r="R59" s="4"/>
      <c r="S59" s="4"/>
      <c r="T59" s="4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45"/>
      <c r="AJ59" s="5"/>
      <c r="AK59" s="5"/>
      <c r="AL59" s="5"/>
      <c r="AM59" s="5"/>
      <c r="AN59" s="5"/>
      <c r="AO59" s="5"/>
      <c r="AP59" s="5"/>
      <c r="AQ59" s="45"/>
      <c r="AR59" s="5"/>
      <c r="AS59" s="45"/>
      <c r="AT59" s="5"/>
      <c r="AU59" s="5"/>
      <c r="AV59" s="5"/>
      <c r="AW59" s="5"/>
      <c r="AX59" s="5"/>
      <c r="AY59" s="4"/>
      <c r="AZ59" s="7"/>
      <c r="BA59" s="27"/>
      <c r="BB59" s="4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204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27"/>
      <c r="N60" s="4"/>
      <c r="O60" s="4"/>
      <c r="P60" s="4"/>
      <c r="Q60" s="4"/>
      <c r="R60" s="4"/>
      <c r="S60" s="4"/>
      <c r="T60" s="4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45"/>
      <c r="AJ60" s="5"/>
      <c r="AK60" s="5"/>
      <c r="AL60" s="5"/>
      <c r="AM60" s="5"/>
      <c r="AN60" s="5"/>
      <c r="AO60" s="5"/>
      <c r="AP60" s="5"/>
      <c r="AQ60" s="45"/>
      <c r="AR60" s="5"/>
      <c r="AS60" s="45"/>
      <c r="AT60" s="5"/>
      <c r="AU60" s="5"/>
      <c r="AV60" s="5"/>
      <c r="AW60" s="5"/>
      <c r="AX60" s="5"/>
      <c r="AY60" s="4"/>
      <c r="AZ60" s="7"/>
      <c r="BA60" s="27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04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7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45"/>
      <c r="AJ61" s="5"/>
      <c r="AK61" s="5"/>
      <c r="AL61" s="5"/>
      <c r="AM61" s="5"/>
      <c r="AN61" s="5"/>
      <c r="AO61" s="5"/>
      <c r="AP61" s="5"/>
      <c r="AQ61" s="45"/>
      <c r="AR61" s="5"/>
      <c r="AS61" s="45"/>
      <c r="AT61" s="5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83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7"/>
      <c r="O62" s="4"/>
      <c r="P62" s="7"/>
      <c r="Q62" s="7"/>
      <c r="R62" s="7"/>
      <c r="S62" s="7"/>
      <c r="T62" s="7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45"/>
      <c r="AJ62" s="5"/>
      <c r="AK62" s="5"/>
      <c r="AL62" s="5"/>
      <c r="AM62" s="5"/>
      <c r="AN62" s="5"/>
      <c r="AO62" s="5"/>
      <c r="AP62" s="5"/>
      <c r="AQ62" s="45"/>
      <c r="AR62" s="5"/>
      <c r="AS62" s="45"/>
      <c r="AT62" s="5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409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7"/>
      <c r="AG63" s="7"/>
      <c r="AH63" s="5"/>
      <c r="AI63" s="27"/>
      <c r="AJ63" s="7"/>
      <c r="AK63" s="7"/>
      <c r="AL63" s="5"/>
      <c r="AM63" s="5"/>
      <c r="AN63" s="5"/>
      <c r="AO63" s="5"/>
      <c r="AP63" s="5"/>
      <c r="AQ63" s="27"/>
      <c r="AR63" s="7"/>
      <c r="AS63" s="27"/>
      <c r="AT63" s="7"/>
      <c r="AU63" s="5"/>
      <c r="AV63" s="5"/>
      <c r="AW63" s="5"/>
      <c r="AX63" s="5"/>
      <c r="AY63" s="4"/>
      <c r="AZ63" s="7"/>
      <c r="BA63" s="27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14.7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45"/>
      <c r="AJ64" s="5"/>
      <c r="AK64" s="5"/>
      <c r="AL64" s="5"/>
      <c r="AM64" s="5"/>
      <c r="AN64" s="5"/>
      <c r="AO64" s="5"/>
      <c r="AP64" s="5"/>
      <c r="AQ64" s="45"/>
      <c r="AR64" s="5"/>
      <c r="AS64" s="45"/>
      <c r="AT64" s="5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14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45"/>
      <c r="AJ65" s="5"/>
      <c r="AK65" s="5"/>
      <c r="AL65" s="5"/>
      <c r="AM65" s="5"/>
      <c r="AN65" s="5"/>
      <c r="AO65" s="5"/>
      <c r="AP65" s="5"/>
      <c r="AQ65" s="45"/>
      <c r="AR65" s="5"/>
      <c r="AS65" s="45"/>
      <c r="AT65" s="5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14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45"/>
      <c r="AJ66" s="5"/>
      <c r="AK66" s="5"/>
      <c r="AL66" s="5"/>
      <c r="AM66" s="5"/>
      <c r="AN66" s="5"/>
      <c r="AO66" s="5"/>
      <c r="AP66" s="5"/>
      <c r="AQ66" s="45"/>
      <c r="AR66" s="5"/>
      <c r="AS66" s="45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14.7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45"/>
      <c r="AJ67" s="5"/>
      <c r="AK67" s="5"/>
      <c r="AL67" s="5"/>
      <c r="AM67" s="5"/>
      <c r="AN67" s="5"/>
      <c r="AO67" s="5"/>
      <c r="AP67" s="5"/>
      <c r="AQ67" s="45"/>
      <c r="AR67" s="5"/>
      <c r="AS67" s="45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114.7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7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45"/>
      <c r="AJ68" s="5"/>
      <c r="AK68" s="5"/>
      <c r="AL68" s="5"/>
      <c r="AM68" s="5"/>
      <c r="AN68" s="5"/>
      <c r="AO68" s="5"/>
      <c r="AP68" s="5"/>
      <c r="AQ68" s="45"/>
      <c r="AR68" s="5"/>
      <c r="AS68" s="45"/>
      <c r="AT68" s="5"/>
      <c r="AU68" s="5"/>
      <c r="AV68" s="5"/>
      <c r="AW68" s="5"/>
      <c r="AX68" s="5"/>
      <c r="AY68" s="4"/>
      <c r="AZ68" s="7"/>
      <c r="BA68" s="27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4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7"/>
      <c r="O69" s="4"/>
      <c r="P69" s="7"/>
      <c r="Q69" s="7"/>
      <c r="R69" s="7"/>
      <c r="S69" s="7"/>
      <c r="T69" s="7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45"/>
      <c r="AJ69" s="5"/>
      <c r="AK69" s="5"/>
      <c r="AL69" s="5"/>
      <c r="AM69" s="5"/>
      <c r="AN69" s="5"/>
      <c r="AO69" s="5"/>
      <c r="AP69" s="5"/>
      <c r="AQ69" s="45"/>
      <c r="AR69" s="5"/>
      <c r="AS69" s="45"/>
      <c r="AT69" s="5"/>
      <c r="AU69" s="5"/>
      <c r="AV69" s="5"/>
      <c r="AW69" s="5"/>
      <c r="AX69" s="5"/>
      <c r="AY69" s="4"/>
      <c r="AZ69" s="7"/>
      <c r="BA69" s="2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04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7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45"/>
      <c r="AJ70" s="5"/>
      <c r="AK70" s="5"/>
      <c r="AL70" s="5"/>
      <c r="AM70" s="5"/>
      <c r="AN70" s="5"/>
      <c r="AO70" s="5"/>
      <c r="AP70" s="5"/>
      <c r="AQ70" s="45"/>
      <c r="AR70" s="5"/>
      <c r="AS70" s="45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16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4"/>
      <c r="AH71" s="17"/>
      <c r="AI71" s="45"/>
      <c r="AJ71" s="5"/>
      <c r="AK71" s="5"/>
      <c r="AL71" s="5"/>
      <c r="AM71" s="5"/>
      <c r="AN71" s="5"/>
      <c r="AO71" s="5"/>
      <c r="AP71" s="5"/>
      <c r="AQ71" s="45"/>
      <c r="AR71" s="5"/>
      <c r="AS71" s="45"/>
      <c r="AT71" s="5"/>
      <c r="AU71" s="5"/>
      <c r="AV71" s="5"/>
      <c r="AW71" s="5"/>
      <c r="AX71" s="5"/>
      <c r="AY71" s="4"/>
      <c r="AZ71" s="17"/>
      <c r="BA71" s="27"/>
      <c r="BB71" s="1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58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17"/>
      <c r="O72" s="17"/>
      <c r="P72" s="17"/>
      <c r="Q72" s="17"/>
      <c r="R72" s="17"/>
      <c r="S72" s="17"/>
      <c r="T72" s="1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45"/>
      <c r="AJ72" s="5"/>
      <c r="AK72" s="5"/>
      <c r="AL72" s="5"/>
      <c r="AM72" s="5"/>
      <c r="AN72" s="5"/>
      <c r="AO72" s="5"/>
      <c r="AP72" s="5"/>
      <c r="AQ72" s="45"/>
      <c r="AR72" s="5"/>
      <c r="AS72" s="45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41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7"/>
      <c r="O73" s="17"/>
      <c r="P73" s="17"/>
      <c r="Q73" s="17"/>
      <c r="R73" s="17"/>
      <c r="S73" s="17"/>
      <c r="T73" s="17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5"/>
      <c r="AJ73" s="5"/>
      <c r="AK73" s="5"/>
      <c r="AL73" s="5"/>
      <c r="AM73" s="5"/>
      <c r="AN73" s="5"/>
      <c r="AO73" s="5"/>
      <c r="AP73" s="5"/>
      <c r="AQ73" s="45"/>
      <c r="AR73" s="5"/>
      <c r="AS73" s="45"/>
      <c r="AT73" s="5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56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7"/>
      <c r="AG74" s="7"/>
      <c r="AH74" s="5"/>
      <c r="AI74" s="27"/>
      <c r="AJ74" s="7"/>
      <c r="AK74" s="7"/>
      <c r="AL74" s="5"/>
      <c r="AM74" s="5"/>
      <c r="AN74" s="5"/>
      <c r="AO74" s="5"/>
      <c r="AP74" s="5"/>
      <c r="AQ74" s="27"/>
      <c r="AR74" s="13"/>
      <c r="AS74" s="27"/>
      <c r="AT74" s="7"/>
      <c r="AU74" s="5"/>
      <c r="AV74" s="5"/>
      <c r="AW74" s="5"/>
      <c r="AX74" s="5"/>
      <c r="AY74" s="4"/>
      <c r="AZ74" s="7"/>
      <c r="BA74" s="27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53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7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7"/>
      <c r="AG75" s="7"/>
      <c r="AH75" s="5"/>
      <c r="AI75" s="27"/>
      <c r="AJ75" s="7"/>
      <c r="AK75" s="7"/>
      <c r="AL75" s="5"/>
      <c r="AM75" s="5"/>
      <c r="AN75" s="5"/>
      <c r="AO75" s="5"/>
      <c r="AP75" s="5"/>
      <c r="AQ75" s="27"/>
      <c r="AR75" s="13"/>
      <c r="AS75" s="27"/>
      <c r="AT75" s="7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64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7"/>
      <c r="AG76" s="7"/>
      <c r="AH76" s="5"/>
      <c r="AI76" s="27"/>
      <c r="AJ76" s="7"/>
      <c r="AK76" s="7"/>
      <c r="AL76" s="5"/>
      <c r="AM76" s="5"/>
      <c r="AN76" s="5"/>
      <c r="AO76" s="5"/>
      <c r="AP76" s="5"/>
      <c r="AQ76" s="27"/>
      <c r="AR76" s="13"/>
      <c r="AS76" s="27"/>
      <c r="AT76" s="7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389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13"/>
      <c r="O77" s="13"/>
      <c r="P77" s="13"/>
      <c r="Q77" s="13"/>
      <c r="R77" s="13"/>
      <c r="S77" s="13"/>
      <c r="T77" s="1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13"/>
      <c r="AG77" s="13"/>
      <c r="AH77" s="5"/>
      <c r="AI77" s="27"/>
      <c r="AJ77" s="13"/>
      <c r="AK77" s="13"/>
      <c r="AL77" s="5"/>
      <c r="AM77" s="5"/>
      <c r="AN77" s="5"/>
      <c r="AO77" s="5"/>
      <c r="AP77" s="5"/>
      <c r="AQ77" s="27"/>
      <c r="AR77" s="13"/>
      <c r="AS77" s="27"/>
      <c r="AT77" s="13"/>
      <c r="AU77" s="5"/>
      <c r="AV77" s="5"/>
      <c r="AW77" s="5"/>
      <c r="AX77" s="5"/>
      <c r="AY77" s="4"/>
      <c r="AZ77" s="7"/>
      <c r="BA77" s="27"/>
      <c r="BB77" s="13"/>
      <c r="BC77" s="13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21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7"/>
      <c r="AG78" s="7"/>
      <c r="AH78" s="5"/>
      <c r="AI78" s="27"/>
      <c r="AJ78" s="7"/>
      <c r="AK78" s="7"/>
      <c r="AL78" s="5"/>
      <c r="AM78" s="5"/>
      <c r="AN78" s="5"/>
      <c r="AO78" s="5"/>
      <c r="AP78" s="5"/>
      <c r="AQ78" s="27"/>
      <c r="AR78" s="7"/>
      <c r="AS78" s="27"/>
      <c r="AT78" s="7"/>
      <c r="AU78" s="5"/>
      <c r="AV78" s="5"/>
      <c r="AW78" s="5"/>
      <c r="AX78" s="5"/>
      <c r="AY78" s="4"/>
      <c r="AZ78" s="7"/>
      <c r="BA78" s="27"/>
      <c r="BB78" s="7"/>
      <c r="BC78" s="7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21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27"/>
      <c r="AJ79" s="7"/>
      <c r="AK79" s="7"/>
      <c r="AL79" s="5"/>
      <c r="AM79" s="5"/>
      <c r="AN79" s="5"/>
      <c r="AO79" s="5"/>
      <c r="AP79" s="5"/>
      <c r="AQ79" s="27"/>
      <c r="AR79" s="7"/>
      <c r="AS79" s="27"/>
      <c r="AT79" s="7"/>
      <c r="AU79" s="5"/>
      <c r="AV79" s="5"/>
      <c r="AW79" s="5"/>
      <c r="AX79" s="5"/>
      <c r="AY79" s="4"/>
      <c r="AZ79" s="7"/>
      <c r="BA79" s="27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21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3"/>
      <c r="O80" s="13"/>
      <c r="P80" s="13"/>
      <c r="Q80" s="13"/>
      <c r="R80" s="13"/>
      <c r="S80" s="13"/>
      <c r="T80" s="13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7"/>
      <c r="AG80" s="7"/>
      <c r="AH80" s="5"/>
      <c r="AI80" s="27"/>
      <c r="AJ80" s="7"/>
      <c r="AK80" s="7"/>
      <c r="AL80" s="5"/>
      <c r="AM80" s="5"/>
      <c r="AN80" s="5"/>
      <c r="AO80" s="5"/>
      <c r="AP80" s="5"/>
      <c r="AQ80" s="27"/>
      <c r="AR80" s="7"/>
      <c r="AS80" s="27"/>
      <c r="AT80" s="7"/>
      <c r="AU80" s="5"/>
      <c r="AV80" s="5"/>
      <c r="AW80" s="5"/>
      <c r="AX80" s="5"/>
      <c r="AY80" s="4"/>
      <c r="AZ80" s="7"/>
      <c r="BA80" s="2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21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3"/>
      <c r="O81" s="13"/>
      <c r="P81" s="13"/>
      <c r="Q81" s="13"/>
      <c r="R81" s="13"/>
      <c r="S81" s="13"/>
      <c r="T81" s="13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7"/>
      <c r="AG81" s="7"/>
      <c r="AH81" s="5"/>
      <c r="AI81" s="27"/>
      <c r="AJ81" s="7"/>
      <c r="AK81" s="7"/>
      <c r="AL81" s="5"/>
      <c r="AM81" s="5"/>
      <c r="AN81" s="5"/>
      <c r="AO81" s="5"/>
      <c r="AP81" s="5"/>
      <c r="AQ81" s="27"/>
      <c r="AR81" s="7"/>
      <c r="AS81" s="27"/>
      <c r="AT81" s="7"/>
      <c r="AU81" s="5"/>
      <c r="AV81" s="5"/>
      <c r="AW81" s="5"/>
      <c r="AX81" s="5"/>
      <c r="AY81" s="4"/>
      <c r="AZ81" s="7"/>
      <c r="BA81" s="27"/>
      <c r="BB81" s="7"/>
      <c r="BC81" s="7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21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4"/>
      <c r="AF82" s="7"/>
      <c r="AG82" s="7"/>
      <c r="AH82" s="5"/>
      <c r="AI82" s="27"/>
      <c r="AJ82" s="7"/>
      <c r="AK82" s="7"/>
      <c r="AL82" s="5"/>
      <c r="AM82" s="5"/>
      <c r="AN82" s="5"/>
      <c r="AO82" s="5"/>
      <c r="AP82" s="5"/>
      <c r="AQ82" s="27"/>
      <c r="AR82" s="7"/>
      <c r="AS82" s="27"/>
      <c r="AT82" s="7"/>
      <c r="AU82" s="5"/>
      <c r="AV82" s="5"/>
      <c r="AW82" s="5"/>
      <c r="AX82" s="5"/>
      <c r="AY82" s="4"/>
      <c r="AZ82" s="7"/>
      <c r="BA82" s="27"/>
      <c r="BB82" s="7"/>
      <c r="BC82" s="7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6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4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45"/>
      <c r="AJ83" s="5"/>
      <c r="AK83" s="5"/>
      <c r="AL83" s="5"/>
      <c r="AM83" s="5"/>
      <c r="AN83" s="5"/>
      <c r="AO83" s="5"/>
      <c r="AP83" s="5"/>
      <c r="AQ83" s="45"/>
      <c r="AR83" s="5"/>
      <c r="AS83" s="45"/>
      <c r="AT83" s="5"/>
      <c r="AU83" s="5"/>
      <c r="AV83" s="5"/>
      <c r="AW83" s="5"/>
      <c r="AX83" s="5"/>
      <c r="AY83" s="4"/>
      <c r="AZ83" s="7"/>
      <c r="BA83" s="27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409.6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27"/>
      <c r="N84" s="17"/>
      <c r="O84" s="17"/>
      <c r="P84" s="17"/>
      <c r="Q84" s="17"/>
      <c r="R84" s="17"/>
      <c r="S84" s="17"/>
      <c r="T84" s="17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45"/>
      <c r="AJ84" s="5"/>
      <c r="AK84" s="5"/>
      <c r="AL84" s="5"/>
      <c r="AM84" s="5"/>
      <c r="AN84" s="5"/>
      <c r="AO84" s="5"/>
      <c r="AP84" s="5"/>
      <c r="AQ84" s="45"/>
      <c r="AR84" s="5"/>
      <c r="AS84" s="45"/>
      <c r="AT84" s="5"/>
      <c r="AU84" s="5"/>
      <c r="AV84" s="5"/>
      <c r="AW84" s="5"/>
      <c r="AX84" s="5"/>
      <c r="AY84" s="4"/>
      <c r="AZ84" s="7"/>
      <c r="BA84" s="27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409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3"/>
      <c r="O85" s="13"/>
      <c r="P85" s="13"/>
      <c r="Q85" s="13"/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45"/>
      <c r="AJ85" s="5"/>
      <c r="AK85" s="5"/>
      <c r="AL85" s="5"/>
      <c r="AM85" s="5"/>
      <c r="AN85" s="5"/>
      <c r="AO85" s="5"/>
      <c r="AP85" s="5"/>
      <c r="AQ85" s="45"/>
      <c r="AR85" s="5"/>
      <c r="AS85" s="45"/>
      <c r="AT85" s="5"/>
      <c r="AU85" s="5"/>
      <c r="AV85" s="5"/>
      <c r="AW85" s="5"/>
      <c r="AX85" s="5"/>
      <c r="AY85" s="4"/>
      <c r="AZ85" s="7"/>
      <c r="BA85" s="27"/>
      <c r="BB85" s="13"/>
      <c r="BC85" s="13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409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27"/>
      <c r="BB86" s="4"/>
      <c r="BC86" s="4"/>
      <c r="BD86" s="4"/>
      <c r="BE86" s="4"/>
      <c r="BF86" s="7"/>
      <c r="BG86" s="4"/>
      <c r="BH86" s="4"/>
      <c r="BI86" s="7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7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4"/>
      <c r="O87" s="4"/>
      <c r="P87" s="4"/>
      <c r="Q87" s="4"/>
      <c r="R87" s="4"/>
      <c r="S87" s="4"/>
      <c r="T87" s="4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27"/>
      <c r="BB87" s="27"/>
      <c r="BC87" s="4"/>
      <c r="BD87" s="4"/>
      <c r="BE87" s="4"/>
      <c r="BF87" s="7"/>
      <c r="BG87" s="4"/>
      <c r="BH87" s="4"/>
      <c r="BI87" s="7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251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2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27"/>
      <c r="AJ88" s="7"/>
      <c r="AK88" s="7"/>
      <c r="AL88" s="5"/>
      <c r="AM88" s="5"/>
      <c r="AN88" s="5"/>
      <c r="AO88" s="5"/>
      <c r="AP88" s="5"/>
      <c r="AQ88" s="27"/>
      <c r="AR88" s="7"/>
      <c r="AS88" s="27"/>
      <c r="AT88" s="7"/>
      <c r="AU88" s="5"/>
      <c r="AV88" s="5"/>
      <c r="AW88" s="5"/>
      <c r="AX88" s="5"/>
      <c r="AY88" s="4"/>
      <c r="AZ88" s="7"/>
      <c r="BA88" s="2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7"/>
      <c r="AG89" s="7"/>
      <c r="AH89" s="5"/>
      <c r="AI89" s="27"/>
      <c r="AJ89" s="7"/>
      <c r="AK89" s="7"/>
      <c r="AL89" s="5"/>
      <c r="AM89" s="5"/>
      <c r="AN89" s="5"/>
      <c r="AO89" s="5"/>
      <c r="AP89" s="5"/>
      <c r="AQ89" s="27"/>
      <c r="AR89" s="7"/>
      <c r="AS89" s="27"/>
      <c r="AT89" s="7"/>
      <c r="AU89" s="5"/>
      <c r="AV89" s="5"/>
      <c r="AW89" s="5"/>
      <c r="AX89" s="5"/>
      <c r="AY89" s="4"/>
      <c r="AZ89" s="7"/>
      <c r="BA89" s="2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9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27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7"/>
      <c r="AK90" s="7"/>
      <c r="AL90" s="5"/>
      <c r="AM90" s="5"/>
      <c r="AN90" s="5"/>
      <c r="AO90" s="5"/>
      <c r="AP90" s="5"/>
      <c r="AQ90" s="27"/>
      <c r="AR90" s="7"/>
      <c r="AS90" s="27"/>
      <c r="AT90" s="7"/>
      <c r="AU90" s="5"/>
      <c r="AV90" s="5"/>
      <c r="AW90" s="5"/>
      <c r="AX90" s="5"/>
      <c r="AY90" s="4"/>
      <c r="AZ90" s="7"/>
      <c r="BA90" s="2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98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27"/>
      <c r="N91" s="12"/>
      <c r="O91" s="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45"/>
      <c r="AJ91" s="5"/>
      <c r="AK91" s="5"/>
      <c r="AL91" s="5"/>
      <c r="AM91" s="5"/>
      <c r="AN91" s="5"/>
      <c r="AO91" s="5"/>
      <c r="AP91" s="5"/>
      <c r="AQ91" s="45"/>
      <c r="AR91" s="5"/>
      <c r="AS91" s="45"/>
      <c r="AT91" s="5"/>
      <c r="AU91" s="5"/>
      <c r="AV91" s="5"/>
      <c r="AW91" s="5"/>
      <c r="AX91" s="5"/>
      <c r="AY91" s="4"/>
      <c r="AZ91" s="7"/>
      <c r="BA91" s="27"/>
      <c r="BB91" s="7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8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27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45"/>
      <c r="AJ92" s="5"/>
      <c r="AK92" s="5"/>
      <c r="AL92" s="5"/>
      <c r="AM92" s="5"/>
      <c r="AN92" s="5"/>
      <c r="AO92" s="5"/>
      <c r="AP92" s="5"/>
      <c r="AQ92" s="45"/>
      <c r="AR92" s="5"/>
      <c r="AS92" s="45"/>
      <c r="AT92" s="5"/>
      <c r="AU92" s="5"/>
      <c r="AV92" s="5"/>
      <c r="AW92" s="5"/>
      <c r="AX92" s="5"/>
      <c r="AY92" s="4"/>
      <c r="AZ92" s="7"/>
      <c r="BA92" s="27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54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27"/>
      <c r="N93" s="12"/>
      <c r="O93" s="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45"/>
      <c r="AJ93" s="5"/>
      <c r="AK93" s="5"/>
      <c r="AL93" s="5"/>
      <c r="AM93" s="5"/>
      <c r="AN93" s="5"/>
      <c r="AO93" s="5"/>
      <c r="AP93" s="5"/>
      <c r="AQ93" s="45"/>
      <c r="AR93" s="5"/>
      <c r="AS93" s="45"/>
      <c r="AT93" s="5"/>
      <c r="AU93" s="5"/>
      <c r="AV93" s="5"/>
      <c r="AW93" s="5"/>
      <c r="AX93" s="5"/>
      <c r="AY93" s="4"/>
      <c r="AZ93" s="7"/>
      <c r="BA93" s="27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6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45"/>
      <c r="AJ94" s="5"/>
      <c r="AK94" s="5"/>
      <c r="AL94" s="5"/>
      <c r="AM94" s="5"/>
      <c r="AN94" s="5"/>
      <c r="AO94" s="5"/>
      <c r="AP94" s="5"/>
      <c r="AQ94" s="45"/>
      <c r="AR94" s="5"/>
      <c r="AS94" s="45"/>
      <c r="AT94" s="5"/>
      <c r="AU94" s="5"/>
      <c r="AV94" s="5"/>
      <c r="AW94" s="5"/>
      <c r="AX94" s="5"/>
      <c r="AY94" s="4"/>
      <c r="AZ94" s="7"/>
      <c r="BA94" s="27"/>
      <c r="BB94" s="7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49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2"/>
      <c r="O95" s="2"/>
      <c r="P95" s="12"/>
      <c r="Q95" s="12"/>
      <c r="R95" s="12"/>
      <c r="S95" s="12"/>
      <c r="T95" s="12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45"/>
      <c r="AJ95" s="5"/>
      <c r="AK95" s="5"/>
      <c r="AL95" s="5"/>
      <c r="AM95" s="5"/>
      <c r="AN95" s="5"/>
      <c r="AO95" s="5"/>
      <c r="AP95" s="5"/>
      <c r="AQ95" s="45"/>
      <c r="AR95" s="5"/>
      <c r="AS95" s="45"/>
      <c r="AT95" s="5"/>
      <c r="AU95" s="5"/>
      <c r="AV95" s="5"/>
      <c r="AW95" s="5"/>
      <c r="AX95" s="5"/>
      <c r="AY95" s="4"/>
      <c r="AZ95" s="7"/>
      <c r="BA95" s="27"/>
      <c r="BB95" s="7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49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27"/>
      <c r="N96" s="12"/>
      <c r="O96" s="2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45"/>
      <c r="AJ96" s="5"/>
      <c r="AK96" s="5"/>
      <c r="AL96" s="5"/>
      <c r="AM96" s="5"/>
      <c r="AN96" s="5"/>
      <c r="AO96" s="5"/>
      <c r="AP96" s="5"/>
      <c r="AQ96" s="45"/>
      <c r="AR96" s="5"/>
      <c r="AS96" s="45"/>
      <c r="AT96" s="5"/>
      <c r="AU96" s="5"/>
      <c r="AV96" s="5"/>
      <c r="AW96" s="5"/>
      <c r="AX96" s="5"/>
      <c r="AY96" s="4"/>
      <c r="AZ96" s="7"/>
      <c r="BA96" s="27"/>
      <c r="BB96" s="7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49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27"/>
      <c r="N97" s="7"/>
      <c r="O97" s="7"/>
      <c r="P97" s="7"/>
      <c r="Q97" s="7"/>
      <c r="R97" s="7"/>
      <c r="S97" s="7"/>
      <c r="T97" s="1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45"/>
      <c r="AJ97" s="5"/>
      <c r="AK97" s="5"/>
      <c r="AL97" s="5"/>
      <c r="AM97" s="5"/>
      <c r="AN97" s="5"/>
      <c r="AO97" s="5"/>
      <c r="AP97" s="5"/>
      <c r="AQ97" s="45"/>
      <c r="AR97" s="5"/>
      <c r="AS97" s="45"/>
      <c r="AT97" s="5"/>
      <c r="AU97" s="5"/>
      <c r="AV97" s="5"/>
      <c r="AW97" s="5"/>
      <c r="AX97" s="5"/>
      <c r="AY97" s="4"/>
      <c r="AZ97" s="7"/>
      <c r="BA97" s="27"/>
      <c r="BB97" s="7"/>
      <c r="BC97" s="4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49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2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45"/>
      <c r="AJ98" s="5"/>
      <c r="AK98" s="5"/>
      <c r="AL98" s="5"/>
      <c r="AM98" s="5"/>
      <c r="AN98" s="5"/>
      <c r="AO98" s="5"/>
      <c r="AP98" s="5"/>
      <c r="AQ98" s="45"/>
      <c r="AR98" s="5"/>
      <c r="AS98" s="45"/>
      <c r="AT98" s="5"/>
      <c r="AU98" s="5"/>
      <c r="AV98" s="5"/>
      <c r="AW98" s="5"/>
      <c r="AX98" s="5"/>
      <c r="AY98" s="4"/>
      <c r="AZ98" s="7"/>
      <c r="BA98" s="27"/>
      <c r="BB98" s="7"/>
      <c r="BC98" s="4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49.2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27"/>
      <c r="N99" s="12"/>
      <c r="O99" s="2"/>
      <c r="P99" s="12"/>
      <c r="Q99" s="12"/>
      <c r="R99" s="12"/>
      <c r="S99" s="12"/>
      <c r="T99" s="12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45"/>
      <c r="AJ99" s="5"/>
      <c r="AK99" s="5"/>
      <c r="AL99" s="5"/>
      <c r="AM99" s="5"/>
      <c r="AN99" s="5"/>
      <c r="AO99" s="5"/>
      <c r="AP99" s="5"/>
      <c r="AQ99" s="45"/>
      <c r="AR99" s="5"/>
      <c r="AS99" s="45"/>
      <c r="AT99" s="5"/>
      <c r="AU99" s="5"/>
      <c r="AV99" s="5"/>
      <c r="AW99" s="5"/>
      <c r="AX99" s="5"/>
      <c r="AY99" s="4"/>
      <c r="AZ99" s="7"/>
      <c r="BA99" s="27"/>
      <c r="BB99" s="7"/>
      <c r="BC99" s="4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267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45"/>
      <c r="AJ100" s="5"/>
      <c r="AK100" s="5"/>
      <c r="AL100" s="5"/>
      <c r="AM100" s="5"/>
      <c r="AN100" s="5"/>
      <c r="AO100" s="5"/>
      <c r="AP100" s="5"/>
      <c r="AQ100" s="45"/>
      <c r="AR100" s="5"/>
      <c r="AS100" s="45"/>
      <c r="AT100" s="5"/>
      <c r="AU100" s="5"/>
      <c r="AV100" s="5"/>
      <c r="AW100" s="5"/>
      <c r="AX100" s="5"/>
      <c r="AY100" s="4"/>
      <c r="AZ100" s="7"/>
      <c r="BA100" s="27"/>
      <c r="BB100" s="7"/>
      <c r="BC100" s="7"/>
      <c r="BD100" s="5"/>
      <c r="BE100" s="5"/>
      <c r="BF100" s="5"/>
      <c r="BG100" s="4"/>
      <c r="BH100" s="7"/>
      <c r="BI100" s="7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54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45"/>
      <c r="AJ101" s="5"/>
      <c r="AK101" s="5"/>
      <c r="AL101" s="5"/>
      <c r="AM101" s="5"/>
      <c r="AN101" s="5"/>
      <c r="AO101" s="5"/>
      <c r="AP101" s="5"/>
      <c r="AQ101" s="45"/>
      <c r="AR101" s="5"/>
      <c r="AS101" s="45"/>
      <c r="AT101" s="5"/>
      <c r="AU101" s="5"/>
      <c r="AV101" s="5"/>
      <c r="AW101" s="5"/>
      <c r="AX101" s="5"/>
      <c r="AY101" s="4"/>
      <c r="AZ101" s="7"/>
      <c r="BA101" s="27"/>
      <c r="BB101" s="17"/>
      <c r="BC101" s="13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144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45"/>
      <c r="AJ102" s="5"/>
      <c r="AK102" s="5"/>
      <c r="AL102" s="5"/>
      <c r="AM102" s="5"/>
      <c r="AN102" s="5"/>
      <c r="AO102" s="5"/>
      <c r="AP102" s="5"/>
      <c r="AQ102" s="45"/>
      <c r="AR102" s="5"/>
      <c r="AS102" s="45"/>
      <c r="AT102" s="5"/>
      <c r="AU102" s="5"/>
      <c r="AV102" s="5"/>
      <c r="AW102" s="5"/>
      <c r="AX102" s="5"/>
      <c r="AY102" s="4"/>
      <c r="AZ102" s="7"/>
      <c r="BA102" s="27"/>
      <c r="BB102" s="17"/>
      <c r="BC102" s="13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409.6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45"/>
      <c r="AJ103" s="5"/>
      <c r="AK103" s="5"/>
      <c r="AL103" s="5"/>
      <c r="AM103" s="5"/>
      <c r="AN103" s="5"/>
      <c r="AO103" s="5"/>
      <c r="AP103" s="5"/>
      <c r="AQ103" s="45"/>
      <c r="AR103" s="5"/>
      <c r="AS103" s="45"/>
      <c r="AT103" s="5"/>
      <c r="AU103" s="5"/>
      <c r="AV103" s="5"/>
      <c r="AW103" s="5"/>
      <c r="AX103" s="5"/>
      <c r="AY103" s="4"/>
      <c r="AZ103" s="4"/>
      <c r="BA103" s="4"/>
      <c r="BB103" s="7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52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45"/>
      <c r="AJ104" s="5"/>
      <c r="AK104" s="5"/>
      <c r="AL104" s="5"/>
      <c r="AM104" s="5"/>
      <c r="AN104" s="5"/>
      <c r="AO104" s="5"/>
      <c r="AP104" s="5"/>
      <c r="AQ104" s="45"/>
      <c r="AR104" s="5"/>
      <c r="AS104" s="45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220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45"/>
      <c r="AJ105" s="5"/>
      <c r="AK105" s="5"/>
      <c r="AL105" s="5"/>
      <c r="AM105" s="5"/>
      <c r="AN105" s="5"/>
      <c r="AO105" s="5"/>
      <c r="AP105" s="5"/>
      <c r="AQ105" s="45"/>
      <c r="AR105" s="5"/>
      <c r="AS105" s="45"/>
      <c r="AT105" s="5"/>
      <c r="AU105" s="5"/>
      <c r="AV105" s="5"/>
      <c r="AW105" s="5"/>
      <c r="AX105" s="5"/>
      <c r="AY105" s="4"/>
      <c r="AZ105" s="7"/>
      <c r="BA105" s="27"/>
      <c r="BB105" s="13"/>
      <c r="BC105" s="13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20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45"/>
      <c r="AJ106" s="5"/>
      <c r="AK106" s="5"/>
      <c r="AL106" s="5"/>
      <c r="AM106" s="5"/>
      <c r="AN106" s="5"/>
      <c r="AO106" s="5"/>
      <c r="AP106" s="5"/>
      <c r="AQ106" s="45"/>
      <c r="AR106" s="5"/>
      <c r="AS106" s="45"/>
      <c r="AT106" s="5"/>
      <c r="AU106" s="5"/>
      <c r="AV106" s="5"/>
      <c r="AW106" s="5"/>
      <c r="AX106" s="5"/>
      <c r="AY106" s="4"/>
      <c r="AZ106" s="7"/>
      <c r="BA106" s="27"/>
      <c r="BB106" s="4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20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45"/>
      <c r="AJ107" s="5"/>
      <c r="AK107" s="5"/>
      <c r="AL107" s="5"/>
      <c r="AM107" s="5"/>
      <c r="AN107" s="5"/>
      <c r="AO107" s="5"/>
      <c r="AP107" s="5"/>
      <c r="AQ107" s="45"/>
      <c r="AR107" s="5"/>
      <c r="AS107" s="45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409.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4"/>
      <c r="AF108" s="13"/>
      <c r="AG108" s="13"/>
      <c r="AH108" s="5"/>
      <c r="AI108" s="27"/>
      <c r="AJ108" s="13"/>
      <c r="AK108" s="13"/>
      <c r="AL108" s="5"/>
      <c r="AM108" s="5"/>
      <c r="AN108" s="5"/>
      <c r="AO108" s="5"/>
      <c r="AP108" s="5"/>
      <c r="AQ108" s="27"/>
      <c r="AR108" s="13"/>
      <c r="AS108" s="27"/>
      <c r="AT108" s="13"/>
      <c r="AU108" s="5"/>
      <c r="AV108" s="5"/>
      <c r="AW108" s="5"/>
      <c r="AX108" s="5"/>
      <c r="AY108" s="4"/>
      <c r="AZ108" s="7"/>
      <c r="BA108" s="27"/>
      <c r="BB108" s="13"/>
      <c r="BC108" s="13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44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4"/>
      <c r="AF109" s="13"/>
      <c r="AG109" s="13"/>
      <c r="AH109" s="5"/>
      <c r="AI109" s="27"/>
      <c r="AJ109" s="13"/>
      <c r="AK109" s="13"/>
      <c r="AL109" s="5"/>
      <c r="AM109" s="5"/>
      <c r="AN109" s="5"/>
      <c r="AO109" s="5"/>
      <c r="AP109" s="5"/>
      <c r="AQ109" s="27"/>
      <c r="AR109" s="13"/>
      <c r="AS109" s="27"/>
      <c r="AT109" s="13"/>
      <c r="AU109" s="5"/>
      <c r="AV109" s="5"/>
      <c r="AW109" s="5"/>
      <c r="AX109" s="5"/>
      <c r="AY109" s="4"/>
      <c r="AZ109" s="7"/>
      <c r="BA109" s="27"/>
      <c r="BB109" s="13"/>
      <c r="BC109" s="13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44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13"/>
      <c r="AG110" s="13"/>
      <c r="AH110" s="5"/>
      <c r="AI110" s="27"/>
      <c r="AJ110" s="13"/>
      <c r="AK110" s="13"/>
      <c r="AL110" s="5"/>
      <c r="AM110" s="5"/>
      <c r="AN110" s="5"/>
      <c r="AO110" s="5"/>
      <c r="AP110" s="5"/>
      <c r="AQ110" s="27"/>
      <c r="AR110" s="13"/>
      <c r="AS110" s="27"/>
      <c r="AT110" s="13"/>
      <c r="AU110" s="5"/>
      <c r="AV110" s="5"/>
      <c r="AW110" s="5"/>
      <c r="AX110" s="5"/>
      <c r="AY110" s="4"/>
      <c r="AZ110" s="7"/>
      <c r="BA110" s="27"/>
      <c r="BB110" s="13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4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4"/>
      <c r="AF111" s="13"/>
      <c r="AG111" s="13"/>
      <c r="AH111" s="5"/>
      <c r="AI111" s="27"/>
      <c r="AJ111" s="13"/>
      <c r="AK111" s="13"/>
      <c r="AL111" s="5"/>
      <c r="AM111" s="5"/>
      <c r="AN111" s="5"/>
      <c r="AO111" s="5"/>
      <c r="AP111" s="5"/>
      <c r="AQ111" s="27"/>
      <c r="AR111" s="13"/>
      <c r="AS111" s="27"/>
      <c r="AT111" s="13"/>
      <c r="AU111" s="5"/>
      <c r="AV111" s="5"/>
      <c r="AW111" s="5"/>
      <c r="AX111" s="5"/>
      <c r="AY111" s="4"/>
      <c r="AZ111" s="7"/>
      <c r="BA111" s="27"/>
      <c r="BB111" s="13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4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3"/>
      <c r="O112" s="13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4"/>
      <c r="AF112" s="13"/>
      <c r="AG112" s="13"/>
      <c r="AH112" s="5"/>
      <c r="AI112" s="27"/>
      <c r="AJ112" s="13"/>
      <c r="AK112" s="13"/>
      <c r="AL112" s="5"/>
      <c r="AM112" s="5"/>
      <c r="AN112" s="5"/>
      <c r="AO112" s="5"/>
      <c r="AP112" s="5"/>
      <c r="AQ112" s="27"/>
      <c r="AR112" s="13"/>
      <c r="AS112" s="27"/>
      <c r="AT112" s="13"/>
      <c r="AU112" s="5"/>
      <c r="AV112" s="5"/>
      <c r="AW112" s="5"/>
      <c r="AX112" s="5"/>
      <c r="AY112" s="4"/>
      <c r="AZ112" s="7"/>
      <c r="BA112" s="27"/>
      <c r="BB112" s="13"/>
      <c r="BC112" s="13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4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13"/>
      <c r="O113" s="13"/>
      <c r="P113" s="13"/>
      <c r="Q113" s="13"/>
      <c r="R113" s="13"/>
      <c r="S113" s="13"/>
      <c r="T113" s="13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13"/>
      <c r="AG113" s="13"/>
      <c r="AH113" s="5"/>
      <c r="AI113" s="27"/>
      <c r="AJ113" s="13"/>
      <c r="AK113" s="13"/>
      <c r="AL113" s="5"/>
      <c r="AM113" s="5"/>
      <c r="AN113" s="5"/>
      <c r="AO113" s="5"/>
      <c r="AP113" s="5"/>
      <c r="AQ113" s="27"/>
      <c r="AR113" s="13"/>
      <c r="AS113" s="27"/>
      <c r="AT113" s="13"/>
      <c r="AU113" s="5"/>
      <c r="AV113" s="5"/>
      <c r="AW113" s="5"/>
      <c r="AX113" s="5"/>
      <c r="AY113" s="4"/>
      <c r="AZ113" s="7"/>
      <c r="BA113" s="27"/>
      <c r="BB113" s="13"/>
      <c r="BC113" s="13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409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45"/>
      <c r="AJ114" s="5"/>
      <c r="AK114" s="5"/>
      <c r="AL114" s="5"/>
      <c r="AM114" s="5"/>
      <c r="AN114" s="5"/>
      <c r="AO114" s="5"/>
      <c r="AP114" s="5"/>
      <c r="AQ114" s="45"/>
      <c r="AR114" s="5"/>
      <c r="AS114" s="45"/>
      <c r="AT114" s="5"/>
      <c r="AU114" s="5"/>
      <c r="AV114" s="5"/>
      <c r="AW114" s="5"/>
      <c r="AX114" s="5"/>
      <c r="AY114" s="4"/>
      <c r="AZ114" s="7"/>
      <c r="BA114" s="27"/>
      <c r="BB114" s="17"/>
      <c r="BC114" s="13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408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45"/>
      <c r="AJ115" s="5"/>
      <c r="AK115" s="5"/>
      <c r="AL115" s="5"/>
      <c r="AM115" s="5"/>
      <c r="AN115" s="5"/>
      <c r="AO115" s="5"/>
      <c r="AP115" s="5"/>
      <c r="AQ115" s="45"/>
      <c r="AR115" s="5"/>
      <c r="AS115" s="45"/>
      <c r="AT115" s="5"/>
      <c r="AU115" s="5"/>
      <c r="AV115" s="5"/>
      <c r="AW115" s="5"/>
      <c r="AX115" s="5"/>
      <c r="AY115" s="4"/>
      <c r="AZ115" s="7"/>
      <c r="BA115" s="27"/>
      <c r="BB115" s="4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146.2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45"/>
      <c r="AJ116" s="5"/>
      <c r="AK116" s="5"/>
      <c r="AL116" s="5"/>
      <c r="AM116" s="5"/>
      <c r="AN116" s="5"/>
      <c r="AO116" s="5"/>
      <c r="AP116" s="5"/>
      <c r="AQ116" s="45"/>
      <c r="AR116" s="5"/>
      <c r="AS116" s="45"/>
      <c r="AT116" s="5"/>
      <c r="AU116" s="5"/>
      <c r="AV116" s="5"/>
      <c r="AW116" s="5"/>
      <c r="AX116" s="5"/>
      <c r="AY116" s="4"/>
      <c r="AZ116" s="7"/>
      <c r="BA116" s="27"/>
      <c r="BB116" s="17"/>
      <c r="BC116" s="13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408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45"/>
      <c r="AJ117" s="5"/>
      <c r="AK117" s="5"/>
      <c r="AL117" s="5"/>
      <c r="AM117" s="5"/>
      <c r="AN117" s="5"/>
      <c r="AO117" s="5"/>
      <c r="AP117" s="5"/>
      <c r="AQ117" s="45"/>
      <c r="AR117" s="5"/>
      <c r="AS117" s="45"/>
      <c r="AT117" s="5"/>
      <c r="AU117" s="5"/>
      <c r="AV117" s="5"/>
      <c r="AW117" s="5"/>
      <c r="AX117" s="5"/>
      <c r="AY117" s="4"/>
      <c r="AZ117" s="7"/>
      <c r="BA117" s="27"/>
      <c r="BB117" s="4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56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45"/>
      <c r="AJ118" s="5"/>
      <c r="AK118" s="5"/>
      <c r="AL118" s="5"/>
      <c r="AM118" s="5"/>
      <c r="AN118" s="5"/>
      <c r="AO118" s="5"/>
      <c r="AP118" s="5"/>
      <c r="AQ118" s="45"/>
      <c r="AR118" s="5"/>
      <c r="AS118" s="45"/>
      <c r="AT118" s="5"/>
      <c r="AU118" s="5"/>
      <c r="AV118" s="5"/>
      <c r="AW118" s="5"/>
      <c r="AX118" s="5"/>
      <c r="AY118" s="4"/>
      <c r="AZ118" s="7"/>
      <c r="BA118" s="27"/>
      <c r="BB118" s="17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32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45"/>
      <c r="AJ119" s="5"/>
      <c r="AK119" s="5"/>
      <c r="AL119" s="5"/>
      <c r="AM119" s="5"/>
      <c r="AN119" s="5"/>
      <c r="AO119" s="5"/>
      <c r="AP119" s="5"/>
      <c r="AQ119" s="45"/>
      <c r="AR119" s="5"/>
      <c r="AS119" s="45"/>
      <c r="AT119" s="5"/>
      <c r="AU119" s="5"/>
      <c r="AV119" s="5"/>
      <c r="AW119" s="5"/>
      <c r="AX119" s="5"/>
      <c r="AY119" s="4"/>
      <c r="AZ119" s="7"/>
      <c r="BA119" s="27"/>
      <c r="BB119" s="13"/>
      <c r="BC119" s="13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32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45"/>
      <c r="AJ120" s="5"/>
      <c r="AK120" s="5"/>
      <c r="AL120" s="5"/>
      <c r="AM120" s="5"/>
      <c r="AN120" s="5"/>
      <c r="AO120" s="5"/>
      <c r="AP120" s="5"/>
      <c r="AQ120" s="45"/>
      <c r="AR120" s="5"/>
      <c r="AS120" s="45"/>
      <c r="AT120" s="5"/>
      <c r="AU120" s="5"/>
      <c r="AV120" s="5"/>
      <c r="AW120" s="5"/>
      <c r="AX120" s="5"/>
      <c r="AY120" s="4"/>
      <c r="AZ120" s="7"/>
      <c r="BA120" s="27"/>
      <c r="BB120" s="17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46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45"/>
      <c r="AJ121" s="5"/>
      <c r="AK121" s="5"/>
      <c r="AL121" s="5"/>
      <c r="AM121" s="5"/>
      <c r="AN121" s="5"/>
      <c r="AO121" s="5"/>
      <c r="AP121" s="5"/>
      <c r="AQ121" s="45"/>
      <c r="AR121" s="5"/>
      <c r="AS121" s="45"/>
      <c r="AT121" s="5"/>
      <c r="AU121" s="5"/>
      <c r="AV121" s="5"/>
      <c r="AW121" s="5"/>
      <c r="AX121" s="5"/>
      <c r="AY121" s="4"/>
      <c r="AZ121" s="7"/>
      <c r="BA121" s="27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84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7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45"/>
      <c r="AJ122" s="5"/>
      <c r="AK122" s="5"/>
      <c r="AL122" s="5"/>
      <c r="AM122" s="5"/>
      <c r="AN122" s="5"/>
      <c r="AO122" s="5"/>
      <c r="AP122" s="5"/>
      <c r="AQ122" s="45"/>
      <c r="AR122" s="5"/>
      <c r="AS122" s="45"/>
      <c r="AT122" s="5"/>
      <c r="AU122" s="5"/>
      <c r="AV122" s="5"/>
      <c r="AW122" s="5"/>
      <c r="AX122" s="5"/>
      <c r="AY122" s="4"/>
      <c r="AZ122" s="7"/>
      <c r="BA122" s="28"/>
      <c r="BB122" s="29"/>
      <c r="BC122" s="13"/>
      <c r="BD122" s="5"/>
      <c r="BE122" s="5"/>
      <c r="BF122" s="5"/>
      <c r="BG122" s="5"/>
      <c r="BH122" s="5"/>
      <c r="BI122" s="5"/>
      <c r="BJ122" s="5"/>
      <c r="BK122" s="46"/>
      <c r="BL122" s="8"/>
      <c r="BM122" s="5"/>
      <c r="BN122" s="5"/>
      <c r="BO122" s="7"/>
      <c r="BP122" s="7"/>
      <c r="BQ122" s="8"/>
      <c r="BR122" s="9"/>
    </row>
    <row r="123" spans="1:70" s="6" customFormat="1" ht="184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27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45"/>
      <c r="AJ123" s="5"/>
      <c r="AK123" s="5"/>
      <c r="AL123" s="5"/>
      <c r="AM123" s="5"/>
      <c r="AN123" s="5"/>
      <c r="AO123" s="5"/>
      <c r="AP123" s="5"/>
      <c r="AQ123" s="45"/>
      <c r="AR123" s="5"/>
      <c r="AS123" s="45"/>
      <c r="AT123" s="5"/>
      <c r="AU123" s="5"/>
      <c r="AV123" s="5"/>
      <c r="AW123" s="5"/>
      <c r="AX123" s="5"/>
      <c r="AY123" s="4"/>
      <c r="AZ123" s="7"/>
      <c r="BA123" s="28"/>
      <c r="BB123" s="29"/>
      <c r="BC123" s="13"/>
      <c r="BD123" s="5"/>
      <c r="BE123" s="5"/>
      <c r="BF123" s="5"/>
      <c r="BG123" s="5"/>
      <c r="BH123" s="5"/>
      <c r="BI123" s="5"/>
      <c r="BJ123" s="5"/>
      <c r="BK123" s="46"/>
      <c r="BL123" s="8"/>
      <c r="BM123" s="5"/>
      <c r="BN123" s="5"/>
      <c r="BO123" s="7"/>
      <c r="BP123" s="7"/>
      <c r="BQ123" s="8"/>
      <c r="BR123" s="9"/>
    </row>
    <row r="124" spans="1:70" s="6" customFormat="1" ht="184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45"/>
      <c r="AJ124" s="5"/>
      <c r="AK124" s="5"/>
      <c r="AL124" s="5"/>
      <c r="AM124" s="5"/>
      <c r="AN124" s="5"/>
      <c r="AO124" s="5"/>
      <c r="AP124" s="5"/>
      <c r="AQ124" s="45"/>
      <c r="AR124" s="5"/>
      <c r="AS124" s="45"/>
      <c r="AT124" s="5"/>
      <c r="AU124" s="5"/>
      <c r="AV124" s="5"/>
      <c r="AW124" s="5"/>
      <c r="AX124" s="5"/>
      <c r="AY124" s="4"/>
      <c r="AZ124" s="7"/>
      <c r="BA124" s="27"/>
      <c r="BB124" s="4"/>
      <c r="BC124" s="4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8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45"/>
      <c r="AJ125" s="5"/>
      <c r="AK125" s="5"/>
      <c r="AL125" s="5"/>
      <c r="AM125" s="5"/>
      <c r="AN125" s="5"/>
      <c r="AO125" s="5"/>
      <c r="AP125" s="5"/>
      <c r="AQ125" s="45"/>
      <c r="AR125" s="5"/>
      <c r="AS125" s="45"/>
      <c r="AT125" s="5"/>
      <c r="AU125" s="5"/>
      <c r="AV125" s="5"/>
      <c r="AW125" s="5"/>
      <c r="AX125" s="5"/>
      <c r="AY125" s="4"/>
      <c r="AZ125" s="7"/>
      <c r="BA125" s="28"/>
      <c r="BB125" s="29"/>
      <c r="BC125" s="4"/>
      <c r="BD125" s="5"/>
      <c r="BE125" s="5"/>
      <c r="BF125" s="5"/>
      <c r="BG125" s="5"/>
      <c r="BH125" s="5"/>
      <c r="BI125" s="5"/>
      <c r="BJ125" s="5"/>
      <c r="BK125" s="46"/>
      <c r="BL125" s="8"/>
      <c r="BM125" s="5"/>
      <c r="BN125" s="5"/>
      <c r="BO125" s="7"/>
      <c r="BP125" s="7"/>
      <c r="BQ125" s="8"/>
      <c r="BR125" s="9"/>
    </row>
    <row r="126" spans="1:70" s="6" customFormat="1" ht="189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7"/>
      <c r="O126" s="17"/>
      <c r="P126" s="17"/>
      <c r="Q126" s="17"/>
      <c r="R126" s="17"/>
      <c r="S126" s="17"/>
      <c r="T126" s="17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45"/>
      <c r="AJ126" s="5"/>
      <c r="AK126" s="5"/>
      <c r="AL126" s="5"/>
      <c r="AM126" s="5"/>
      <c r="AN126" s="5"/>
      <c r="AO126" s="5"/>
      <c r="AP126" s="5"/>
      <c r="AQ126" s="45"/>
      <c r="AR126" s="5"/>
      <c r="AS126" s="45"/>
      <c r="AT126" s="5"/>
      <c r="AU126" s="5"/>
      <c r="AV126" s="5"/>
      <c r="AW126" s="5"/>
      <c r="AX126" s="5"/>
      <c r="AY126" s="4"/>
      <c r="AZ126" s="7"/>
      <c r="BA126" s="28"/>
      <c r="BB126" s="29"/>
      <c r="BC126" s="4"/>
      <c r="BD126" s="5"/>
      <c r="BE126" s="5"/>
      <c r="BF126" s="5"/>
      <c r="BG126" s="5"/>
      <c r="BH126" s="5"/>
      <c r="BI126" s="5"/>
      <c r="BJ126" s="5"/>
      <c r="BK126" s="46"/>
      <c r="BL126" s="8"/>
      <c r="BM126" s="5"/>
      <c r="BN126" s="5"/>
      <c r="BO126" s="7"/>
      <c r="BP126" s="7"/>
      <c r="BQ126" s="8"/>
      <c r="BR126" s="9"/>
    </row>
    <row r="127" spans="1:70" s="6" customFormat="1" ht="184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45"/>
      <c r="AJ127" s="5"/>
      <c r="AK127" s="5"/>
      <c r="AL127" s="5"/>
      <c r="AM127" s="5"/>
      <c r="AN127" s="5"/>
      <c r="AO127" s="5"/>
      <c r="AP127" s="5"/>
      <c r="AQ127" s="45"/>
      <c r="AR127" s="5"/>
      <c r="AS127" s="45"/>
      <c r="AT127" s="5"/>
      <c r="AU127" s="5"/>
      <c r="AV127" s="5"/>
      <c r="AW127" s="5"/>
      <c r="AX127" s="5"/>
      <c r="AY127" s="4"/>
      <c r="AZ127" s="7"/>
      <c r="BA127" s="27"/>
      <c r="BB127" s="4"/>
      <c r="BC127" s="4"/>
      <c r="BD127" s="5"/>
      <c r="BE127" s="5"/>
      <c r="BF127" s="5"/>
      <c r="BG127" s="4"/>
      <c r="BH127" s="7"/>
      <c r="BI127" s="7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84.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45"/>
      <c r="AJ128" s="5"/>
      <c r="AK128" s="5"/>
      <c r="AL128" s="5"/>
      <c r="AM128" s="5"/>
      <c r="AN128" s="5"/>
      <c r="AO128" s="5"/>
      <c r="AP128" s="5"/>
      <c r="AQ128" s="45"/>
      <c r="AR128" s="5"/>
      <c r="AS128" s="45"/>
      <c r="AT128" s="5"/>
      <c r="AU128" s="5"/>
      <c r="AV128" s="5"/>
      <c r="AW128" s="5"/>
      <c r="AX128" s="5"/>
      <c r="AY128" s="4"/>
      <c r="AZ128" s="7"/>
      <c r="BA128" s="30"/>
      <c r="BB128" s="29"/>
      <c r="BC128" s="4"/>
      <c r="BD128" s="5"/>
      <c r="BE128" s="5"/>
      <c r="BF128" s="5"/>
      <c r="BG128" s="4"/>
      <c r="BH128" s="7"/>
      <c r="BI128" s="7"/>
      <c r="BJ128" s="5"/>
      <c r="BK128" s="46"/>
      <c r="BL128" s="8"/>
      <c r="BM128" s="5"/>
      <c r="BN128" s="5"/>
      <c r="BO128" s="7"/>
      <c r="BP128" s="7"/>
      <c r="BQ128" s="8"/>
      <c r="BR128" s="9"/>
    </row>
    <row r="129" spans="1:70" s="6" customFormat="1" ht="184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45"/>
      <c r="AJ129" s="5"/>
      <c r="AK129" s="5"/>
      <c r="AL129" s="5"/>
      <c r="AM129" s="5"/>
      <c r="AN129" s="5"/>
      <c r="AO129" s="5"/>
      <c r="AP129" s="5"/>
      <c r="AQ129" s="45"/>
      <c r="AR129" s="5"/>
      <c r="AS129" s="45"/>
      <c r="AT129" s="5"/>
      <c r="AU129" s="5"/>
      <c r="AV129" s="5"/>
      <c r="AW129" s="5"/>
      <c r="AX129" s="5"/>
      <c r="AY129" s="4"/>
      <c r="AZ129" s="7"/>
      <c r="BA129" s="27"/>
      <c r="BB129" s="13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184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45"/>
      <c r="AJ130" s="5"/>
      <c r="AK130" s="5"/>
      <c r="AL130" s="5"/>
      <c r="AM130" s="5"/>
      <c r="AN130" s="5"/>
      <c r="AO130" s="5"/>
      <c r="AP130" s="5"/>
      <c r="AQ130" s="45"/>
      <c r="AR130" s="5"/>
      <c r="AS130" s="45"/>
      <c r="AT130" s="5"/>
      <c r="AU130" s="5"/>
      <c r="AV130" s="5"/>
      <c r="AW130" s="5"/>
      <c r="AX130" s="5"/>
      <c r="AY130" s="4"/>
      <c r="AZ130" s="7"/>
      <c r="BA130" s="27"/>
      <c r="BB130" s="7"/>
      <c r="BC130" s="4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184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13"/>
      <c r="O131" s="13"/>
      <c r="P131" s="13"/>
      <c r="Q131" s="13"/>
      <c r="R131" s="13"/>
      <c r="S131" s="13"/>
      <c r="T131" s="13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45"/>
      <c r="AJ131" s="5"/>
      <c r="AK131" s="5"/>
      <c r="AL131" s="5"/>
      <c r="AM131" s="5"/>
      <c r="AN131" s="5"/>
      <c r="AO131" s="5"/>
      <c r="AP131" s="5"/>
      <c r="AQ131" s="45"/>
      <c r="AR131" s="5"/>
      <c r="AS131" s="45"/>
      <c r="AT131" s="5"/>
      <c r="AU131" s="5"/>
      <c r="AV131" s="5"/>
      <c r="AW131" s="5"/>
      <c r="AX131" s="5"/>
      <c r="AY131" s="4"/>
      <c r="AZ131" s="7"/>
      <c r="BA131" s="27"/>
      <c r="BB131" s="13"/>
      <c r="BC131" s="13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84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45"/>
      <c r="AJ132" s="5"/>
      <c r="AK132" s="5"/>
      <c r="AL132" s="5"/>
      <c r="AM132" s="5"/>
      <c r="AN132" s="5"/>
      <c r="AO132" s="5"/>
      <c r="AP132" s="5"/>
      <c r="AQ132" s="45"/>
      <c r="AR132" s="5"/>
      <c r="AS132" s="45"/>
      <c r="AT132" s="5"/>
      <c r="AU132" s="5"/>
      <c r="AV132" s="5"/>
      <c r="AW132" s="5"/>
      <c r="AX132" s="5"/>
      <c r="AY132" s="4"/>
      <c r="AZ132" s="7"/>
      <c r="BA132" s="27"/>
      <c r="BB132" s="7"/>
      <c r="BC132" s="4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12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7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27"/>
      <c r="BB133" s="7"/>
      <c r="BC133" s="7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409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4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27"/>
      <c r="BB134" s="7"/>
      <c r="BC134" s="7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86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27"/>
      <c r="N135" s="12"/>
      <c r="O135" s="2"/>
      <c r="P135" s="12"/>
      <c r="Q135" s="12"/>
      <c r="R135" s="12"/>
      <c r="S135" s="12"/>
      <c r="T135" s="1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4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22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27"/>
      <c r="BB136" s="7"/>
      <c r="BC136" s="7"/>
      <c r="BD136" s="5"/>
      <c r="BE136" s="5"/>
      <c r="BF136" s="5"/>
      <c r="BG136" s="5"/>
      <c r="BH136" s="5"/>
      <c r="BI136" s="4"/>
      <c r="BJ136" s="7"/>
      <c r="BK136" s="7"/>
      <c r="BL136" s="8"/>
      <c r="BM136" s="5"/>
      <c r="BN136" s="5"/>
      <c r="BO136" s="7"/>
      <c r="BP136" s="7"/>
      <c r="BQ136" s="8"/>
      <c r="BR136" s="9"/>
    </row>
    <row r="137" spans="1:70" s="6" customFormat="1" ht="222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7"/>
      <c r="Q137" s="7"/>
      <c r="R137" s="7"/>
      <c r="S137" s="7"/>
      <c r="T137" s="7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4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222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7"/>
      <c r="Q138" s="7"/>
      <c r="R138" s="7"/>
      <c r="S138" s="7"/>
      <c r="T138" s="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4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257.2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4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27"/>
      <c r="BB139" s="7"/>
      <c r="BC139" s="7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82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27"/>
      <c r="N140" s="12"/>
      <c r="O140" s="2"/>
      <c r="P140" s="12"/>
      <c r="Q140" s="12"/>
      <c r="R140" s="12"/>
      <c r="S140" s="12"/>
      <c r="T140" s="12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4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229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4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409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4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4"/>
      <c r="AF142" s="7"/>
      <c r="AG142" s="7"/>
      <c r="AH142" s="7"/>
      <c r="AI142" s="27"/>
      <c r="AJ142" s="7"/>
      <c r="AK142" s="7"/>
      <c r="AL142" s="5"/>
      <c r="AM142" s="5"/>
      <c r="AN142" s="5"/>
      <c r="AO142" s="5"/>
      <c r="AP142" s="5"/>
      <c r="AQ142" s="27"/>
      <c r="AR142" s="7"/>
      <c r="AS142" s="27"/>
      <c r="AT142" s="7"/>
      <c r="AU142" s="5"/>
      <c r="AV142" s="5"/>
      <c r="AW142" s="5"/>
      <c r="AX142" s="5"/>
      <c r="AY142" s="4"/>
      <c r="AZ142" s="7"/>
      <c r="BA142" s="27"/>
      <c r="BB142" s="7"/>
      <c r="BC142" s="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4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2"/>
      <c r="O143" s="2"/>
      <c r="P143" s="12"/>
      <c r="Q143" s="12"/>
      <c r="R143" s="12"/>
      <c r="S143" s="12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4"/>
      <c r="AH143" s="7"/>
      <c r="AI143" s="7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4"/>
      <c r="AZ143" s="7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4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27"/>
      <c r="N144" s="12"/>
      <c r="O144" s="2"/>
      <c r="P144" s="12"/>
      <c r="Q144" s="12"/>
      <c r="R144" s="12"/>
      <c r="S144" s="12"/>
      <c r="T144" s="1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4"/>
      <c r="AH144" s="7"/>
      <c r="AI144" s="7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4"/>
      <c r="AZ144" s="7"/>
      <c r="BA144" s="27"/>
      <c r="BB144" s="7"/>
      <c r="BC144" s="7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141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27"/>
      <c r="N145" s="7"/>
      <c r="O145" s="7"/>
      <c r="P145" s="7"/>
      <c r="Q145" s="7"/>
      <c r="R145" s="7"/>
      <c r="S145" s="7"/>
      <c r="T145" s="12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4"/>
      <c r="AH145" s="7"/>
      <c r="AI145" s="7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4"/>
      <c r="AZ145" s="7"/>
      <c r="BA145" s="27"/>
      <c r="BB145" s="7"/>
      <c r="BC145" s="7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141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27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4"/>
      <c r="AH146" s="7"/>
      <c r="AI146" s="7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4"/>
      <c r="AZ146" s="7"/>
      <c r="BA146" s="27"/>
      <c r="BB146" s="7"/>
      <c r="BC146" s="7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41.7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27"/>
      <c r="N147" s="12"/>
      <c r="O147" s="2"/>
      <c r="P147" s="12"/>
      <c r="Q147" s="12"/>
      <c r="R147" s="12"/>
      <c r="S147" s="12"/>
      <c r="T147" s="12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4"/>
      <c r="AH147" s="7"/>
      <c r="AI147" s="7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4"/>
      <c r="AZ147" s="7"/>
      <c r="BA147" s="27"/>
      <c r="BB147" s="7"/>
      <c r="BC147" s="7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01.7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7"/>
      <c r="BB148" s="7"/>
      <c r="BC148" s="7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01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27"/>
      <c r="N149" s="12"/>
      <c r="O149" s="2"/>
      <c r="P149" s="12"/>
      <c r="Q149" s="12"/>
      <c r="R149" s="12"/>
      <c r="S149" s="12"/>
      <c r="T149" s="12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4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01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4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7"/>
      <c r="BB150" s="7"/>
      <c r="BC150" s="7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01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27"/>
      <c r="N151" s="12"/>
      <c r="O151" s="2"/>
      <c r="P151" s="12"/>
      <c r="Q151" s="12"/>
      <c r="R151" s="12"/>
      <c r="S151" s="12"/>
      <c r="T151" s="12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4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409.6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4"/>
      <c r="Q152" s="4"/>
      <c r="R152" s="4"/>
      <c r="S152" s="4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4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20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4"/>
      <c r="P153" s="4"/>
      <c r="Q153" s="4"/>
      <c r="R153" s="4"/>
      <c r="S153" s="4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4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0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4"/>
      <c r="AH154" s="7"/>
      <c r="AI154" s="7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4"/>
      <c r="AZ154" s="7"/>
      <c r="BA154" s="27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20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4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4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20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4"/>
      <c r="Q156" s="4"/>
      <c r="R156" s="4"/>
      <c r="S156" s="4"/>
      <c r="T156" s="7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4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20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27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4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59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13"/>
      <c r="O158" s="13"/>
      <c r="P158" s="13"/>
      <c r="Q158" s="13"/>
      <c r="R158" s="13"/>
      <c r="S158" s="13"/>
      <c r="T158" s="13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27"/>
      <c r="BB158" s="13"/>
      <c r="BC158" s="13"/>
      <c r="BD158" s="5"/>
      <c r="BE158" s="5"/>
      <c r="BF158" s="5"/>
      <c r="BG158" s="4"/>
      <c r="BH158" s="17"/>
      <c r="BI158" s="13"/>
      <c r="BJ158" s="5"/>
      <c r="BK158" s="46"/>
      <c r="BL158" s="8"/>
      <c r="BM158" s="5"/>
      <c r="BN158" s="5"/>
      <c r="BO158" s="7"/>
      <c r="BP158" s="7"/>
      <c r="BQ158" s="8"/>
      <c r="BR158" s="9"/>
    </row>
    <row r="159" spans="1:70" s="6" customFormat="1" ht="244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4"/>
      <c r="O159" s="4"/>
      <c r="P159" s="13"/>
      <c r="Q159" s="13"/>
      <c r="R159" s="13"/>
      <c r="S159" s="13"/>
      <c r="T159" s="13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27"/>
      <c r="BB159" s="31"/>
      <c r="BC159" s="13"/>
      <c r="BD159" s="5"/>
      <c r="BE159" s="5"/>
      <c r="BF159" s="5"/>
      <c r="BG159" s="4"/>
      <c r="BH159" s="17"/>
      <c r="BI159" s="13"/>
      <c r="BJ159" s="5"/>
      <c r="BK159" s="46"/>
      <c r="BL159" s="8"/>
      <c r="BM159" s="5"/>
      <c r="BN159" s="5"/>
      <c r="BO159" s="7"/>
      <c r="BP159" s="7"/>
      <c r="BQ159" s="8"/>
      <c r="BR159" s="9"/>
    </row>
    <row r="160" spans="1:70" s="6" customFormat="1" ht="219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17"/>
      <c r="O160" s="17"/>
      <c r="P160" s="17"/>
      <c r="Q160" s="17"/>
      <c r="R160" s="17"/>
      <c r="S160" s="17"/>
      <c r="T160" s="1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30"/>
      <c r="BB160" s="32"/>
      <c r="BC160" s="33"/>
      <c r="BD160" s="5"/>
      <c r="BE160" s="5"/>
      <c r="BF160" s="5"/>
      <c r="BG160" s="5"/>
      <c r="BH160" s="5"/>
      <c r="BI160" s="5"/>
      <c r="BJ160" s="5"/>
      <c r="BK160" s="46"/>
      <c r="BL160" s="8"/>
      <c r="BM160" s="5"/>
      <c r="BN160" s="5"/>
      <c r="BO160" s="7"/>
      <c r="BP160" s="7"/>
      <c r="BQ160" s="8"/>
      <c r="BR160" s="9"/>
    </row>
    <row r="161" spans="1:70" s="6" customFormat="1" ht="219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13"/>
      <c r="O161" s="13"/>
      <c r="P161" s="13"/>
      <c r="Q161" s="13"/>
      <c r="R161" s="13"/>
      <c r="S161" s="13"/>
      <c r="T161" s="13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27"/>
      <c r="BB161" s="13"/>
      <c r="BC161" s="13"/>
      <c r="BD161" s="5"/>
      <c r="BE161" s="5"/>
      <c r="BF161" s="5"/>
      <c r="BG161" s="5"/>
      <c r="BH161" s="5"/>
      <c r="BI161" s="5"/>
      <c r="BJ161" s="5"/>
      <c r="BK161" s="46"/>
      <c r="BL161" s="8"/>
      <c r="BM161" s="5"/>
      <c r="BN161" s="5"/>
      <c r="BO161" s="7"/>
      <c r="BP161" s="7"/>
      <c r="BQ161" s="8"/>
      <c r="BR161" s="9"/>
    </row>
    <row r="162" spans="1:70" s="6" customFormat="1" ht="219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13"/>
      <c r="O162" s="13"/>
      <c r="P162" s="13"/>
      <c r="Q162" s="13"/>
      <c r="R162" s="13"/>
      <c r="S162" s="13"/>
      <c r="T162" s="13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30"/>
      <c r="BB162" s="32"/>
      <c r="BC162" s="33"/>
      <c r="BD162" s="5"/>
      <c r="BE162" s="5"/>
      <c r="BF162" s="5"/>
      <c r="BG162" s="5"/>
      <c r="BH162" s="5"/>
      <c r="BI162" s="5"/>
      <c r="BJ162" s="5"/>
      <c r="BK162" s="46"/>
      <c r="BL162" s="8"/>
      <c r="BM162" s="5"/>
      <c r="BN162" s="5"/>
      <c r="BO162" s="7"/>
      <c r="BP162" s="7"/>
      <c r="BQ162" s="8"/>
      <c r="BR162" s="9"/>
    </row>
    <row r="163" spans="1:70" s="6" customFormat="1" ht="409.6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13"/>
      <c r="O163" s="13"/>
      <c r="P163" s="13"/>
      <c r="Q163" s="13"/>
      <c r="R163" s="13"/>
      <c r="S163" s="13"/>
      <c r="T163" s="13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27"/>
      <c r="BB163" s="13"/>
      <c r="BC163" s="4"/>
      <c r="BD163" s="5"/>
      <c r="BE163" s="5"/>
      <c r="BF163" s="5"/>
      <c r="BG163" s="5"/>
      <c r="BH163" s="5"/>
      <c r="BI163" s="5"/>
      <c r="BJ163" s="5"/>
      <c r="BK163" s="46"/>
      <c r="BL163" s="8"/>
      <c r="BM163" s="5"/>
      <c r="BN163" s="5"/>
      <c r="BO163" s="7"/>
      <c r="BP163" s="7"/>
      <c r="BQ163" s="8"/>
      <c r="BR163" s="9"/>
    </row>
    <row r="164" spans="1:70" s="6" customFormat="1" ht="409.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13"/>
      <c r="O164" s="13"/>
      <c r="P164" s="13"/>
      <c r="Q164" s="13"/>
      <c r="R164" s="13"/>
      <c r="S164" s="13"/>
      <c r="T164" s="13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4"/>
      <c r="AF164" s="13"/>
      <c r="AG164" s="13"/>
      <c r="AH164" s="5"/>
      <c r="AI164" s="27"/>
      <c r="AJ164" s="13"/>
      <c r="AK164" s="13"/>
      <c r="AL164" s="5"/>
      <c r="AM164" s="5"/>
      <c r="AN164" s="5"/>
      <c r="AO164" s="5"/>
      <c r="AP164" s="5"/>
      <c r="AQ164" s="27"/>
      <c r="AR164" s="13"/>
      <c r="AS164" s="27"/>
      <c r="AT164" s="13"/>
      <c r="AU164" s="5"/>
      <c r="AV164" s="5"/>
      <c r="AW164" s="5"/>
      <c r="AX164" s="5"/>
      <c r="AY164" s="5"/>
      <c r="AZ164" s="5"/>
      <c r="BA164" s="27"/>
      <c r="BB164" s="13"/>
      <c r="BC164" s="13"/>
      <c r="BD164" s="5"/>
      <c r="BE164" s="5"/>
      <c r="BF164" s="5"/>
      <c r="BG164" s="5"/>
      <c r="BH164" s="5"/>
      <c r="BI164" s="5"/>
      <c r="BJ164" s="5"/>
      <c r="BK164" s="46"/>
      <c r="BL164" s="8"/>
      <c r="BM164" s="5"/>
      <c r="BN164" s="5"/>
      <c r="BO164" s="7"/>
      <c r="BP164" s="7"/>
      <c r="BQ164" s="8"/>
      <c r="BR164" s="9"/>
    </row>
    <row r="165" spans="1:70" s="6" customFormat="1" ht="137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13"/>
      <c r="O165" s="13"/>
      <c r="P165" s="13"/>
      <c r="Q165" s="13"/>
      <c r="R165" s="13"/>
      <c r="S165" s="13"/>
      <c r="T165" s="13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30"/>
      <c r="BB165" s="32"/>
      <c r="BC165" s="33"/>
      <c r="BD165" s="5"/>
      <c r="BE165" s="5"/>
      <c r="BF165" s="5"/>
      <c r="BG165" s="5"/>
      <c r="BH165" s="5"/>
      <c r="BI165" s="5"/>
      <c r="BJ165" s="5"/>
      <c r="BK165" s="46"/>
      <c r="BL165" s="8"/>
      <c r="BM165" s="5"/>
      <c r="BN165" s="5"/>
      <c r="BO165" s="7"/>
      <c r="BP165" s="7"/>
      <c r="BQ165" s="8"/>
      <c r="BR165" s="9"/>
    </row>
    <row r="166" spans="1:70" s="6" customFormat="1" ht="137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3"/>
      <c r="O166" s="13"/>
      <c r="P166" s="13"/>
      <c r="Q166" s="13"/>
      <c r="R166" s="13"/>
      <c r="S166" s="13"/>
      <c r="T166" s="13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30"/>
      <c r="BB166" s="32"/>
      <c r="BC166" s="33"/>
      <c r="BD166" s="5"/>
      <c r="BE166" s="5"/>
      <c r="BF166" s="5"/>
      <c r="BG166" s="5"/>
      <c r="BH166" s="5"/>
      <c r="BI166" s="5"/>
      <c r="BJ166" s="5"/>
      <c r="BK166" s="46"/>
      <c r="BL166" s="8"/>
      <c r="BM166" s="5"/>
      <c r="BN166" s="5"/>
      <c r="BO166" s="7"/>
      <c r="BP166" s="7"/>
      <c r="BQ166" s="8"/>
      <c r="BR166" s="9"/>
    </row>
    <row r="167" spans="1:70" s="6" customFormat="1" ht="137.2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13"/>
      <c r="O167" s="13"/>
      <c r="P167" s="13"/>
      <c r="Q167" s="13"/>
      <c r="R167" s="13"/>
      <c r="S167" s="13"/>
      <c r="T167" s="13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30"/>
      <c r="BB167" s="32"/>
      <c r="BC167" s="33"/>
      <c r="BD167" s="5"/>
      <c r="BE167" s="5"/>
      <c r="BF167" s="5"/>
      <c r="BG167" s="5"/>
      <c r="BH167" s="5"/>
      <c r="BI167" s="5"/>
      <c r="BJ167" s="5"/>
      <c r="BK167" s="46"/>
      <c r="BL167" s="8"/>
      <c r="BM167" s="5"/>
      <c r="BN167" s="5"/>
      <c r="BO167" s="7"/>
      <c r="BP167" s="7"/>
      <c r="BQ167" s="8"/>
      <c r="BR167" s="9"/>
    </row>
    <row r="168" spans="1:70" s="6" customFormat="1" ht="137.2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13"/>
      <c r="O168" s="13"/>
      <c r="P168" s="13"/>
      <c r="Q168" s="13"/>
      <c r="R168" s="13"/>
      <c r="S168" s="13"/>
      <c r="T168" s="13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30"/>
      <c r="BB168" s="32"/>
      <c r="BC168" s="33"/>
      <c r="BD168" s="5"/>
      <c r="BE168" s="5"/>
      <c r="BF168" s="5"/>
      <c r="BG168" s="5"/>
      <c r="BH168" s="5"/>
      <c r="BI168" s="5"/>
      <c r="BJ168" s="5"/>
      <c r="BK168" s="46"/>
      <c r="BL168" s="8"/>
      <c r="BM168" s="5"/>
      <c r="BN168" s="5"/>
      <c r="BO168" s="7"/>
      <c r="BP168" s="7"/>
      <c r="BQ168" s="8"/>
      <c r="BR168" s="9"/>
    </row>
    <row r="169" spans="1:70" s="6" customFormat="1" ht="137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13"/>
      <c r="O169" s="13"/>
      <c r="P169" s="13"/>
      <c r="Q169" s="13"/>
      <c r="R169" s="13"/>
      <c r="S169" s="13"/>
      <c r="T169" s="13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30"/>
      <c r="BB169" s="32"/>
      <c r="BC169" s="33"/>
      <c r="BD169" s="5"/>
      <c r="BE169" s="5"/>
      <c r="BF169" s="5"/>
      <c r="BG169" s="5"/>
      <c r="BH169" s="5"/>
      <c r="BI169" s="5"/>
      <c r="BJ169" s="5"/>
      <c r="BK169" s="46"/>
      <c r="BL169" s="8"/>
      <c r="BM169" s="5"/>
      <c r="BN169" s="5"/>
      <c r="BO169" s="7"/>
      <c r="BP169" s="7"/>
      <c r="BQ169" s="8"/>
      <c r="BR169" s="9"/>
    </row>
    <row r="170" spans="1:70" s="6" customFormat="1" ht="291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13"/>
      <c r="O170" s="13"/>
      <c r="P170" s="13"/>
      <c r="Q170" s="13"/>
      <c r="R170" s="13"/>
      <c r="S170" s="13"/>
      <c r="T170" s="13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4"/>
      <c r="AZ170" s="5"/>
      <c r="BA170" s="27"/>
      <c r="BB170" s="13"/>
      <c r="BC170" s="4"/>
      <c r="BD170" s="7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29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13"/>
      <c r="O171" s="13"/>
      <c r="P171" s="13"/>
      <c r="Q171" s="13"/>
      <c r="R171" s="13"/>
      <c r="S171" s="13"/>
      <c r="T171" s="13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4"/>
      <c r="AZ171" s="5"/>
      <c r="BA171" s="27"/>
      <c r="BB171" s="34"/>
      <c r="BC171" s="4"/>
      <c r="BD171" s="7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197.2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7"/>
      <c r="P172" s="7"/>
      <c r="Q172" s="7"/>
      <c r="R172" s="7"/>
      <c r="S172" s="7"/>
      <c r="T172" s="4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27"/>
      <c r="BB172" s="4"/>
      <c r="BC172" s="4"/>
      <c r="BD172" s="5"/>
      <c r="BE172" s="5"/>
      <c r="BF172" s="5"/>
      <c r="BG172" s="5"/>
      <c r="BH172" s="5"/>
      <c r="BI172" s="5"/>
      <c r="BJ172" s="5"/>
      <c r="BK172" s="46"/>
      <c r="BL172" s="8"/>
      <c r="BM172" s="5"/>
      <c r="BN172" s="5"/>
      <c r="BO172" s="7"/>
      <c r="BP172" s="7"/>
      <c r="BQ172" s="8"/>
      <c r="BR172" s="9"/>
    </row>
    <row r="173" spans="1:70" s="6" customFormat="1" ht="197.2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7"/>
      <c r="O173" s="7"/>
      <c r="P173" s="7"/>
      <c r="Q173" s="7"/>
      <c r="R173" s="7"/>
      <c r="S173" s="7"/>
      <c r="T173" s="4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8"/>
      <c r="BB173" s="33"/>
      <c r="BC173" s="33"/>
      <c r="BD173" s="5"/>
      <c r="BE173" s="5"/>
      <c r="BF173" s="5"/>
      <c r="BG173" s="5"/>
      <c r="BH173" s="5"/>
      <c r="BI173" s="5"/>
      <c r="BJ173" s="5"/>
      <c r="BK173" s="46"/>
      <c r="BL173" s="8"/>
      <c r="BM173" s="5"/>
      <c r="BN173" s="5"/>
      <c r="BO173" s="7"/>
      <c r="BP173" s="7"/>
      <c r="BQ173" s="8"/>
      <c r="BR173" s="9"/>
    </row>
    <row r="174" spans="1:70" s="6" customFormat="1" ht="279.7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35"/>
      <c r="O174" s="35"/>
      <c r="P174" s="35"/>
      <c r="Q174" s="35"/>
      <c r="R174" s="35"/>
      <c r="S174" s="35"/>
      <c r="T174" s="3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27"/>
      <c r="BB174" s="17"/>
      <c r="BC174" s="17"/>
      <c r="BD174" s="5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171.7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7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27"/>
      <c r="BB175" s="7"/>
      <c r="BC175" s="7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7"/>
      <c r="BP175" s="7"/>
      <c r="BQ175" s="8"/>
      <c r="BR175" s="9"/>
    </row>
    <row r="176" spans="1:70" s="6" customFormat="1" ht="129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7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6"/>
      <c r="BB176" s="13"/>
      <c r="BC176" s="13"/>
      <c r="BD176" s="5"/>
      <c r="BE176" s="5"/>
      <c r="BF176" s="5"/>
      <c r="BG176" s="5"/>
      <c r="BH176" s="5"/>
      <c r="BI176" s="5"/>
      <c r="BJ176" s="5"/>
      <c r="BK176" s="46"/>
      <c r="BL176" s="8"/>
      <c r="BM176" s="5"/>
      <c r="BN176" s="5"/>
      <c r="BO176" s="7"/>
      <c r="BP176" s="7"/>
      <c r="BQ176" s="8"/>
      <c r="BR176" s="9"/>
    </row>
    <row r="177" spans="1:72" s="6" customFormat="1" ht="187.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13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27"/>
      <c r="BB177" s="7"/>
      <c r="BC177" s="7"/>
      <c r="BD177" s="5"/>
      <c r="BE177" s="5"/>
      <c r="BF177" s="5"/>
      <c r="BG177" s="5"/>
      <c r="BH177" s="5"/>
      <c r="BI177" s="5"/>
      <c r="BJ177" s="7"/>
      <c r="BK177" s="7"/>
      <c r="BL177" s="8"/>
      <c r="BM177" s="5"/>
      <c r="BN177" s="5"/>
      <c r="BO177" s="5"/>
      <c r="BP177" s="5"/>
      <c r="BQ177" s="7"/>
      <c r="BR177" s="8"/>
      <c r="BS177" s="9"/>
      <c r="BT177" s="14"/>
    </row>
    <row r="178" spans="1:72" s="6" customFormat="1" ht="187.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27"/>
      <c r="N178" s="12"/>
      <c r="O178" s="2"/>
      <c r="P178" s="12"/>
      <c r="Q178" s="12"/>
      <c r="R178" s="12"/>
      <c r="S178" s="12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7"/>
      <c r="BK178" s="7"/>
      <c r="BL178" s="8"/>
      <c r="BM178" s="9"/>
      <c r="BN178" s="5"/>
      <c r="BO178" s="5"/>
      <c r="BP178" s="5"/>
      <c r="BQ178" s="7"/>
      <c r="BR178" s="8"/>
      <c r="BS178" s="9"/>
      <c r="BT178" s="14"/>
    </row>
    <row r="179" spans="1:72" s="6" customFormat="1" ht="409.6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7"/>
      <c r="O179" s="7"/>
      <c r="P179" s="7"/>
      <c r="Q179" s="7"/>
      <c r="R179" s="7"/>
      <c r="S179" s="7"/>
      <c r="T179" s="7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7"/>
      <c r="AS179" s="5"/>
      <c r="AT179" s="7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7"/>
      <c r="BK179" s="7"/>
      <c r="BL179" s="8"/>
      <c r="BM179" s="9"/>
      <c r="BN179" s="5"/>
      <c r="BO179" s="5"/>
      <c r="BP179" s="5"/>
      <c r="BQ179" s="7"/>
      <c r="BR179" s="8"/>
      <c r="BS179" s="9"/>
      <c r="BT179" s="14"/>
    </row>
    <row r="180" spans="1:72" s="6" customFormat="1" ht="409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7"/>
      <c r="O180" s="7"/>
      <c r="P180" s="7"/>
      <c r="Q180" s="7"/>
      <c r="R180" s="7"/>
      <c r="S180" s="7"/>
      <c r="T180" s="7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27"/>
      <c r="BB180" s="7"/>
      <c r="BC180" s="7"/>
      <c r="BD180" s="5"/>
      <c r="BE180" s="5"/>
      <c r="BF180" s="5"/>
      <c r="BG180" s="5"/>
      <c r="BH180" s="5"/>
      <c r="BI180" s="5"/>
      <c r="BJ180" s="7"/>
      <c r="BK180" s="7"/>
      <c r="BL180" s="8"/>
      <c r="BM180" s="9"/>
      <c r="BN180" s="5"/>
      <c r="BO180" s="5"/>
      <c r="BP180" s="5"/>
      <c r="BQ180" s="7"/>
      <c r="BR180" s="8"/>
      <c r="BS180" s="9"/>
      <c r="BT180" s="14"/>
    </row>
    <row r="181" spans="1:72" s="6" customFormat="1" ht="194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27"/>
      <c r="N181" s="12"/>
      <c r="O181" s="2"/>
      <c r="P181" s="12"/>
      <c r="Q181" s="12"/>
      <c r="R181" s="12"/>
      <c r="S181" s="12"/>
      <c r="T181" s="12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7"/>
      <c r="BK181" s="7"/>
      <c r="BL181" s="8"/>
      <c r="BM181" s="9"/>
      <c r="BN181" s="15"/>
      <c r="BO181" s="15"/>
      <c r="BP181" s="15"/>
      <c r="BQ181" s="16"/>
      <c r="BR181" s="10"/>
      <c r="BS181" s="15"/>
      <c r="BT181" s="14"/>
    </row>
    <row r="182" spans="1:72" s="6" customFormat="1" ht="219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7"/>
      <c r="BL182" s="8"/>
      <c r="BM182" s="9"/>
      <c r="BN182" s="15"/>
      <c r="BO182" s="15"/>
      <c r="BP182" s="15"/>
      <c r="BQ182" s="16"/>
      <c r="BR182" s="10"/>
      <c r="BS182" s="15"/>
      <c r="BT182" s="14"/>
    </row>
    <row r="183" spans="1:72" s="6" customFormat="1" ht="198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34"/>
      <c r="O183" s="34"/>
      <c r="P183" s="34"/>
      <c r="Q183" s="34"/>
      <c r="R183" s="34"/>
      <c r="S183" s="34"/>
      <c r="T183" s="3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7"/>
      <c r="BK183" s="13"/>
      <c r="BL183" s="8"/>
      <c r="BM183" s="9"/>
      <c r="BN183" s="5"/>
      <c r="BO183" s="5"/>
      <c r="BP183" s="5"/>
      <c r="BQ183" s="7"/>
      <c r="BR183" s="8"/>
      <c r="BS183" s="9"/>
      <c r="BT183" s="14"/>
    </row>
    <row r="184" spans="1:72" s="6" customFormat="1" ht="198.7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2"/>
      <c r="L184" s="4"/>
      <c r="M184" s="5"/>
      <c r="N184" s="7"/>
      <c r="O184" s="7"/>
      <c r="P184" s="7"/>
      <c r="Q184" s="7"/>
      <c r="R184" s="7"/>
      <c r="S184" s="7"/>
      <c r="T184" s="7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7"/>
      <c r="BK184" s="13"/>
      <c r="BL184" s="8"/>
      <c r="BM184" s="9"/>
      <c r="BN184" s="5"/>
      <c r="BO184" s="5"/>
      <c r="BP184" s="5"/>
      <c r="BQ184" s="7"/>
      <c r="BR184" s="8"/>
      <c r="BS184" s="9"/>
      <c r="BT184" s="14"/>
    </row>
    <row r="185" spans="1:72" s="6" customFormat="1" ht="198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2"/>
      <c r="L185" s="4"/>
      <c r="M185" s="5"/>
      <c r="N185" s="12"/>
      <c r="O185" s="2"/>
      <c r="P185" s="12"/>
      <c r="Q185" s="12"/>
      <c r="R185" s="12"/>
      <c r="S185" s="12"/>
      <c r="T185" s="12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7"/>
      <c r="BK185" s="13"/>
      <c r="BL185" s="8"/>
      <c r="BM185" s="9"/>
      <c r="BN185" s="5"/>
      <c r="BO185" s="5"/>
      <c r="BP185" s="5"/>
      <c r="BQ185" s="7"/>
      <c r="BR185" s="8"/>
      <c r="BS185" s="9"/>
      <c r="BT185" s="14"/>
    </row>
    <row r="186" spans="1:72" s="6" customFormat="1" ht="146.2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2"/>
      <c r="L186" s="4"/>
      <c r="M186" s="5"/>
      <c r="N186" s="12"/>
      <c r="O186" s="2"/>
      <c r="P186" s="12"/>
      <c r="Q186" s="12"/>
      <c r="R186" s="12"/>
      <c r="S186" s="12"/>
      <c r="T186" s="12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7"/>
      <c r="BK186" s="13"/>
      <c r="BL186" s="8"/>
      <c r="BM186" s="9"/>
      <c r="BN186" s="5"/>
      <c r="BO186" s="5"/>
      <c r="BP186" s="5"/>
      <c r="BQ186" s="7"/>
      <c r="BR186" s="8"/>
      <c r="BS186" s="9"/>
      <c r="BT186" s="14"/>
    </row>
    <row r="187" spans="1:72" s="6" customFormat="1" ht="227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2"/>
      <c r="L187" s="4"/>
      <c r="M187" s="5"/>
      <c r="N187" s="12"/>
      <c r="O187" s="2"/>
      <c r="P187" s="12"/>
      <c r="Q187" s="12"/>
      <c r="R187" s="12"/>
      <c r="S187" s="12"/>
      <c r="T187" s="12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7"/>
      <c r="BK187" s="13"/>
      <c r="BL187" s="8"/>
      <c r="BM187" s="9"/>
      <c r="BN187" s="5"/>
      <c r="BO187" s="5"/>
      <c r="BP187" s="5"/>
      <c r="BQ187" s="7"/>
      <c r="BR187" s="8"/>
      <c r="BS187" s="9"/>
      <c r="BT187" s="14"/>
    </row>
    <row r="188" spans="1:72" s="6" customFormat="1" ht="154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2"/>
      <c r="L188" s="4"/>
      <c r="M188" s="5"/>
      <c r="N188" s="12"/>
      <c r="O188" s="12"/>
      <c r="P188" s="12"/>
      <c r="Q188" s="12"/>
      <c r="R188" s="12"/>
      <c r="S188" s="12"/>
      <c r="T188" s="12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7"/>
      <c r="BK188" s="13"/>
      <c r="BL188" s="8"/>
      <c r="BM188" s="9"/>
      <c r="BN188" s="5"/>
      <c r="BO188" s="5"/>
      <c r="BP188" s="5"/>
      <c r="BQ188" s="7"/>
      <c r="BR188" s="8"/>
      <c r="BS188" s="9"/>
      <c r="BT188" s="14"/>
    </row>
    <row r="189" spans="1:72" s="6" customFormat="1" ht="154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2"/>
      <c r="L189" s="4"/>
      <c r="M189" s="5"/>
      <c r="N189" s="12"/>
      <c r="O189" s="2"/>
      <c r="P189" s="12"/>
      <c r="Q189" s="12"/>
      <c r="R189" s="12"/>
      <c r="S189" s="12"/>
      <c r="T189" s="12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7"/>
      <c r="BK189" s="13"/>
      <c r="BL189" s="8"/>
      <c r="BM189" s="9"/>
      <c r="BN189" s="15"/>
      <c r="BO189" s="15"/>
      <c r="BP189" s="15"/>
      <c r="BQ189" s="16"/>
      <c r="BR189" s="10"/>
      <c r="BS189" s="15"/>
      <c r="BT189" s="14"/>
    </row>
    <row r="190" spans="1:72" s="6" customFormat="1" ht="182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2"/>
      <c r="L190" s="4"/>
      <c r="M190" s="5"/>
      <c r="N190" s="7"/>
      <c r="O190" s="7"/>
      <c r="P190" s="7"/>
      <c r="Q190" s="7"/>
      <c r="R190" s="7"/>
      <c r="S190" s="7"/>
      <c r="T190" s="7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7"/>
      <c r="BJ190" s="5"/>
      <c r="BK190" s="7"/>
      <c r="BL190" s="8"/>
      <c r="BM190" s="9"/>
      <c r="BN190" s="15"/>
      <c r="BO190" s="15"/>
      <c r="BP190" s="15"/>
      <c r="BQ190" s="16"/>
      <c r="BR190" s="10"/>
      <c r="BS190" s="15"/>
      <c r="BT190" s="14"/>
    </row>
    <row r="191" spans="1:72" s="6" customFormat="1" ht="182.2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2"/>
      <c r="L191" s="4"/>
      <c r="M191" s="5"/>
      <c r="N191" s="7"/>
      <c r="O191" s="7"/>
      <c r="P191" s="7"/>
      <c r="Q191" s="7"/>
      <c r="R191" s="7"/>
      <c r="S191" s="7"/>
      <c r="T191" s="1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7"/>
      <c r="BL191" s="8"/>
      <c r="BM191" s="9"/>
      <c r="BN191" s="15"/>
      <c r="BO191" s="15"/>
      <c r="BP191" s="15"/>
      <c r="BQ191" s="16"/>
      <c r="BR191" s="10"/>
      <c r="BS191" s="15"/>
      <c r="BT191" s="14"/>
    </row>
    <row r="192" spans="1:72" s="6" customFormat="1" ht="312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4"/>
      <c r="M192" s="5"/>
      <c r="N192" s="12"/>
      <c r="O192" s="12"/>
      <c r="P192" s="12"/>
      <c r="Q192" s="12"/>
      <c r="R192" s="12"/>
      <c r="S192" s="12"/>
      <c r="T192" s="1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45"/>
      <c r="BB192" s="5"/>
      <c r="BC192" s="5"/>
      <c r="BD192" s="7"/>
      <c r="BE192" s="5"/>
      <c r="BF192" s="5"/>
      <c r="BG192" s="5"/>
      <c r="BH192" s="5"/>
      <c r="BI192" s="7"/>
      <c r="BJ192" s="5"/>
      <c r="BK192" s="13"/>
      <c r="BL192" s="8"/>
      <c r="BM192" s="9"/>
      <c r="BN192" s="10"/>
    </row>
    <row r="193" spans="1:70" s="6" customFormat="1" ht="174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12"/>
      <c r="O193" s="2"/>
      <c r="P193" s="12"/>
      <c r="Q193" s="12"/>
      <c r="R193" s="12"/>
      <c r="S193" s="12"/>
      <c r="T193" s="12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7"/>
      <c r="BE193" s="5"/>
      <c r="BF193" s="5"/>
      <c r="BG193" s="5"/>
      <c r="BH193" s="5"/>
      <c r="BI193" s="7"/>
      <c r="BJ193" s="5"/>
      <c r="BK193" s="13"/>
      <c r="BL193" s="8"/>
      <c r="BM193" s="9"/>
      <c r="BN193" s="10"/>
    </row>
    <row r="194" spans="1:70" s="6" customFormat="1" ht="167.2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7"/>
      <c r="O194" s="7"/>
      <c r="P194" s="7"/>
      <c r="Q194" s="7"/>
      <c r="R194" s="7"/>
      <c r="S194" s="7"/>
      <c r="T194" s="7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45"/>
      <c r="BB194" s="5"/>
      <c r="BC194" s="5"/>
      <c r="BD194" s="7"/>
      <c r="BE194" s="5"/>
      <c r="BF194" s="5"/>
      <c r="BG194" s="5"/>
      <c r="BH194" s="5"/>
      <c r="BI194" s="7"/>
      <c r="BJ194" s="5"/>
      <c r="BK194" s="13"/>
      <c r="BL194" s="8"/>
      <c r="BM194" s="9"/>
      <c r="BN194" s="10"/>
    </row>
    <row r="195" spans="1:70" s="6" customFormat="1" ht="167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7"/>
      <c r="O195" s="7"/>
      <c r="P195" s="7"/>
      <c r="Q195" s="7"/>
      <c r="R195" s="7"/>
      <c r="S195" s="7"/>
      <c r="T195" s="7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7"/>
      <c r="BE195" s="5"/>
      <c r="BF195" s="5"/>
      <c r="BG195" s="5"/>
      <c r="BH195" s="5"/>
      <c r="BI195" s="7"/>
      <c r="BJ195" s="5"/>
      <c r="BK195" s="13"/>
      <c r="BL195" s="8"/>
      <c r="BM195" s="9"/>
      <c r="BN195" s="10"/>
    </row>
    <row r="196" spans="1:70" s="6" customFormat="1" ht="167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7"/>
      <c r="O196" s="7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7"/>
      <c r="BE196" s="5"/>
      <c r="BF196" s="5"/>
      <c r="BG196" s="5"/>
      <c r="BH196" s="5"/>
      <c r="BI196" s="7"/>
      <c r="BJ196" s="5"/>
      <c r="BK196" s="13"/>
      <c r="BL196" s="8"/>
      <c r="BM196" s="9"/>
      <c r="BN196" s="10"/>
    </row>
    <row r="197" spans="1:70" s="6" customFormat="1" ht="372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2"/>
      <c r="O197" s="2"/>
      <c r="P197" s="2"/>
      <c r="Q197" s="2"/>
      <c r="R197" s="2"/>
      <c r="S197" s="2"/>
      <c r="T197" s="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8"/>
      <c r="BM197" s="5"/>
      <c r="BN197" s="5"/>
      <c r="BO197" s="5"/>
      <c r="BP197" s="5"/>
    </row>
    <row r="198" spans="1:70" s="6" customFormat="1" ht="257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2"/>
      <c r="O198" s="2"/>
      <c r="P198" s="11"/>
      <c r="Q198" s="11"/>
      <c r="R198" s="11"/>
      <c r="S198" s="11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8"/>
      <c r="BM198" s="5"/>
      <c r="BN198" s="5"/>
      <c r="BO198" s="5"/>
      <c r="BP198" s="5"/>
    </row>
    <row r="199" spans="1:70" s="6" customFormat="1" ht="254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2"/>
      <c r="O199" s="2"/>
      <c r="P199" s="11"/>
      <c r="Q199" s="11"/>
      <c r="R199" s="11"/>
      <c r="S199" s="11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8"/>
      <c r="BM199" s="5"/>
      <c r="BN199" s="5"/>
      <c r="BO199" s="5"/>
      <c r="BP199" s="5"/>
    </row>
    <row r="200" spans="1:70" s="6" customFormat="1" ht="319.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7"/>
      <c r="O200" s="7"/>
      <c r="P200" s="7"/>
      <c r="Q200" s="7"/>
      <c r="R200" s="7"/>
      <c r="S200" s="7"/>
      <c r="T200" s="1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5"/>
      <c r="BP200" s="5"/>
    </row>
    <row r="201" spans="1:70" s="6" customFormat="1" ht="409.6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2"/>
      <c r="M201" s="2"/>
      <c r="N201" s="12"/>
      <c r="O201" s="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8"/>
      <c r="BM201" s="5"/>
      <c r="BN201" s="5"/>
      <c r="BO201" s="5"/>
      <c r="BP201" s="5"/>
    </row>
    <row r="202" spans="1:70" s="6" customFormat="1" ht="141.7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7"/>
      <c r="O202" s="7"/>
      <c r="P202" s="7"/>
      <c r="Q202" s="7"/>
      <c r="R202" s="7"/>
      <c r="S202" s="7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8"/>
      <c r="BM202" s="5"/>
      <c r="BN202" s="5"/>
      <c r="BO202" s="5"/>
      <c r="BP202" s="5"/>
    </row>
    <row r="203" spans="1:70" s="6" customFormat="1" ht="141.7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2"/>
      <c r="N203" s="7"/>
      <c r="O203" s="7"/>
      <c r="P203" s="7"/>
      <c r="Q203" s="7"/>
      <c r="R203" s="7"/>
      <c r="S203" s="7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8"/>
      <c r="BM203" s="5"/>
      <c r="BN203" s="5"/>
      <c r="BO203" s="5"/>
      <c r="BP203" s="5"/>
    </row>
    <row r="204" spans="1:70" s="6" customFormat="1" ht="292.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11"/>
      <c r="O204" s="2"/>
      <c r="P204" s="11"/>
      <c r="Q204" s="11"/>
      <c r="R204" s="11"/>
      <c r="S204" s="11"/>
      <c r="T204" s="11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8"/>
      <c r="BM204" s="5"/>
      <c r="BN204" s="5"/>
      <c r="BO204" s="5"/>
      <c r="BP204" s="8"/>
      <c r="BQ204" s="9"/>
      <c r="BR204" s="10"/>
    </row>
    <row r="205" spans="1:70" s="6" customFormat="1" ht="177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2"/>
      <c r="O205" s="2"/>
      <c r="P205" s="11"/>
      <c r="Q205" s="11"/>
      <c r="R205" s="11"/>
      <c r="S205" s="11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8"/>
      <c r="BQ205" s="9"/>
      <c r="BR205" s="10"/>
    </row>
  </sheetData>
  <autoFilter ref="A2:BM177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8" sqref="I8"/>
    </sheetView>
  </sheetViews>
  <sheetFormatPr defaultColWidth="23.42578125" defaultRowHeight="34.5" x14ac:dyDescent="0.45"/>
  <cols>
    <col min="1" max="1" width="23.42578125" style="37"/>
    <col min="2" max="2" width="27.7109375" style="37" bestFit="1" customWidth="1"/>
    <col min="3" max="3" width="39.140625" style="37" customWidth="1"/>
    <col min="4" max="8" width="23.42578125" style="37"/>
    <col min="9" max="9" width="92.140625" style="37" customWidth="1"/>
    <col min="10" max="10" width="84.85546875" style="37" customWidth="1"/>
    <col min="11" max="20" width="23.42578125" style="37"/>
    <col min="21" max="21" width="29.5703125" style="37" customWidth="1"/>
    <col min="22" max="22" width="30.5703125" style="37" customWidth="1"/>
    <col min="23" max="23" width="38.7109375" style="37" customWidth="1"/>
    <col min="24" max="24" width="23.42578125" style="37"/>
    <col min="25" max="28" width="0" style="37" hidden="1" customWidth="1"/>
    <col min="29" max="30" width="23.42578125" style="37"/>
    <col min="31" max="34" width="0" style="37" hidden="1" customWidth="1"/>
    <col min="35" max="37" width="23.42578125" style="37"/>
    <col min="38" max="38" width="29.5703125" style="37" customWidth="1"/>
    <col min="39" max="62" width="0" style="37" hidden="1" customWidth="1"/>
    <col min="63" max="63" width="33" style="39" customWidth="1"/>
    <col min="64" max="64" width="34.85546875" style="40" customWidth="1"/>
    <col min="65" max="65" width="23.42578125" style="37"/>
    <col min="66" max="66" width="23.42578125" style="41"/>
    <col min="67" max="16384" width="23.42578125" style="37"/>
  </cols>
  <sheetData>
    <row r="1" spans="1:70" ht="35.1" x14ac:dyDescent="0.7">
      <c r="C1" s="38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2" t="s">
        <v>34</v>
      </c>
      <c r="M2" s="42" t="s">
        <v>35</v>
      </c>
      <c r="N2" s="42" t="s">
        <v>36</v>
      </c>
      <c r="O2" s="42" t="s">
        <v>186</v>
      </c>
      <c r="P2" s="42" t="s">
        <v>37</v>
      </c>
      <c r="Q2" s="42" t="s">
        <v>38</v>
      </c>
      <c r="R2" s="42" t="s">
        <v>39</v>
      </c>
      <c r="S2" s="42" t="s">
        <v>40</v>
      </c>
      <c r="T2" s="42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43" t="s">
        <v>19</v>
      </c>
      <c r="BN2" s="44"/>
    </row>
    <row r="3" spans="1:70" s="6" customFormat="1" ht="409.6" customHeight="1" x14ac:dyDescent="0.25">
      <c r="A3" s="1" t="s">
        <v>60</v>
      </c>
      <c r="B3" s="2">
        <v>41129594</v>
      </c>
      <c r="C3" s="3">
        <v>7501322.71</v>
      </c>
      <c r="D3" s="3"/>
      <c r="E3" s="4">
        <v>1368</v>
      </c>
      <c r="F3" s="2" t="s">
        <v>93</v>
      </c>
      <c r="G3" s="2" t="s">
        <v>108</v>
      </c>
      <c r="H3" s="2" t="s">
        <v>114</v>
      </c>
      <c r="I3" s="2" t="s">
        <v>130</v>
      </c>
      <c r="J3" s="2" t="s">
        <v>174</v>
      </c>
      <c r="K3" s="4"/>
      <c r="L3" s="4"/>
      <c r="M3" s="4"/>
      <c r="N3" s="13">
        <f>N4+N5+N6+N7+N8</f>
        <v>6087.08</v>
      </c>
      <c r="O3" s="4"/>
      <c r="P3" s="13">
        <f>P4+P5+P6+P7+P8</f>
        <v>256.23487399999999</v>
      </c>
      <c r="Q3" s="13">
        <f t="shared" ref="Q3:T3" si="0">Q4+Q5+Q6+Q7+Q8</f>
        <v>4110.6477260000001</v>
      </c>
      <c r="R3" s="13">
        <f t="shared" si="0"/>
        <v>1511.5499999999997</v>
      </c>
      <c r="S3" s="13">
        <f t="shared" si="0"/>
        <v>208.64659999999998</v>
      </c>
      <c r="T3" s="13">
        <f t="shared" si="0"/>
        <v>6087.0792000000001</v>
      </c>
      <c r="U3" s="5" t="s">
        <v>173</v>
      </c>
      <c r="V3" s="5">
        <f>T4</f>
        <v>1505.0491999999999</v>
      </c>
      <c r="W3" s="5" t="s">
        <v>175</v>
      </c>
      <c r="X3" s="5">
        <f>T5</f>
        <v>113.53</v>
      </c>
      <c r="Y3" s="5"/>
      <c r="Z3" s="5"/>
      <c r="AA3" s="5"/>
      <c r="AB3" s="5"/>
      <c r="AC3" s="5">
        <v>0.5</v>
      </c>
      <c r="AD3" s="5">
        <f>T6</f>
        <v>711</v>
      </c>
      <c r="AE3" s="5"/>
      <c r="AF3" s="5"/>
      <c r="AG3" s="5"/>
      <c r="AH3" s="5"/>
      <c r="AI3" s="5">
        <v>2</v>
      </c>
      <c r="AJ3" s="5">
        <f>T7</f>
        <v>120.88</v>
      </c>
      <c r="AK3" s="5" t="s">
        <v>176</v>
      </c>
      <c r="AL3" s="5">
        <f>2*((0.75-0.02)*2314+129.09)</f>
        <v>3636.62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45"/>
      <c r="BB3" s="45"/>
      <c r="BC3" s="5"/>
      <c r="BD3" s="5"/>
      <c r="BE3" s="4"/>
      <c r="BF3" s="7"/>
      <c r="BG3" s="7"/>
      <c r="BH3" s="5"/>
      <c r="BI3" s="5"/>
      <c r="BJ3" s="5"/>
      <c r="BK3" s="45">
        <f>V3+X3+AD3+AJ3+AL3</f>
        <v>6087.0792000000001</v>
      </c>
      <c r="BL3" s="8">
        <v>43134</v>
      </c>
      <c r="BM3" s="5"/>
      <c r="BN3" s="5"/>
      <c r="BO3" s="7"/>
      <c r="BP3" s="7"/>
      <c r="BQ3" s="8"/>
      <c r="BR3" s="9"/>
    </row>
    <row r="4" spans="1:70" s="6" customFormat="1" ht="163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tr">
        <f>U2</f>
        <v>Монтаж ячейки 10 (6 ) кВ</v>
      </c>
      <c r="M4" s="4" t="s">
        <v>183</v>
      </c>
      <c r="N4" s="13">
        <v>1505.05</v>
      </c>
      <c r="O4" s="13" t="s">
        <v>185</v>
      </c>
      <c r="P4" s="13">
        <f>31.04*1.03</f>
        <v>31.9712</v>
      </c>
      <c r="Q4" s="13">
        <f>26.37+68.83</f>
        <v>95.2</v>
      </c>
      <c r="R4" s="13">
        <v>1319.58</v>
      </c>
      <c r="S4" s="13">
        <f>56.6*1.03</f>
        <v>58.298000000000002</v>
      </c>
      <c r="T4" s="13">
        <f>P4+Q4+R4+S4</f>
        <v>1505.0491999999999</v>
      </c>
      <c r="U4" s="5"/>
      <c r="V4" s="5"/>
      <c r="W4" s="5"/>
      <c r="X4" s="5"/>
      <c r="Y4" s="5"/>
      <c r="Z4" s="5"/>
      <c r="AA4" s="5"/>
      <c r="AB4" s="5"/>
      <c r="AC4" s="27"/>
      <c r="AD4" s="17"/>
      <c r="AE4" s="4"/>
      <c r="AF4" s="5"/>
      <c r="AG4" s="5"/>
      <c r="AH4" s="5"/>
      <c r="AI4" s="27"/>
      <c r="AJ4" s="17"/>
      <c r="AK4" s="4"/>
      <c r="AL4" s="5"/>
      <c r="AM4" s="5"/>
      <c r="AN4" s="5"/>
      <c r="AO4" s="5"/>
      <c r="AP4" s="5"/>
      <c r="AQ4" s="27"/>
      <c r="AR4" s="7"/>
      <c r="AS4" s="27"/>
      <c r="AT4" s="7"/>
      <c r="AU4" s="5"/>
      <c r="AV4" s="5"/>
      <c r="AW4" s="5"/>
      <c r="AX4" s="5"/>
      <c r="AY4" s="4"/>
      <c r="AZ4" s="7"/>
      <c r="BA4" s="27"/>
      <c r="BB4" s="7"/>
      <c r="BC4" s="4"/>
      <c r="BD4" s="5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258.75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tr">
        <f>W2</f>
        <v>Реконструкция ячейки 10 (6) кВ</v>
      </c>
      <c r="M5" s="27" t="s">
        <v>188</v>
      </c>
      <c r="N5" s="7">
        <v>113.53</v>
      </c>
      <c r="O5" s="13" t="s">
        <v>185</v>
      </c>
      <c r="P5" s="7">
        <v>3.14</v>
      </c>
      <c r="Q5" s="7">
        <f>7.24</f>
        <v>7.24</v>
      </c>
      <c r="R5" s="7">
        <v>101.61</v>
      </c>
      <c r="S5" s="7">
        <v>1.54</v>
      </c>
      <c r="T5" s="7">
        <f>P5+Q5+R5+S5</f>
        <v>113.53</v>
      </c>
      <c r="U5" s="5"/>
      <c r="V5" s="5"/>
      <c r="W5" s="5"/>
      <c r="X5" s="5"/>
      <c r="Y5" s="5"/>
      <c r="Z5" s="5"/>
      <c r="AA5" s="5"/>
      <c r="AB5" s="5"/>
      <c r="AC5" s="27"/>
      <c r="AD5" s="17"/>
      <c r="AE5" s="4"/>
      <c r="AF5" s="5"/>
      <c r="AG5" s="5"/>
      <c r="AH5" s="5"/>
      <c r="AI5" s="27"/>
      <c r="AJ5" s="17"/>
      <c r="AK5" s="4"/>
      <c r="AL5" s="5"/>
      <c r="AM5" s="5"/>
      <c r="AN5" s="5"/>
      <c r="AO5" s="5"/>
      <c r="AP5" s="5"/>
      <c r="AQ5" s="27"/>
      <c r="AR5" s="7"/>
      <c r="AS5" s="27"/>
      <c r="AT5" s="7"/>
      <c r="AU5" s="5"/>
      <c r="AV5" s="5"/>
      <c r="AW5" s="5"/>
      <c r="AX5" s="5"/>
      <c r="AY5" s="4"/>
      <c r="AZ5" s="7"/>
      <c r="BA5" s="27"/>
      <c r="BB5" s="7"/>
      <c r="BC5" s="4"/>
      <c r="BD5" s="5"/>
      <c r="BE5" s="5"/>
      <c r="BF5" s="5"/>
      <c r="BG5" s="5"/>
      <c r="BH5" s="5"/>
      <c r="BI5" s="5"/>
      <c r="BJ5" s="5"/>
      <c r="BK5" s="5"/>
      <c r="BL5" s="8"/>
      <c r="BM5" s="5"/>
      <c r="BN5" s="5"/>
      <c r="BO5" s="7"/>
      <c r="BP5" s="7"/>
      <c r="BQ5" s="8"/>
      <c r="BR5" s="9"/>
    </row>
    <row r="6" spans="1:70" s="6" customFormat="1" ht="201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6</v>
      </c>
      <c r="M6" s="45">
        <f>AC3</f>
        <v>0.5</v>
      </c>
      <c r="N6" s="7">
        <f>0.5*1422</f>
        <v>711</v>
      </c>
      <c r="O6" s="7" t="s">
        <v>187</v>
      </c>
      <c r="P6" s="7">
        <f>N6*0.08</f>
        <v>56.88</v>
      </c>
      <c r="Q6" s="7">
        <f>N6*0.87</f>
        <v>618.57000000000005</v>
      </c>
      <c r="R6" s="7">
        <f>0</f>
        <v>0</v>
      </c>
      <c r="S6" s="7">
        <f>N6*0.05</f>
        <v>35.550000000000004</v>
      </c>
      <c r="T6" s="7">
        <f>P6+Q6+R6+S6</f>
        <v>711</v>
      </c>
      <c r="U6" s="5"/>
      <c r="V6" s="5"/>
      <c r="W6" s="5"/>
      <c r="X6" s="5"/>
      <c r="Y6" s="5"/>
      <c r="Z6" s="5"/>
      <c r="AA6" s="5"/>
      <c r="AB6" s="5"/>
      <c r="AC6" s="27"/>
      <c r="AD6" s="17"/>
      <c r="AE6" s="4"/>
      <c r="AF6" s="5"/>
      <c r="AG6" s="5"/>
      <c r="AH6" s="5"/>
      <c r="AI6" s="27"/>
      <c r="AJ6" s="17"/>
      <c r="AK6" s="4"/>
      <c r="AL6" s="5"/>
      <c r="AM6" s="5"/>
      <c r="AN6" s="5"/>
      <c r="AO6" s="5"/>
      <c r="AP6" s="5"/>
      <c r="AQ6" s="27"/>
      <c r="AR6" s="7"/>
      <c r="AS6" s="27"/>
      <c r="AT6" s="7"/>
      <c r="AU6" s="5"/>
      <c r="AV6" s="5"/>
      <c r="AW6" s="5"/>
      <c r="AX6" s="5"/>
      <c r="AY6" s="4"/>
      <c r="AZ6" s="7"/>
      <c r="BA6" s="27"/>
      <c r="BB6" s="7"/>
      <c r="BC6" s="4"/>
      <c r="BD6" s="5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191.2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tr">
        <f>AI2</f>
        <v>монтаж разъединителя 10 (6) кВ</v>
      </c>
      <c r="M7" s="4" t="s">
        <v>184</v>
      </c>
      <c r="N7" s="7">
        <f>60.44*2</f>
        <v>120.88</v>
      </c>
      <c r="O7" s="13" t="s">
        <v>185</v>
      </c>
      <c r="P7" s="7">
        <f>4.48*2</f>
        <v>8.9600000000000009</v>
      </c>
      <c r="Q7" s="7">
        <f>8.7*2</f>
        <v>17.399999999999999</v>
      </c>
      <c r="R7" s="7">
        <f>45.18*2</f>
        <v>90.36</v>
      </c>
      <c r="S7" s="7">
        <f>2.08*2</f>
        <v>4.16</v>
      </c>
      <c r="T7" s="7">
        <f>P7+Q7+R7+S7</f>
        <v>120.88</v>
      </c>
      <c r="U7" s="5"/>
      <c r="V7" s="5"/>
      <c r="W7" s="5"/>
      <c r="X7" s="5"/>
      <c r="Y7" s="5"/>
      <c r="Z7" s="5"/>
      <c r="AA7" s="5"/>
      <c r="AB7" s="5"/>
      <c r="AC7" s="27"/>
      <c r="AD7" s="17"/>
      <c r="AE7" s="4"/>
      <c r="AF7" s="5"/>
      <c r="AG7" s="5"/>
      <c r="AH7" s="5"/>
      <c r="AI7" s="27"/>
      <c r="AJ7" s="17"/>
      <c r="AK7" s="4"/>
      <c r="AL7" s="5"/>
      <c r="AM7" s="5"/>
      <c r="AN7" s="5"/>
      <c r="AO7" s="5"/>
      <c r="AP7" s="5"/>
      <c r="AQ7" s="27"/>
      <c r="AR7" s="7"/>
      <c r="AS7" s="27"/>
      <c r="AT7" s="7"/>
      <c r="AU7" s="5"/>
      <c r="AV7" s="5"/>
      <c r="AW7" s="5"/>
      <c r="AX7" s="5"/>
      <c r="AY7" s="4"/>
      <c r="AZ7" s="7"/>
      <c r="BA7" s="27"/>
      <c r="BB7" s="7"/>
      <c r="BC7" s="7"/>
      <c r="BD7" s="5"/>
      <c r="BE7" s="5"/>
      <c r="BF7" s="5"/>
      <c r="BG7" s="5"/>
      <c r="BH7" s="5"/>
      <c r="BI7" s="5"/>
      <c r="BJ7" s="5"/>
      <c r="BK7" s="5"/>
      <c r="BL7" s="8"/>
      <c r="BM7" s="5"/>
      <c r="BN7" s="5"/>
      <c r="BO7" s="7"/>
      <c r="BP7" s="7"/>
      <c r="BQ7" s="8"/>
      <c r="BR7" s="9"/>
    </row>
    <row r="8" spans="1:70" s="6" customFormat="1" ht="326.10000000000002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tr">
        <f>AK2</f>
        <v>Строительство КЛ-10 (6) кВ</v>
      </c>
      <c r="M8" s="45" t="str">
        <f>AK3</f>
        <v>2 КЛ по 0,75 км (сеч. 120 мм2), в т.ч. прокол под а/д  0,02 км</v>
      </c>
      <c r="N8" s="12">
        <f>2*((0.75-0.02)*2314+129.09)</f>
        <v>3636.62</v>
      </c>
      <c r="O8" s="2" t="s">
        <v>189</v>
      </c>
      <c r="P8" s="12">
        <f>N8*0.0427</f>
        <v>155.28367399999999</v>
      </c>
      <c r="Q8" s="12">
        <f>N8-S8-P8</f>
        <v>3372.2377260000003</v>
      </c>
      <c r="R8" s="12">
        <v>0</v>
      </c>
      <c r="S8" s="12">
        <f>N8*0.03</f>
        <v>109.09859999999999</v>
      </c>
      <c r="T8" s="12">
        <f>P8+Q8+R8+S8</f>
        <v>3636.62</v>
      </c>
      <c r="U8" s="5"/>
      <c r="V8" s="5"/>
      <c r="W8" s="5"/>
      <c r="X8" s="5"/>
      <c r="Y8" s="5"/>
      <c r="Z8" s="5"/>
      <c r="AA8" s="5"/>
      <c r="AB8" s="5"/>
      <c r="AC8" s="27"/>
      <c r="AD8" s="17"/>
      <c r="AE8" s="4"/>
      <c r="AF8" s="5"/>
      <c r="AG8" s="5"/>
      <c r="AH8" s="5"/>
      <c r="AI8" s="27"/>
      <c r="AJ8" s="17"/>
      <c r="AK8" s="4"/>
      <c r="AL8" s="5"/>
      <c r="AM8" s="5"/>
      <c r="AN8" s="5"/>
      <c r="AO8" s="5"/>
      <c r="AP8" s="5"/>
      <c r="AQ8" s="27"/>
      <c r="AR8" s="7"/>
      <c r="AS8" s="27"/>
      <c r="AT8" s="7"/>
      <c r="AU8" s="5"/>
      <c r="AV8" s="5"/>
      <c r="AW8" s="5"/>
      <c r="AX8" s="5"/>
      <c r="AY8" s="4"/>
      <c r="AZ8" s="7"/>
      <c r="BA8" s="27"/>
      <c r="BB8" s="7"/>
      <c r="BC8" s="4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</sheetData>
  <autoFilter ref="A2:BM8"/>
  <pageMargins left="0" right="0" top="0" bottom="0" header="0" footer="0"/>
  <pageSetup paperSize="9" scale="1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71_лот_(Льготники)</vt:lpstr>
      <vt:lpstr>71_лот_(Не_льготники)</vt:lpstr>
      <vt:lpstr>'71_лот_(Льготники)'!Заголовки_для_печати</vt:lpstr>
      <vt:lpstr>'71_лот_(Не_льготники)'!Заголовки_для_печати</vt:lpstr>
      <vt:lpstr>'71_лот_(Льготники)'!Область_печати</vt:lpstr>
      <vt:lpstr>'71_лот_(Не_льготники)'!Область_печати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2016-02-29T06:58:20Z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Лот_№_71_физ объемы_Не_льготники+.xlsx</vt:lpwstr>
  </property>
</Properties>
</file>