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825" windowWidth="15120" windowHeight="729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шаблон!$A$1:$BO$61</definedName>
  </definedNames>
  <calcPr calcId="145621"/>
</workbook>
</file>

<file path=xl/calcChain.xml><?xml version="1.0" encoding="utf-8"?>
<calcChain xmlns="http://schemas.openxmlformats.org/spreadsheetml/2006/main">
  <c r="O62" i="4" l="1"/>
  <c r="P62" i="4"/>
  <c r="Q62" i="4"/>
  <c r="R62" i="4"/>
  <c r="S62" i="4"/>
  <c r="T62" i="4"/>
  <c r="N62" i="4"/>
  <c r="BD8" i="4" l="1"/>
  <c r="O8" i="4"/>
  <c r="R8" i="4"/>
  <c r="M10" i="4"/>
  <c r="N10" i="4" s="1"/>
  <c r="T9" i="4"/>
  <c r="N9" i="4" s="1"/>
  <c r="M9" i="4"/>
  <c r="N8" i="4" l="1"/>
  <c r="P10" i="4"/>
  <c r="S10" i="4"/>
  <c r="S8" i="4" s="1"/>
  <c r="Q10" i="4"/>
  <c r="Q8" i="4" s="1"/>
  <c r="O58" i="4"/>
  <c r="R58" i="4"/>
  <c r="M59" i="4"/>
  <c r="N59" i="4" s="1"/>
  <c r="N58" i="4" s="1"/>
  <c r="BD58" i="4"/>
  <c r="BD44" i="4"/>
  <c r="O44" i="4"/>
  <c r="R44" i="4"/>
  <c r="M46" i="4"/>
  <c r="N46" i="4" s="1"/>
  <c r="T45" i="4"/>
  <c r="M45" i="4"/>
  <c r="N45" i="4" l="1"/>
  <c r="N44" i="4" s="1"/>
  <c r="T10" i="4"/>
  <c r="T8" i="4" s="1"/>
  <c r="P8" i="4"/>
  <c r="P59" i="4"/>
  <c r="P58" i="4" s="1"/>
  <c r="S59" i="4"/>
  <c r="S58" i="4" s="1"/>
  <c r="Q59" i="4"/>
  <c r="Q58" i="4" s="1"/>
  <c r="Q46" i="4"/>
  <c r="Q44" i="4" s="1"/>
  <c r="P46" i="4"/>
  <c r="S46" i="4"/>
  <c r="S44" i="4" s="1"/>
  <c r="T46" i="4" l="1"/>
  <c r="T44" i="4" s="1"/>
  <c r="P44" i="4"/>
  <c r="T59" i="4"/>
  <c r="T58" i="4" s="1"/>
  <c r="BR58" i="4"/>
  <c r="BS58" i="4" s="1"/>
  <c r="BM58" i="4"/>
  <c r="BR55" i="4"/>
  <c r="BS55" i="4" s="1"/>
  <c r="BM55" i="4"/>
  <c r="BR44" i="4"/>
  <c r="BS44" i="4" s="1"/>
  <c r="BM44" i="4"/>
  <c r="BR20" i="4"/>
  <c r="BS20" i="4" s="1"/>
  <c r="BM20" i="4"/>
  <c r="BR8" i="4"/>
  <c r="BS8" i="4" s="1"/>
  <c r="BM8" i="4"/>
  <c r="N12" i="4" l="1"/>
  <c r="N36" i="4"/>
  <c r="BD13" i="4"/>
  <c r="BD60" i="4"/>
  <c r="BD56" i="4"/>
  <c r="BD53" i="4"/>
  <c r="BD51" i="4"/>
  <c r="BD49" i="4"/>
  <c r="O49" i="4"/>
  <c r="R49" i="4"/>
  <c r="BD47" i="4"/>
  <c r="BD42" i="4"/>
  <c r="BD40" i="4"/>
  <c r="BD35" i="4"/>
  <c r="AH35" i="4"/>
  <c r="S36" i="4"/>
  <c r="Q36" i="4"/>
  <c r="P36" i="4"/>
  <c r="BD33" i="4"/>
  <c r="BD30" i="4"/>
  <c r="BD25" i="4"/>
  <c r="AH25" i="4"/>
  <c r="BD23" i="4"/>
  <c r="O23" i="4"/>
  <c r="R23" i="4"/>
  <c r="U23" i="4"/>
  <c r="V23" i="4"/>
  <c r="W23" i="4"/>
  <c r="X23" i="4"/>
  <c r="Y23" i="4"/>
  <c r="Z23" i="4"/>
  <c r="AA23" i="4"/>
  <c r="AB23" i="4"/>
  <c r="AC23" i="4"/>
  <c r="AD23" i="4"/>
  <c r="AE23" i="4"/>
  <c r="AF23" i="4"/>
  <c r="T36" i="4" l="1"/>
  <c r="BD21" i="4"/>
  <c r="BD18" i="4"/>
  <c r="BD16" i="4"/>
  <c r="N11" i="4"/>
  <c r="BF11" i="4" l="1"/>
  <c r="R11" i="4"/>
  <c r="S12" i="4"/>
  <c r="S11" i="4" s="1"/>
  <c r="Q12" i="4"/>
  <c r="Q11" i="4" s="1"/>
  <c r="P12" i="4"/>
  <c r="P11" i="4" s="1"/>
  <c r="L12" i="4"/>
  <c r="T12" i="4" l="1"/>
  <c r="BD3" i="4"/>
  <c r="T11" i="4" l="1"/>
  <c r="AH3" i="4" l="1"/>
  <c r="BM3" i="4" s="1"/>
  <c r="O60" i="4" l="1"/>
  <c r="R60" i="4"/>
  <c r="U60" i="4"/>
  <c r="V60" i="4"/>
  <c r="W60" i="4"/>
  <c r="X60" i="4"/>
  <c r="Y60" i="4"/>
  <c r="Z60" i="4"/>
  <c r="AA60" i="4"/>
  <c r="AB60" i="4"/>
  <c r="AC60" i="4"/>
  <c r="AD60" i="4"/>
  <c r="AE60" i="4"/>
  <c r="AF60" i="4"/>
  <c r="M61" i="4"/>
  <c r="N61" i="4" s="1"/>
  <c r="N60" i="4" s="1"/>
  <c r="O56" i="4"/>
  <c r="R56" i="4"/>
  <c r="M57" i="4"/>
  <c r="N57" i="4" s="1"/>
  <c r="N56" i="4" s="1"/>
  <c r="O53" i="4"/>
  <c r="R53" i="4"/>
  <c r="M54" i="4"/>
  <c r="N54" i="4" s="1"/>
  <c r="O51" i="4"/>
  <c r="R51" i="4"/>
  <c r="M52" i="4"/>
  <c r="N52" i="4" s="1"/>
  <c r="M50" i="4"/>
  <c r="N50" i="4" s="1"/>
  <c r="O47" i="4"/>
  <c r="R47" i="4"/>
  <c r="M48" i="4"/>
  <c r="N48" i="4" s="1"/>
  <c r="O42" i="4"/>
  <c r="R42" i="4"/>
  <c r="M43" i="4"/>
  <c r="N43" i="4" s="1"/>
  <c r="O40" i="4"/>
  <c r="R40" i="4"/>
  <c r="M41" i="4"/>
  <c r="N41" i="4" s="1"/>
  <c r="O35" i="4"/>
  <c r="R35" i="4"/>
  <c r="M39" i="4"/>
  <c r="N39" i="4" s="1"/>
  <c r="T38" i="4"/>
  <c r="N38" i="4" s="1"/>
  <c r="M38" i="4"/>
  <c r="T37" i="4"/>
  <c r="N37" i="4" s="1"/>
  <c r="M37" i="4"/>
  <c r="T27" i="4"/>
  <c r="N27" i="4" s="1"/>
  <c r="T5" i="4"/>
  <c r="N5" i="4" s="1"/>
  <c r="O33" i="4"/>
  <c r="R33" i="4"/>
  <c r="M34" i="4"/>
  <c r="N34" i="4" s="1"/>
  <c r="O30" i="4"/>
  <c r="R30" i="4"/>
  <c r="M32" i="4"/>
  <c r="N32" i="4" s="1"/>
  <c r="T31" i="4"/>
  <c r="N31" i="4" s="1"/>
  <c r="M31" i="4"/>
  <c r="O25" i="4"/>
  <c r="R25" i="4"/>
  <c r="M29" i="4"/>
  <c r="N29" i="4" s="1"/>
  <c r="T28" i="4"/>
  <c r="N28" i="4" s="1"/>
  <c r="M28" i="4"/>
  <c r="M27" i="4"/>
  <c r="M26" i="4"/>
  <c r="N26" i="4" s="1"/>
  <c r="M24" i="4"/>
  <c r="N24" i="4" s="1"/>
  <c r="O21" i="4"/>
  <c r="R21" i="4"/>
  <c r="M22" i="4"/>
  <c r="N22" i="4" s="1"/>
  <c r="O18" i="4"/>
  <c r="R18" i="4"/>
  <c r="U18" i="4"/>
  <c r="V18" i="4"/>
  <c r="W18" i="4"/>
  <c r="X18" i="4"/>
  <c r="Y18" i="4"/>
  <c r="Z18" i="4"/>
  <c r="AA18" i="4"/>
  <c r="AB18" i="4"/>
  <c r="AC18" i="4"/>
  <c r="AD18" i="4"/>
  <c r="AE18" i="4"/>
  <c r="AF18" i="4"/>
  <c r="M19" i="4"/>
  <c r="N19" i="4" s="1"/>
  <c r="O16" i="4"/>
  <c r="R16" i="4"/>
  <c r="M17" i="4"/>
  <c r="N17" i="4" s="1"/>
  <c r="O13" i="4"/>
  <c r="R13" i="4"/>
  <c r="M14" i="4"/>
  <c r="N14" i="4" s="1"/>
  <c r="O3" i="4"/>
  <c r="R3" i="4"/>
  <c r="M7" i="4"/>
  <c r="N7" i="4" s="1"/>
  <c r="T6" i="4"/>
  <c r="N6" i="4" s="1"/>
  <c r="M6" i="4"/>
  <c r="M5" i="4"/>
  <c r="M4" i="4"/>
  <c r="N4" i="4" s="1"/>
  <c r="N13" i="4" l="1"/>
  <c r="N51" i="4"/>
  <c r="N18" i="4"/>
  <c r="N33" i="4"/>
  <c r="N40" i="4"/>
  <c r="N47" i="4"/>
  <c r="N53" i="4"/>
  <c r="N23" i="4"/>
  <c r="N42" i="4"/>
  <c r="N16" i="4"/>
  <c r="N21" i="4"/>
  <c r="N49" i="4"/>
  <c r="N35" i="4"/>
  <c r="N30" i="4"/>
  <c r="Q61" i="4"/>
  <c r="Q60" i="4" s="1"/>
  <c r="P61" i="4"/>
  <c r="P60" i="4" s="1"/>
  <c r="S61" i="4"/>
  <c r="S60" i="4" s="1"/>
  <c r="Q57" i="4"/>
  <c r="Q56" i="4" s="1"/>
  <c r="P57" i="4"/>
  <c r="P56" i="4" s="1"/>
  <c r="S57" i="4"/>
  <c r="S56" i="4" s="1"/>
  <c r="P54" i="4"/>
  <c r="P53" i="4" s="1"/>
  <c r="S54" i="4"/>
  <c r="S53" i="4" s="1"/>
  <c r="Q54" i="4"/>
  <c r="Q53" i="4" s="1"/>
  <c r="N25" i="4"/>
  <c r="Q52" i="4"/>
  <c r="Q51" i="4" s="1"/>
  <c r="P52" i="4"/>
  <c r="P51" i="4" s="1"/>
  <c r="S52" i="4"/>
  <c r="S51" i="4" s="1"/>
  <c r="Q50" i="4"/>
  <c r="Q49" i="4" s="1"/>
  <c r="P50" i="4"/>
  <c r="P49" i="4" s="1"/>
  <c r="S50" i="4"/>
  <c r="S49" i="4" s="1"/>
  <c r="P48" i="4"/>
  <c r="P47" i="4" s="1"/>
  <c r="S48" i="4"/>
  <c r="S47" i="4" s="1"/>
  <c r="Q48" i="4"/>
  <c r="Q47" i="4" s="1"/>
  <c r="P43" i="4"/>
  <c r="P42" i="4" s="1"/>
  <c r="S43" i="4"/>
  <c r="S42" i="4" s="1"/>
  <c r="Q43" i="4"/>
  <c r="Q42" i="4" s="1"/>
  <c r="Q41" i="4"/>
  <c r="Q40" i="4" s="1"/>
  <c r="S41" i="4"/>
  <c r="S40" i="4" s="1"/>
  <c r="P41" i="4"/>
  <c r="Q39" i="4"/>
  <c r="P39" i="4"/>
  <c r="S39" i="4"/>
  <c r="Q34" i="4"/>
  <c r="Q33" i="4" s="1"/>
  <c r="P34" i="4"/>
  <c r="S34" i="4"/>
  <c r="S33" i="4" s="1"/>
  <c r="P32" i="4"/>
  <c r="P30" i="4" s="1"/>
  <c r="S32" i="4"/>
  <c r="S30" i="4" s="1"/>
  <c r="Q32" i="4"/>
  <c r="Q30" i="4" s="1"/>
  <c r="P26" i="4"/>
  <c r="S26" i="4"/>
  <c r="Q26" i="4"/>
  <c r="Q29" i="4"/>
  <c r="P29" i="4"/>
  <c r="S29" i="4"/>
  <c r="S24" i="4"/>
  <c r="S23" i="4" s="1"/>
  <c r="Q24" i="4"/>
  <c r="Q23" i="4" s="1"/>
  <c r="P24" i="4"/>
  <c r="P23" i="4" s="1"/>
  <c r="P22" i="4"/>
  <c r="P21" i="4" s="1"/>
  <c r="S22" i="4"/>
  <c r="S21" i="4" s="1"/>
  <c r="Q22" i="4"/>
  <c r="Q21" i="4" s="1"/>
  <c r="P19" i="4"/>
  <c r="P18" i="4" s="1"/>
  <c r="S19" i="4"/>
  <c r="S18" i="4" s="1"/>
  <c r="Q19" i="4"/>
  <c r="Q18" i="4" s="1"/>
  <c r="P17" i="4"/>
  <c r="P16" i="4" s="1"/>
  <c r="S17" i="4"/>
  <c r="S16" i="4" s="1"/>
  <c r="Q17" i="4"/>
  <c r="Q16" i="4" s="1"/>
  <c r="Q14" i="4"/>
  <c r="Q13" i="4" s="1"/>
  <c r="P14" i="4"/>
  <c r="S14" i="4"/>
  <c r="S13" i="4" s="1"/>
  <c r="N3" i="4"/>
  <c r="Q4" i="4"/>
  <c r="P4" i="4"/>
  <c r="S4" i="4"/>
  <c r="Q7" i="4"/>
  <c r="P7" i="4"/>
  <c r="S7" i="4"/>
  <c r="P3" i="4" l="1"/>
  <c r="Q35" i="4"/>
  <c r="S3" i="4"/>
  <c r="T61" i="4"/>
  <c r="T57" i="4"/>
  <c r="T54" i="4"/>
  <c r="Q25" i="4"/>
  <c r="S25" i="4"/>
  <c r="S35" i="4"/>
  <c r="T39" i="4"/>
  <c r="T24" i="4"/>
  <c r="P25" i="4"/>
  <c r="T34" i="4"/>
  <c r="P33" i="4"/>
  <c r="P35" i="4"/>
  <c r="T41" i="4"/>
  <c r="P40" i="4"/>
  <c r="T52" i="4"/>
  <c r="T50" i="4"/>
  <c r="T48" i="4"/>
  <c r="T43" i="4"/>
  <c r="T32" i="4"/>
  <c r="T29" i="4"/>
  <c r="T26" i="4"/>
  <c r="T14" i="4"/>
  <c r="P13" i="4"/>
  <c r="T22" i="4"/>
  <c r="T19" i="4"/>
  <c r="T17" i="4"/>
  <c r="Q3" i="4"/>
  <c r="T4" i="4"/>
  <c r="T7" i="4"/>
  <c r="T16" i="4" l="1"/>
  <c r="T33" i="4"/>
  <c r="T35" i="4"/>
  <c r="T53" i="4"/>
  <c r="T56" i="4"/>
  <c r="T21" i="4"/>
  <c r="T30" i="4"/>
  <c r="T49" i="4"/>
  <c r="T40" i="4"/>
  <c r="T18" i="4"/>
  <c r="T42" i="4"/>
  <c r="T51" i="4"/>
  <c r="T60" i="4"/>
  <c r="T13" i="4"/>
  <c r="T47" i="4"/>
  <c r="T23" i="4"/>
  <c r="T25" i="4"/>
  <c r="T3" i="4"/>
  <c r="BR15" i="4" l="1"/>
  <c r="BR56" i="4" l="1"/>
  <c r="BR60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77" i="4"/>
  <c r="BR78" i="4"/>
  <c r="BR79" i="4"/>
  <c r="BR80" i="4"/>
  <c r="BR81" i="4"/>
  <c r="BR82" i="4"/>
  <c r="BR83" i="4"/>
  <c r="BR84" i="4"/>
  <c r="BR85" i="4"/>
  <c r="BR86" i="4"/>
  <c r="BR87" i="4"/>
  <c r="BR88" i="4"/>
  <c r="BR89" i="4"/>
  <c r="BR90" i="4"/>
  <c r="BR91" i="4"/>
  <c r="BR3" i="4" l="1"/>
  <c r="BS3" i="4" s="1"/>
  <c r="BR11" i="4"/>
  <c r="BS11" i="4" s="1"/>
  <c r="BR13" i="4"/>
  <c r="BS13" i="4" s="1"/>
  <c r="BS15" i="4"/>
  <c r="BR16" i="4"/>
  <c r="BS16" i="4" s="1"/>
  <c r="BR18" i="4"/>
  <c r="BS18" i="4" s="1"/>
  <c r="BR21" i="4"/>
  <c r="BS21" i="4" s="1"/>
  <c r="BR23" i="4"/>
  <c r="BS23" i="4" s="1"/>
  <c r="BR25" i="4"/>
  <c r="BS25" i="4" s="1"/>
  <c r="BR30" i="4"/>
  <c r="BS30" i="4" s="1"/>
  <c r="BR33" i="4"/>
  <c r="BS33" i="4" s="1"/>
  <c r="BR35" i="4"/>
  <c r="BS35" i="4" s="1"/>
  <c r="BR40" i="4"/>
  <c r="BS40" i="4" s="1"/>
  <c r="BR42" i="4"/>
  <c r="BS42" i="4" s="1"/>
  <c r="BR47" i="4"/>
  <c r="BS47" i="4" s="1"/>
  <c r="BR49" i="4"/>
  <c r="BS49" i="4" s="1"/>
  <c r="BR51" i="4"/>
  <c r="BS51" i="4" s="1"/>
  <c r="BM11" i="4"/>
  <c r="BM13" i="4"/>
  <c r="BM15" i="4"/>
  <c r="BM16" i="4"/>
  <c r="BM18" i="4"/>
  <c r="BM21" i="4"/>
  <c r="BM23" i="4"/>
  <c r="BM25" i="4"/>
  <c r="BM30" i="4"/>
  <c r="BM33" i="4"/>
  <c r="BM35" i="4"/>
  <c r="BM40" i="4"/>
  <c r="BM42" i="4"/>
  <c r="BM47" i="4"/>
  <c r="BM49" i="4"/>
  <c r="BM51" i="4"/>
  <c r="BM53" i="4"/>
  <c r="BS90" i="4" l="1"/>
  <c r="BS91" i="4"/>
  <c r="BR92" i="4"/>
  <c r="BS92" i="4" s="1"/>
  <c r="BR93" i="4"/>
  <c r="BS93" i="4" s="1"/>
  <c r="BR94" i="4"/>
  <c r="BS94" i="4" s="1"/>
  <c r="BR95" i="4"/>
  <c r="BS95" i="4" s="1"/>
  <c r="BR96" i="4"/>
  <c r="BS96" i="4" s="1"/>
  <c r="BR97" i="4"/>
  <c r="BS97" i="4" s="1"/>
  <c r="BR98" i="4"/>
  <c r="BS98" i="4" s="1"/>
  <c r="BR99" i="4"/>
  <c r="BS99" i="4" s="1"/>
  <c r="BR100" i="4"/>
  <c r="BS100" i="4" s="1"/>
  <c r="BR101" i="4"/>
  <c r="BS101" i="4" s="1"/>
  <c r="BR102" i="4"/>
  <c r="BS102" i="4" s="1"/>
  <c r="BR103" i="4"/>
  <c r="BS103" i="4" s="1"/>
  <c r="BR104" i="4"/>
  <c r="BS104" i="4" s="1"/>
  <c r="BR53" i="4" l="1"/>
  <c r="BS53" i="4" s="1"/>
  <c r="BM56" i="4"/>
  <c r="BS56" i="4"/>
  <c r="BM60" i="4"/>
  <c r="BS60" i="4"/>
  <c r="BS62" i="4"/>
  <c r="BM63" i="4"/>
  <c r="BS63" i="4"/>
  <c r="BM64" i="4"/>
  <c r="BS64" i="4"/>
  <c r="BM65" i="4"/>
  <c r="BS65" i="4"/>
  <c r="BM66" i="4"/>
  <c r="BS66" i="4"/>
  <c r="BM67" i="4"/>
  <c r="BS67" i="4"/>
  <c r="BM68" i="4"/>
  <c r="BS68" i="4"/>
  <c r="BM69" i="4"/>
  <c r="BS69" i="4"/>
  <c r="BM70" i="4"/>
  <c r="BS70" i="4"/>
  <c r="BM71" i="4"/>
  <c r="BS71" i="4"/>
  <c r="BM72" i="4"/>
  <c r="BS72" i="4"/>
  <c r="BM73" i="4"/>
  <c r="BS73" i="4"/>
  <c r="BM74" i="4"/>
  <c r="BS74" i="4"/>
  <c r="BM75" i="4"/>
  <c r="BS75" i="4"/>
  <c r="BM76" i="4"/>
  <c r="BS76" i="4"/>
  <c r="BM77" i="4"/>
  <c r="BS77" i="4"/>
  <c r="BM78" i="4"/>
  <c r="BS78" i="4"/>
  <c r="BM79" i="4"/>
  <c r="BS79" i="4"/>
  <c r="BM80" i="4"/>
  <c r="BS80" i="4"/>
  <c r="BM81" i="4"/>
  <c r="BS81" i="4"/>
  <c r="BM82" i="4"/>
  <c r="BS82" i="4"/>
  <c r="BM83" i="4"/>
  <c r="BS83" i="4"/>
  <c r="BM84" i="4"/>
  <c r="BS84" i="4"/>
  <c r="BM85" i="4"/>
  <c r="BS85" i="4"/>
  <c r="BM86" i="4"/>
  <c r="BS86" i="4"/>
  <c r="BM87" i="4"/>
  <c r="BS87" i="4"/>
  <c r="BM88" i="4"/>
  <c r="BS88" i="4"/>
  <c r="BM89" i="4"/>
  <c r="BS89" i="4"/>
  <c r="BM62" i="4" l="1"/>
  <c r="BM90" i="4" s="1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<sst xmlns="http://schemas.openxmlformats.org/spreadsheetml/2006/main" count="751" uniqueCount="489">
  <si>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</si>
  <si>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</si>
  <si>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</si>
  <si>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</si>
  <si>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</si>
  <si>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</si>
  <si>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</si>
  <si>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</si>
  <si>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</si>
  <si>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</si>
  <si>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</si>
  <si>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</si>
  <si>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</si>
  <si>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</si>
  <si>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</si>
  <si>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</si>
  <si>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</si>
  <si>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</si>
  <si>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</si>
  <si>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</si>
  <si>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</si>
  <si>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</si>
  <si>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</si>
  <si>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</si>
  <si>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</si>
  <si>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</si>
  <si>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</si>
  <si>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</si>
  <si>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</si>
  <si>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</si>
  <si>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</si>
  <si>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</si>
  <si>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</si>
  <si>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</si>
  <si>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</si>
  <si>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</si>
  <si>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</si>
  <si>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</si>
  <si>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</si>
  <si>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</si>
  <si>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</si>
  <si>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</si>
  <si>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</si>
  <si>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</si>
  <si>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</si>
  <si>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</si>
  <si>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</si>
  <si>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</si>
  <si>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</si>
  <si>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</si>
  <si>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</si>
  <si>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</si>
  <si>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</si>
  <si>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</si>
  <si>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</si>
  <si>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</si>
  <si>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</si>
  <si>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</si>
  <si>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</si>
  <si>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</si>
  <si>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</si>
  <si>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</si>
  <si>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</si>
  <si>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</si>
  <si>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</si>
  <si>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</si>
  <si>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</si>
  <si>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</si>
  <si>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</si>
  <si>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</si>
  <si>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</si>
  <si>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</si>
  <si>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</si>
  <si>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</si>
  <si>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</si>
  <si>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</si>
  <si>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</si>
  <si>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</si>
  <si>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</si>
  <si>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</si>
  <si>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</si>
  <si>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</si>
  <si>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</si>
  <si>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</si>
  <si>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</si>
  <si>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</si>
  <si>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</si>
  <si>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</si>
  <si>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</si>
  <si>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</si>
  <si>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</si>
  <si>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</si>
  <si>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</si>
  <si>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</si>
  <si>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</si>
  <si>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</si>
  <si>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</si>
  <si>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</si>
  <si>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</si>
  <si>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</si>
  <si>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</si>
  <si>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</si>
  <si>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</si>
  <si>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</si>
  <si>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</si>
  <si>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</si>
  <si>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</si>
  <si>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</si>
  <si>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</si>
  <si>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</si>
  <si>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</si>
  <si>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</si>
  <si>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</si>
  <si>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</si>
  <si>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</si>
  <si>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</si>
  <si>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</si>
  <si>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</si>
  <si>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</si>
  <si>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</si>
  <si>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</si>
  <si>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</si>
  <si>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</si>
  <si>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</si>
  <si>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</si>
  <si>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</si>
  <si>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</si>
  <si>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</si>
  <si>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</si>
  <si>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</si>
  <si>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</si>
  <si>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</si>
  <si>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</si>
  <si>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</si>
  <si>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</si>
  <si>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</si>
  <si>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</si>
  <si>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</si>
  <si>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</si>
  <si>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</si>
  <si>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</si>
  <si>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</si>
  <si>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</si>
  <si>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</si>
  <si>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</si>
  <si>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</si>
  <si>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</si>
  <si>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</si>
  <si>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</si>
  <si>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</si>
  <si>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</si>
  <si>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</si>
  <si>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</si>
  <si>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</si>
  <si>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</si>
  <si>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</si>
  <si>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</si>
  <si>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</si>
  <si>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</si>
  <si>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</si>
  <si>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</si>
  <si>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</si>
  <si>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</si>
  <si>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</si>
  <si>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</si>
  <si>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</si>
  <si>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</si>
  <si>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</si>
  <si>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</si>
  <si>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</si>
  <si>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</si>
  <si>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</si>
  <si>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</si>
  <si>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</si>
  <si>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</si>
  <si>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</si>
  <si>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</si>
  <si>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</si>
  <si>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</si>
  <si>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</si>
  <si>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</si>
  <si>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</si>
  <si>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</si>
  <si>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</si>
  <si>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</si>
  <si>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</si>
  <si>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</si>
  <si>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</si>
  <si>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</si>
  <si>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</si>
  <si>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</si>
  <si>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</si>
  <si>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</si>
  <si>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</si>
  <si>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</si>
  <si>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</si>
  <si>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</si>
  <si>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</si>
  <si>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</si>
  <si>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</si>
  <si>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</si>
  <si>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</si>
  <si>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</si>
  <si>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</si>
  <si>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</si>
  <si>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</si>
  <si>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</si>
  <si>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</si>
  <si>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</si>
  <si>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</si>
  <si>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</si>
  <si>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</si>
  <si>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</si>
  <si>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</si>
  <si>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</si>
  <si>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</si>
  <si>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</si>
  <si>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</si>
  <si>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</si>
  <si>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</si>
  <si>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</si>
  <si>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</si>
  <si>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</si>
  <si>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</si>
  <si>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</si>
  <si>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</si>
  <si>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</si>
  <si>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</si>
  <si>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</si>
  <si>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</si>
  <si>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</si>
  <si>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</si>
  <si>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</si>
  <si>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</si>
  <si>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</si>
  <si>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</si>
  <si>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</si>
  <si>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</si>
  <si>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</si>
  <si>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</si>
  <si>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</si>
  <si>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</si>
  <si>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</si>
  <si>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</si>
  <si>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</si>
  <si>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</si>
  <si>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</si>
  <si>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</si>
  <si>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</si>
  <si>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</si>
  <si>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</si>
  <si>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</si>
  <si>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</si>
  <si>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</si>
  <si>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</si>
  <si>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</si>
  <si>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</si>
  <si>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</si>
  <si>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</si>
  <si>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</si>
  <si>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</si>
  <si>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</si>
  <si>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</si>
  <si>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</si>
  <si>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</si>
  <si>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</si>
  <si>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</si>
  <si>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</si>
  <si>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</si>
  <si>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</si>
  <si>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</si>
  <si>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</si>
  <si>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</si>
  <si>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</si>
  <si>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</si>
  <si>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</si>
  <si>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</si>
  <si>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</si>
  <si>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</si>
  <si>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</si>
  <si>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</si>
  <si>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</si>
  <si>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</si>
  <si>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</si>
  <si>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</si>
  <si>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</si>
  <si>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</si>
  <si>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</si>
  <si>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</si>
  <si>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</si>
  <si>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</si>
  <si>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</si>
  <si>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</si>
  <si>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</si>
  <si>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</si>
  <si>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</si>
  <si>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</si>
  <si>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</si>
  <si>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</si>
  <si>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</si>
  <si>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</si>
  <si>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</si>
  <si>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</si>
  <si>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</si>
  <si>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</si>
  <si>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</si>
  <si>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</si>
  <si>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</si>
  <si>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</si>
  <si>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</si>
  <si>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</si>
  <si>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</si>
  <si>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</si>
  <si>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</si>
  <si>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</si>
  <si>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</si>
  <si>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</si>
  <si>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</si>
  <si>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</si>
  <si>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</si>
  <si>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</si>
  <si>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</si>
  <si>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</si>
  <si>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</si>
  <si>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</si>
  <si>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</si>
  <si>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</si>
  <si>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</si>
  <si>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</si>
  <si>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</si>
  <si>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</si>
  <si>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</si>
  <si>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</si>
  <si>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41586760 (ВЭС-3704/2017)</t>
  </si>
  <si>
    <t>41592976 (СЭС-3564/2017)</t>
  </si>
  <si>
    <t>41586906 (СЭС-3570/2017)</t>
  </si>
  <si>
    <t>41588141 (СЭС-3573/2017)</t>
  </si>
  <si>
    <t>41590417 (СЭС-3574/2017)</t>
  </si>
  <si>
    <t>41593510 (СЭС-3577/2017)</t>
  </si>
  <si>
    <t>41533475 (ЦЭС-15106/2017)</t>
  </si>
  <si>
    <t>41566600 (ЦЭС-15344/2017)</t>
  </si>
  <si>
    <t>41582326 (ЦЭС-15458/2017)</t>
  </si>
  <si>
    <t>41584177 (ЦЭС-15490/2017)</t>
  </si>
  <si>
    <t>41586757 (ЦЭС-15513/2017)</t>
  </si>
  <si>
    <t>41588270 (ЦЭС-15519/2017)</t>
  </si>
  <si>
    <t>41587135 (ЦЭС-15520/2017)</t>
  </si>
  <si>
    <t>41588109 (ЦЭС-15534/2017)</t>
  </si>
  <si>
    <t>41588228 (ЦЭС-15538/2017)</t>
  </si>
  <si>
    <t>41591058 (ЦЭС-15546/2017)</t>
  </si>
  <si>
    <t>41591090 (ЦЭС-15549/2017)</t>
  </si>
  <si>
    <t>41592177 (ЦЭС-15557/2017)</t>
  </si>
  <si>
    <t>41594264 (ЦЭС-15577/2017)</t>
  </si>
  <si>
    <t>41596720 (ЦЭС-15602/2017)</t>
  </si>
  <si>
    <t>Желтиков Василий Константинович</t>
  </si>
  <si>
    <t>Карамышева Татьяна Владимировна</t>
  </si>
  <si>
    <t>Процюк Вениамин Петрович</t>
  </si>
  <si>
    <t>Панькина Татьяна Николаевна</t>
  </si>
  <si>
    <t>Кабанова Валентина Федоровна</t>
  </si>
  <si>
    <t>Богданов Виктор Владимирович</t>
  </si>
  <si>
    <t>Романенко Алексей Михайлович</t>
  </si>
  <si>
    <t>Коломников Николай Иванович</t>
  </si>
  <si>
    <t>Багликова Маргарита Александровна</t>
  </si>
  <si>
    <t>Администрация Лобазовского сельсовета Октябрьского района Курской области</t>
  </si>
  <si>
    <t>Гарцуева Маргарита Геннадьевна</t>
  </si>
  <si>
    <t>Молчанов Михаил Николаевич</t>
  </si>
  <si>
    <t>Волошин Валерий Константинович</t>
  </si>
  <si>
    <t>Морозова Надежда Викторовна</t>
  </si>
  <si>
    <t>Петраченка Оксана Ивановна</t>
  </si>
  <si>
    <t>Шмелева Изольда Анатольевна</t>
  </si>
  <si>
    <t>Шемаев Владимир Борисович</t>
  </si>
  <si>
    <t>Провоторов Алексей Александрович</t>
  </si>
  <si>
    <t>Давыдов Александр Евгеньевич</t>
  </si>
  <si>
    <t>Кащавцев Олег Петрович</t>
  </si>
  <si>
    <t>Горшеченский р-н, Нижнеборковский с/с</t>
  </si>
  <si>
    <t>Курская обл., Железногорский р-н ,с. Трояново, ул.Соловьиная д.14</t>
  </si>
  <si>
    <t>Курская обл., Железногорский р-н ,с. Разветье кв.Заозерье,</t>
  </si>
  <si>
    <t>Курская обл., Железногорский р-н ,с/с Студенокский, в районе д.Погарище,</t>
  </si>
  <si>
    <t>Курская обл.,г.Железногорск,снт Горняк,зона "Рясник-1", уч.570</t>
  </si>
  <si>
    <t>Курская обл.,г.Железногорск,с/о Горняк, зона "Рясник-1", уч.434</t>
  </si>
  <si>
    <t>Курский р-н, Пашковский с/с, снт "Биолог", уч. 402</t>
  </si>
  <si>
    <t>305524, Курский р-н, х.Кислино, уч.46:11:170401:712</t>
  </si>
  <si>
    <t>Курский р-н, с. Рышково, уч. 46:11:170606:245</t>
  </si>
  <si>
    <t>Октябрьский р-н, х. Журавлинский</t>
  </si>
  <si>
    <t>Курский р-н, д.Букреевка, уч.46:11:061911:231</t>
  </si>
  <si>
    <t>г. Курск, урочище Кулига, уч. 46:29:103052:116</t>
  </si>
  <si>
    <t>г. Курск, тсн "Курск", уч. 1263</t>
  </si>
  <si>
    <t>г.Курск, ТСН "Курск", уч.1400</t>
  </si>
  <si>
    <t>г. Курск, тсн "Курск", уч. 1403</t>
  </si>
  <si>
    <t>305040, г.Курск, снт "Курск", уч.1393</t>
  </si>
  <si>
    <t>Курская обл., СНТ Курск, уч. 455</t>
  </si>
  <si>
    <t>г. Курск, тсн "Курск", уч. 567</t>
  </si>
  <si>
    <t>г. Курск, с/т «Курск», уч. 1449</t>
  </si>
  <si>
    <t>Курский -р-н, п.Лазурный, уч.46:11:210201:569</t>
  </si>
  <si>
    <t>строительство воздушной линии электропередачи 10 кВ защищенным проводом – ответвления протяженностью 0,005 км от опоры существующей ВЛ-10 кВ № 152 (инв. № 271)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152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0,005 км от проектируемой ТП-10/0,4 кВ до границы земельного участка заявителя (марку и сечение провода, протяженность уточнить при проектировании).  
10.2.	Строительство новых подстанций: строительство трансформаторной подстанции 10/0,4 кВ столбового типа с одним силовым трансформатором мощностью до 63 кВА (тип, мощность,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</si>
  <si>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0,14 км от опоры существующей ВЛ-0,4 кВ № 1 (инв. № 12017006-00)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</si>
  <si>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 км от опоры существующей ВЛ-0,4 кВ № 3 (инв. № 12016795-00)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0,2 км по техническим условиям С-3429.</t>
  </si>
  <si>
    <t>строительство воздушной линии электропередачи 0,4 кВ самонесущим изолированным проводом (ВЛИ-0,4 кВ) протяженностью 0,29 км от ТП-6/0,4 кВ № 034/25 до границы земельного участка заявителя (марку и сечение провода, протяженность уточнить при проектировании),  в том числе 0,2 км по ТУ С-3466.</t>
  </si>
  <si>
    <t>строительство воздушной линии электропередачи 0,4 кВ самонесущим изолированным проводом (ВЛИ-0,4 кВ) протяженностью 0,37 км от ТП-6/0,4 кВ № 034/25 до границы земельного участка заявителя (марку и сечение провода, протяженность уточнить при проектировании),  в том числе 0,2 км по техническим условиям С-3466 и 0,09 по техническим условиям С-3574.</t>
  </si>
  <si>
    <t>строительство отпайки воздушной линии электропередачи 0,4 кВ самонесущим изолированным проводом (ВЛИ-0,4 кВ) от ВЛ-0,4 №1 (опора №2-12) протяженностью 0,23 км (инв.№12011001-00)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</si>
  <si>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 км от опоры № 20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</si>
  <si>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0,015 км от опоры существующей ВЛ-10 кВ № 413.15 (инв. № 4058)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413.15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0,13 км от проектируемой ТП-10/0,4 кВ до границы земельного участка заявителя (марку и сечение провода, протяженность уточнить при проектировании). 
строительство трансформаторной подстанции 10/0,4 кВ столбового типа с одним силовым трансформатором мощностью до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</si>
  <si>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0,4 кВ самонесущим изолированным проводом (ВЛИ-0,4 кВ) протяженностью 0,65 км ТП-10/0,4 кВ № 330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</si>
  <si>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0,5 км от опоры № 31 существующей ВЛ-0,4 кВ № 1 (инв. № 12014011-00)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</si>
  <si>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 протяженностью 0,5 км, с учетом обеспечения возможности совместной подвески ВЛИ-0,4 кВ, от опоры существующей ВЛ-10 кВ № 10.32 (инв. № 12015388-00)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10.32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0,06 км от проектируемой ТП-10/0,4 кВ до границы земельного участка заявителя (марку и сечение провода, протяженность уточнить при проектировании).
10.2.    Строительство новых подстанций: строительство трансформаторной подстанции 10/0,4 кВ столбового типа с силовым трансформатором мощностью до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</si>
  <si>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 км от опоры № 7 существующей ВЛ-0,4 кВ № 3 (инв. № 12013499-00)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</si>
  <si>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0,15 км от опоры № 10 существующей ВЛ-0,4кВ №4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</si>
  <si>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0,22 км от опоры №10 существующей ВЛ-0,4 кВ № 4 до границы земельного участка заявителя (марку и сечение провода, протяженность уточнить при проектировании), в том числе 0,15 км по ТУ Ц-15534.</t>
  </si>
  <si>
    <t>строительство воздушной линии электропередачи 0,4 кВ самонесущим изолированным проводом – ответвления протяженностью 0,27 км от опоры №10 существующей ВЛ-0,4 кВ № 4 до границы земельного участка заявителя (марку и сечение провода, протяженность уточнить при проектировании), в том числе 0,15 км по ТУ Ц-15534, Ц-15538</t>
  </si>
  <si>
    <t>строительство воздушной линии электропередачи 0,4 кВ самонесущим изолированным проводом – ответвления протяженностью 0,14 км от опоры №11-4 существующей ВЛ-0,4 кВ № 1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</si>
  <si>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 км от опоры № 3-2 существующей ВЛ-0,4 кВ № 3 (инв. № 12013651-00)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</si>
  <si>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0,23 км от опоры № 2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</si>
  <si>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0,155 км от опоры №6 существующей ВЛ-0,4кВ №6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</si>
  <si>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ВЛ-10 кВ № 152 (инв. № 271)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</si>
  <si>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 (инв. № 303150760302) в части монтажа совместной подвеской проектируемой ВЛИ-0,4 кВ протяженностью 0,15 км (в том числе 0,15 км по техническим условиям С-3565) от ТП-10/0,4 кВ № 750/100 до границы земельного участка заявителя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</si>
  <si>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12017006-00)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</si>
  <si>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12016795-00) 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 по техническим условиям С-3429</t>
  </si>
  <si>
    <t>реконструкция существующей ТП-6/0,4 кВ № 034/25 в части монтажа дополнительного линейного коммутационного аппарата по ТУ С-3466 (объем реконструкции уточнить при проектировании) – за счет средств тарифа на передачу электроэнергии.</t>
  </si>
  <si>
    <t>реконструкция существующей ТП-6/0,4 кВ № 034/25 в части монтажа дополнительного линейного коммутационного аппарата по (объем реконструкции уточнить при проектировании) – за счет средств тарифа на передачу электроэнергии по техническим условиям С-3466.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</si>
  <si>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</si>
  <si>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413.15 (инв. № 4058)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</si>
  <si>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4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</si>
  <si>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330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</si>
  <si>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12014011-00)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</si>
  <si>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</si>
  <si>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12013499-00)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</si>
  <si>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№4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</si>
  <si>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12013651-00)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</si>
  <si>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№6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</si>
  <si>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152 (инв. № 271)</t>
  </si>
  <si>
    <t>СТП 63 кВА (по патенту МРСК)</t>
  </si>
  <si>
    <t>1 (РЛР)</t>
  </si>
  <si>
    <t>ВЛ-10 кВ № 12 (инв. № 303150760302)</t>
  </si>
  <si>
    <t>ВЛ-0,4 кВ № 1 (инв. № 12017006-00)</t>
  </si>
  <si>
    <t>ВЛ-0,4 кВ № 3 (инв. № 12016795-00)</t>
  </si>
  <si>
    <t xml:space="preserve"> ТП-6/0,4 кВ № 034/25</t>
  </si>
  <si>
    <t>Реконструкция ВЛ-0,4-10 кВ со строительством ВЛИ-0,4 кВ, км</t>
  </si>
  <si>
    <t>Реконструкция существующей ВЛ-10 кВ в части монтажа совместной подвеской проектируемой ВЛИ-0,4 кВ протяженностью 0,15 км</t>
  </si>
  <si>
    <t>Объем строительства в С-3429 (Очередь 102 льготники)</t>
  </si>
  <si>
    <t>Остальной объем строительства включен в С-3466 (Очередь 103 Северо-восток)</t>
  </si>
  <si>
    <t>Остальной объем строительства включен в С-3466 (Очередь 103 Северо-восток) и С-3574 (Очередь 108)</t>
  </si>
  <si>
    <t>ВЛ-0,4 №1 (инв.№12011001-00)</t>
  </si>
  <si>
    <t>ВЛ-0,4 кВ № 1</t>
  </si>
  <si>
    <t>ВЛ-10 кВ № 413.15 (инв. № 4058)</t>
  </si>
  <si>
    <t>ВЛ-0,4 кВ № 4</t>
  </si>
  <si>
    <t>ВЛ-0,4 кВ № 3</t>
  </si>
  <si>
    <t>ВЛ-0,4 кВ № 1 (инв. № 12014011-00)</t>
  </si>
  <si>
    <t>ТП-10/0,4 кВ № 330 (Инв. №8587)</t>
  </si>
  <si>
    <t>ВЛ-10 кВ № 10.32 (инв. № 12015388-00)</t>
  </si>
  <si>
    <t>ВЛ-0,4 кВ № 3 (инв. № 12013499-00)</t>
  </si>
  <si>
    <t xml:space="preserve"> ВЛ-0,4кВ №4</t>
  </si>
  <si>
    <t>0,5 км, с учетом обеспечения возможности совместной подвески ВЛИ-0,4 кВ</t>
  </si>
  <si>
    <t>Остальной объем строительства включен в Ц-15534 (Очередь 108)</t>
  </si>
  <si>
    <t>Остальной объем строительства включен в Ц-15534 и Ц-15538 (Очередь 108)</t>
  </si>
  <si>
    <t xml:space="preserve">ВЛ-0,4 кВ № 1 </t>
  </si>
  <si>
    <t xml:space="preserve">ВЛ-0,4 кВ № 3 (инв. № 12013651-00) </t>
  </si>
  <si>
    <t>ВЛ-0,4кВ №6</t>
  </si>
  <si>
    <t>нет объемов</t>
  </si>
  <si>
    <t>нет объема</t>
  </si>
  <si>
    <t xml:space="preserve">ВЛ-10 кВ-0,15км*1,2 + 3 опоры ВЛ-10 кВ </t>
  </si>
  <si>
    <t>ВЛ-10 кВ-0,5км + 6 опоры ВЛ-10 кВ (на совместный подвес)</t>
  </si>
  <si>
    <t>41576179 (СЭС-3560/2017)</t>
  </si>
  <si>
    <t>Димитрова Валентина Михайловна</t>
  </si>
  <si>
    <t>Курская обл., Железногорский район, с. Трояново</t>
  </si>
  <si>
    <t>строительство воздушной линии электропередачи 0,4 кВ самонесущим изолированным проводом (ВЛИ-0,4 кВ) протяженностью 0,13 км от ТП-10/0,4 кВ № 211/100 (инв. № 41612500)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</si>
  <si>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211/100 (инв. № 41612500)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</si>
  <si>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ТП-10/0,4 кВ № 211/100 (инв. № 41612500)</t>
  </si>
  <si>
    <t>41594064 (СЭС-3578/2017)</t>
  </si>
  <si>
    <t>Быкова Оксана Ивановна</t>
  </si>
  <si>
    <t>Курская обл.,г.Железногорск,снт "Горняк", зона "Рясник-1", уч.437</t>
  </si>
  <si>
    <t>строительство воздушной линии электропередачи 0,4 кВ самонесущим изолированным проводом (ВЛИ-0,4 кВ) протяженностью 0,34 км от ТП-6/0,4 кВ № 034/25 до границы земельного участка заявителя (марку и сечение провода, протяженность уточнить при проектировании),  в том числе 0,2 км по техническим условиям С-3466 и 0,09 по техническим условиям С-3574 и 0,05 км по техническим условиям С-3577.</t>
  </si>
  <si>
    <t xml:space="preserve"> ТП-6/0,4 кВ № 034/26</t>
  </si>
  <si>
    <t>Объем строительства включен в С-3466 (Очередь 103 Северо-восток), С-3574 и С-3577 (Очередь 108)</t>
  </si>
  <si>
    <t>41592686 (ЦЭС-15536/2017)</t>
  </si>
  <si>
    <t>Калакуцкий Руслан Николаевич</t>
  </si>
  <si>
    <t>305040, г.Курск, ул.Тургенева, д.40</t>
  </si>
  <si>
    <t>строительство воздушной линии электропередачи 0,4 кВ самонесущим изолированным проводом – ответвления протяженностью 0,25 км от ТП-10/04 кВ №081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</si>
  <si>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 №081 кВА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</si>
  <si>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 xml:space="preserve"> ТП №081 кВА</t>
  </si>
  <si>
    <t>41594101 (ЦЭС-15566/2017)</t>
  </si>
  <si>
    <t>Мосенков Андрей Михайлович</t>
  </si>
  <si>
    <t>Курский р-н, с. Полянское, уч. 46:11:160502:313</t>
  </si>
  <si>
    <t>строительство воздушной линии электропередачи 10 кВ защищенным проводом – ответвления протяженностью          0,065 км от опоры №25 существующей ВЛ-10 кВ № 421.08 (инв. № 4085) до проектируемой ТП-10/0,4 кВ, с увеличением протяженности существующей ВЛ-10 кВ (марку и сечение провода, протяженность уточнить при проектировании), в том числе 0,065 км по ТУ Ц-14817;
- монтаж линейного разъединителя 10 кВ на концевой опоре проектируемого ответвления от ВЛ-10 кВ № 421.08 (инв. № 4085) (тип и технические характеристики уточнить при проектировании) по ТУ Ц-14817;
- строительство воздушной линии электропередачи 0,4 кВ самонесущим изолированным проводом (ВЛИ-0,4 кВ) протяженностью 0,07 км от проектируемой ТП-10/0,4 кВ до границы земельного участка заявителя (марку и сечение провода, протяженность уточнить при проектировании), в том числе 0,07 км по ТУ Ц-14817.
10.2.	Строительство новых подстанций: строительство трансформаторной подстанции 10/0,4 кВ столбового типа с одним силовым трансформатором мощностью до 63 кВА (тип, мощность, схемы соединений РУ-10 кВ и РУ-0,4 кВ, количество и параметры оборудования уточнить при проектировании)  по ТУ Ц-14817.</t>
  </si>
  <si>
    <t>реконструкция существующей ВЛ-10 кВ № 421.08 (инв. № 4085)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ТУ Ц-14817.</t>
  </si>
  <si>
    <t xml:space="preserve"> ВЛ-10 кВ № 421.08 (инв. № 4085) </t>
  </si>
  <si>
    <t>Объем строительства в Ц-14817 (Очередь 102 льготники)</t>
  </si>
  <si>
    <t>41594423 (ЦЭС-15590/2017)</t>
  </si>
  <si>
    <t>Агапова Ирина Алексеевна</t>
  </si>
  <si>
    <t>г.Курск, ТСН "Курск", уч.307</t>
  </si>
  <si>
    <t>строительство воздушной линии электропередачи 0,4 кВ самонесущим изолированным проводом – ответвления протяженностью 0,19 км от опоры №7 существующей ВЛ-0,4 кВ № 3 до границы земельного участка заявителя (марку и сечение провода, протяженность уточнить при проектировании).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</si>
</sst>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sz val="28"/>
      <color rgb="FFFF0000"/>
      <name val="Arial"/>
      <family val="2"/>
      <charset val="204"/>
    </font>
    <font>
      <sz val="24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36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vertical="center" wrapText="1"/>
    </xf>
    <xf numFmtId="168" fontId="7" fillId="0" borderId="0" xfId="0" applyNumberFormat="1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7" fontId="8" fillId="9" borderId="2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168" fontId="20" fillId="2" borderId="5" xfId="0" applyNumberFormat="1" applyFont="1" applyFill="1" applyBorder="1" applyAlignment="1" applyProtection="1">
      <alignment horizontal="right" vertical="center" wrapText="1"/>
    </xf>
    <xf numFmtId="0" fontId="20" fillId="2" borderId="5" xfId="0" applyFont="1" applyFill="1" applyBorder="1" applyAlignment="1" applyProtection="1">
      <alignment vertical="center" wrapText="1"/>
    </xf>
    <xf numFmtId="0" fontId="19" fillId="2" borderId="0" xfId="0" applyFont="1" applyFill="1" applyAlignment="1">
      <alignment horizontal="center" vertical="center" wrapText="1"/>
    </xf>
    <xf numFmtId="168" fontId="19" fillId="2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5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5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5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62"/>
  <sheetViews>
    <sheetView tabSelected="1" zoomScale="30" zoomScaleNormal="30" zoomScaleSheetLayoutView="20" workbookViewId="0">
      <pane ySplit="2" topLeftCell="A3" activePane="bottomLeft" state="frozen"/>
      <selection pane="bottomLeft" activeCell="J63" sqref="J63"/>
    </sheetView>
  </sheetViews>
  <sheetFormatPr defaultColWidth="9.140625" defaultRowHeight="34.5" x14ac:dyDescent="0.45"/>
  <cols>
    <col min="1" max="1" width="26.2851562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78.85546875" style="176" customWidth="1"/>
    <col min="7" max="7" width="23" style="176" customWidth="1"/>
    <col min="8" max="8" width="67.7109375" style="176" customWidth="1"/>
    <col min="9" max="9" width="149.5703125" style="176" customWidth="1"/>
    <col min="10" max="10" width="126.140625" style="176" customWidth="1"/>
    <col min="11" max="11" width="31" style="176" customWidth="1"/>
    <col min="12" max="12" width="57.140625" style="176" customWidth="1"/>
    <col min="13" max="13" width="45.425781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customWidth="1"/>
    <col min="22" max="22" width="16.28515625" style="176" customWidth="1"/>
    <col min="23" max="23" width="17.7109375" style="176" customWidth="1"/>
    <col min="24" max="24" width="20.140625" style="176" customWidth="1"/>
    <col min="25" max="25" width="24.5703125" style="176" customWidth="1"/>
    <col min="26" max="26" width="17" style="176" customWidth="1"/>
    <col min="27" max="27" width="49.140625" style="176" customWidth="1"/>
    <col min="28" max="28" width="24.85546875" style="176" customWidth="1"/>
    <col min="29" max="29" width="25.7109375" style="176" customWidth="1"/>
    <col min="30" max="30" width="19.7109375" style="176" customWidth="1"/>
    <col min="31" max="31" width="32" style="176" customWidth="1"/>
    <col min="32" max="32" width="19.7109375" style="176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6.140625" style="176" customWidth="1"/>
    <col min="37" max="37" width="26.7109375" style="176" customWidth="1"/>
    <col min="38" max="38" width="27.7109375" style="176" customWidth="1"/>
    <col min="39" max="39" width="51.7109375" style="176" customWidth="1"/>
    <col min="40" max="40" width="33" style="176" customWidth="1"/>
    <col min="41" max="41" width="33.85546875" style="176" customWidth="1"/>
    <col min="42" max="42" width="27.5703125" style="176" customWidth="1"/>
    <col min="43" max="43" width="22.85546875" style="176" customWidth="1"/>
    <col min="44" max="44" width="36.7109375" style="176" customWidth="1"/>
    <col min="45" max="45" width="53.42578125" style="176" customWidth="1"/>
    <col min="46" max="46" width="27.28515625" style="176" customWidth="1"/>
    <col min="47" max="47" width="21.42578125" style="176" customWidth="1"/>
    <col min="48" max="48" width="23.42578125" style="176" customWidth="1"/>
    <col min="49" max="49" width="38.7109375" style="176" customWidth="1"/>
    <col min="50" max="50" width="23.85546875" style="176" customWidth="1"/>
    <col min="51" max="51" width="22" style="176" customWidth="1"/>
    <col min="52" max="52" width="21" style="176" customWidth="1"/>
    <col min="53" max="53" width="75.28515625" style="176" customWidth="1"/>
    <col min="54" max="54" width="24.28515625" style="176" customWidth="1"/>
    <col min="55" max="55" width="38.7109375" style="176" customWidth="1"/>
    <col min="56" max="56" width="32" style="176" customWidth="1"/>
    <col min="57" max="57" width="60.42578125" style="176" customWidth="1"/>
    <col min="58" max="58" width="38.140625" style="176" customWidth="1"/>
    <col min="59" max="59" width="41" style="176" customWidth="1"/>
    <col min="60" max="60" width="35.28515625" style="176" customWidth="1"/>
    <col min="61" max="61" width="40.7109375" style="176" customWidth="1"/>
    <col min="62" max="62" width="34.28515625" style="176" customWidth="1"/>
    <col min="63" max="63" width="53.7109375" style="176" customWidth="1"/>
    <col min="64" max="64" width="41.85546875" style="176" customWidth="1"/>
    <col min="65" max="65" width="48.7109375" style="197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20.5703125" style="176" bestFit="1" customWidth="1"/>
    <col min="71" max="71" width="35.28515625" style="176" customWidth="1"/>
    <col min="72" max="16384" width="9.140625" style="176"/>
  </cols>
  <sheetData>
    <row r="1" spans="1:71" ht="35.25" x14ac:dyDescent="0.5">
      <c r="B1" s="177"/>
      <c r="C1" s="177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435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231" customFormat="1" ht="409.6" customHeight="1" x14ac:dyDescent="0.25">
      <c r="A3" s="221" t="s">
        <v>333</v>
      </c>
      <c r="B3" s="222">
        <v>41586760</v>
      </c>
      <c r="C3" s="223">
        <v>466.1</v>
      </c>
      <c r="D3" s="223"/>
      <c r="E3" s="221">
        <v>15</v>
      </c>
      <c r="F3" s="221" t="s">
        <v>353</v>
      </c>
      <c r="G3" s="221" t="s">
        <v>131</v>
      </c>
      <c r="H3" s="221" t="s">
        <v>373</v>
      </c>
      <c r="I3" s="224" t="s">
        <v>393</v>
      </c>
      <c r="J3" s="221" t="s">
        <v>412</v>
      </c>
      <c r="K3" s="221" t="s">
        <v>428</v>
      </c>
      <c r="L3" s="221"/>
      <c r="M3" s="221"/>
      <c r="N3" s="225">
        <f>N4+N5+N6+N7</f>
        <v>353.71999999999991</v>
      </c>
      <c r="O3" s="225">
        <f t="shared" ref="O3:T3" si="0">O4+O5+O6+O7</f>
        <v>0</v>
      </c>
      <c r="P3" s="225">
        <f t="shared" si="0"/>
        <v>15.5616</v>
      </c>
      <c r="Q3" s="225">
        <f t="shared" si="0"/>
        <v>73.171199999999999</v>
      </c>
      <c r="R3" s="225">
        <f t="shared" si="0"/>
        <v>257.77999999999997</v>
      </c>
      <c r="S3" s="225">
        <f t="shared" si="0"/>
        <v>7.2072000000000003</v>
      </c>
      <c r="T3" s="225">
        <f t="shared" si="0"/>
        <v>353.71999999999991</v>
      </c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>
        <v>5.0000000000000001E-3</v>
      </c>
      <c r="AH3" s="221">
        <f>AG3*1280</f>
        <v>6.4</v>
      </c>
      <c r="AI3" s="221"/>
      <c r="AJ3" s="221"/>
      <c r="AK3" s="226" t="s">
        <v>430</v>
      </c>
      <c r="AL3" s="221">
        <v>69.89</v>
      </c>
      <c r="AM3" s="221"/>
      <c r="AN3" s="221"/>
      <c r="AO3" s="221"/>
      <c r="AP3" s="221"/>
      <c r="AQ3" s="221"/>
      <c r="AR3" s="221"/>
      <c r="AS3" s="226" t="s">
        <v>429</v>
      </c>
      <c r="AT3" s="221">
        <v>271.81</v>
      </c>
      <c r="AU3" s="221"/>
      <c r="AV3" s="221"/>
      <c r="AW3" s="221"/>
      <c r="AX3" s="221"/>
      <c r="AY3" s="221"/>
      <c r="AZ3" s="221"/>
      <c r="BA3" s="221"/>
      <c r="BB3" s="221"/>
      <c r="BC3" s="226">
        <v>5.0000000000000001E-3</v>
      </c>
      <c r="BD3" s="225">
        <f>BC3*1124</f>
        <v>5.62</v>
      </c>
      <c r="BE3" s="221"/>
      <c r="BF3" s="225"/>
      <c r="BG3" s="221"/>
      <c r="BH3" s="223"/>
      <c r="BI3" s="223"/>
      <c r="BJ3" s="221"/>
      <c r="BK3" s="221"/>
      <c r="BL3" s="221"/>
      <c r="BM3" s="227">
        <f t="shared" ref="BM3:BM25" si="1">V3+X3+Z3+AB3+AD3+AF3+AH3+AL3+AN3+AP3+AR3+AT3+AV3+AX3+AZ3+BB3+BD3+BF3+BH3+BJ3+BL3</f>
        <v>353.72</v>
      </c>
      <c r="BN3" s="228">
        <v>43261</v>
      </c>
      <c r="BO3" s="229"/>
      <c r="BP3" s="228">
        <v>43081</v>
      </c>
      <c r="BQ3" s="230" t="s">
        <v>330</v>
      </c>
      <c r="BR3" s="231">
        <f t="shared" ref="BR3:BR51" si="2">BQ3*30</f>
        <v>180</v>
      </c>
      <c r="BS3" s="232">
        <f t="shared" ref="BS3:BS51" si="3">BP3+BR3</f>
        <v>43261</v>
      </c>
    </row>
    <row r="4" spans="1:71" s="22" customFormat="1" ht="112.9" customHeight="1" x14ac:dyDescent="0.25">
      <c r="A4" s="20"/>
      <c r="B4" s="193"/>
      <c r="C4" s="29"/>
      <c r="D4" s="29"/>
      <c r="E4" s="20"/>
      <c r="F4" s="20"/>
      <c r="G4" s="20"/>
      <c r="H4" s="20"/>
      <c r="I4" s="201"/>
      <c r="J4" s="20"/>
      <c r="K4" s="20"/>
      <c r="L4" s="107" t="s">
        <v>314</v>
      </c>
      <c r="M4" s="107">
        <f>AG3</f>
        <v>5.0000000000000001E-3</v>
      </c>
      <c r="N4" s="203">
        <f>M4*1280</f>
        <v>6.4</v>
      </c>
      <c r="O4" s="203"/>
      <c r="P4" s="203">
        <f>N4*0.08</f>
        <v>0.51200000000000001</v>
      </c>
      <c r="Q4" s="203">
        <f>N4*0.87</f>
        <v>5.5680000000000005</v>
      </c>
      <c r="R4" s="203">
        <v>0</v>
      </c>
      <c r="S4" s="203">
        <f>N4*0.05</f>
        <v>0.32000000000000006</v>
      </c>
      <c r="T4" s="203">
        <f>SUM(P4:S4)</f>
        <v>6.4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2"/>
      <c r="AL4" s="20"/>
      <c r="AM4" s="20"/>
      <c r="AN4" s="20"/>
      <c r="AO4" s="20"/>
      <c r="AP4" s="20"/>
      <c r="AQ4" s="20"/>
      <c r="AR4" s="20"/>
      <c r="AS4" s="202"/>
      <c r="AT4" s="20"/>
      <c r="AU4" s="20"/>
      <c r="AV4" s="20"/>
      <c r="AW4" s="20"/>
      <c r="AX4" s="20"/>
      <c r="AY4" s="20"/>
      <c r="AZ4" s="20"/>
      <c r="BA4" s="20"/>
      <c r="BB4" s="21"/>
      <c r="BC4" s="202"/>
      <c r="BD4" s="21"/>
      <c r="BE4" s="20"/>
      <c r="BF4" s="21"/>
      <c r="BG4" s="20"/>
      <c r="BH4" s="29"/>
      <c r="BI4" s="29"/>
      <c r="BJ4" s="20"/>
      <c r="BK4" s="20"/>
      <c r="BL4" s="20"/>
      <c r="BM4" s="182"/>
      <c r="BN4" s="24"/>
      <c r="BO4" s="180"/>
      <c r="BP4" s="24"/>
      <c r="BQ4" s="195"/>
      <c r="BS4" s="194"/>
    </row>
    <row r="5" spans="1:71" s="22" customFormat="1" ht="112.9" customHeight="1" x14ac:dyDescent="0.25">
      <c r="A5" s="20"/>
      <c r="B5" s="193"/>
      <c r="C5" s="29"/>
      <c r="D5" s="29"/>
      <c r="E5" s="20"/>
      <c r="F5" s="20"/>
      <c r="G5" s="20"/>
      <c r="H5" s="20"/>
      <c r="I5" s="201"/>
      <c r="J5" s="20"/>
      <c r="K5" s="20"/>
      <c r="L5" s="107" t="s">
        <v>316</v>
      </c>
      <c r="M5" s="107" t="str">
        <f>AK3</f>
        <v>1 (РЛР)</v>
      </c>
      <c r="N5" s="203">
        <f>T5</f>
        <v>69.889999999999986</v>
      </c>
      <c r="O5" s="203"/>
      <c r="P5" s="203">
        <v>5.18</v>
      </c>
      <c r="Q5" s="203">
        <v>11.7</v>
      </c>
      <c r="R5" s="203">
        <v>51.3</v>
      </c>
      <c r="S5" s="203">
        <v>1.71</v>
      </c>
      <c r="T5" s="203">
        <f t="shared" ref="T5" si="4">SUM(P5:S5)</f>
        <v>69.889999999999986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2"/>
      <c r="AL5" s="20"/>
      <c r="AM5" s="20"/>
      <c r="AN5" s="20"/>
      <c r="AO5" s="20"/>
      <c r="AP5" s="20"/>
      <c r="AQ5" s="20"/>
      <c r="AR5" s="20"/>
      <c r="AS5" s="202"/>
      <c r="AT5" s="20"/>
      <c r="AU5" s="20"/>
      <c r="AV5" s="20"/>
      <c r="AW5" s="20"/>
      <c r="AX5" s="20"/>
      <c r="AY5" s="20"/>
      <c r="AZ5" s="20"/>
      <c r="BA5" s="20"/>
      <c r="BB5" s="21"/>
      <c r="BC5" s="202"/>
      <c r="BD5" s="21"/>
      <c r="BE5" s="20"/>
      <c r="BF5" s="21"/>
      <c r="BG5" s="20"/>
      <c r="BH5" s="29"/>
      <c r="BI5" s="29"/>
      <c r="BJ5" s="20"/>
      <c r="BK5" s="20"/>
      <c r="BL5" s="20"/>
      <c r="BM5" s="182"/>
      <c r="BN5" s="24"/>
      <c r="BO5" s="180"/>
      <c r="BP5" s="24"/>
      <c r="BQ5" s="195"/>
      <c r="BS5" s="194"/>
    </row>
    <row r="6" spans="1:71" s="22" customFormat="1" ht="112.9" customHeight="1" x14ac:dyDescent="0.25">
      <c r="A6" s="20"/>
      <c r="B6" s="193"/>
      <c r="C6" s="29"/>
      <c r="D6" s="29"/>
      <c r="E6" s="20"/>
      <c r="F6" s="20"/>
      <c r="G6" s="20"/>
      <c r="H6" s="20"/>
      <c r="I6" s="201"/>
      <c r="J6" s="20"/>
      <c r="K6" s="20"/>
      <c r="L6" s="107" t="s">
        <v>318</v>
      </c>
      <c r="M6" s="107" t="str">
        <f>AS3</f>
        <v>СТП 63 кВА (по патенту МРСК)</v>
      </c>
      <c r="N6" s="203">
        <f>T6</f>
        <v>271.80999999999995</v>
      </c>
      <c r="O6" s="203"/>
      <c r="P6" s="203">
        <v>9.42</v>
      </c>
      <c r="Q6" s="203">
        <v>51.07</v>
      </c>
      <c r="R6" s="203">
        <v>206.48</v>
      </c>
      <c r="S6" s="203">
        <v>4.84</v>
      </c>
      <c r="T6" s="203">
        <f t="shared" ref="T6:T7" si="5">SUM(P6:S6)</f>
        <v>271.80999999999995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2"/>
      <c r="AL6" s="20"/>
      <c r="AM6" s="20"/>
      <c r="AN6" s="20"/>
      <c r="AO6" s="20"/>
      <c r="AP6" s="20"/>
      <c r="AQ6" s="20"/>
      <c r="AR6" s="20"/>
      <c r="AS6" s="202"/>
      <c r="AT6" s="20"/>
      <c r="AU6" s="20"/>
      <c r="AV6" s="20"/>
      <c r="AW6" s="20"/>
      <c r="AX6" s="20"/>
      <c r="AY6" s="20"/>
      <c r="AZ6" s="20"/>
      <c r="BA6" s="20"/>
      <c r="BB6" s="21"/>
      <c r="BC6" s="202"/>
      <c r="BD6" s="21"/>
      <c r="BE6" s="20"/>
      <c r="BF6" s="21"/>
      <c r="BG6" s="20"/>
      <c r="BH6" s="29"/>
      <c r="BI6" s="29"/>
      <c r="BJ6" s="20"/>
      <c r="BK6" s="20"/>
      <c r="BL6" s="20"/>
      <c r="BM6" s="182"/>
      <c r="BN6" s="24"/>
      <c r="BO6" s="180"/>
      <c r="BP6" s="24"/>
      <c r="BQ6" s="195"/>
      <c r="BS6" s="194"/>
    </row>
    <row r="7" spans="1:71" s="22" customFormat="1" ht="112.9" customHeight="1" x14ac:dyDescent="0.25">
      <c r="A7" s="20"/>
      <c r="B7" s="193"/>
      <c r="C7" s="29"/>
      <c r="D7" s="29"/>
      <c r="E7" s="20"/>
      <c r="F7" s="20"/>
      <c r="G7" s="20"/>
      <c r="H7" s="20"/>
      <c r="I7" s="201"/>
      <c r="J7" s="20"/>
      <c r="K7" s="20"/>
      <c r="L7" s="107" t="s">
        <v>310</v>
      </c>
      <c r="M7" s="203">
        <f>BC3</f>
        <v>5.0000000000000001E-3</v>
      </c>
      <c r="N7" s="116">
        <f>M7*1124</f>
        <v>5.62</v>
      </c>
      <c r="O7" s="116"/>
      <c r="P7" s="203">
        <f>N7*0.08</f>
        <v>0.4496</v>
      </c>
      <c r="Q7" s="203">
        <f>N7*0.86</f>
        <v>4.8331999999999997</v>
      </c>
      <c r="R7" s="203">
        <v>0</v>
      </c>
      <c r="S7" s="203">
        <f>N7*0.06</f>
        <v>0.3372</v>
      </c>
      <c r="T7" s="203">
        <f t="shared" si="5"/>
        <v>5.62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2"/>
      <c r="AL7" s="20"/>
      <c r="AM7" s="20"/>
      <c r="AN7" s="20"/>
      <c r="AO7" s="20"/>
      <c r="AP7" s="20"/>
      <c r="AQ7" s="20"/>
      <c r="AR7" s="20"/>
      <c r="AS7" s="202"/>
      <c r="AT7" s="20"/>
      <c r="AU7" s="20"/>
      <c r="AV7" s="20"/>
      <c r="AW7" s="20"/>
      <c r="AX7" s="20"/>
      <c r="AY7" s="20"/>
      <c r="AZ7" s="20"/>
      <c r="BA7" s="20"/>
      <c r="BB7" s="21"/>
      <c r="BC7" s="202"/>
      <c r="BD7" s="21"/>
      <c r="BE7" s="20"/>
      <c r="BF7" s="21"/>
      <c r="BG7" s="20"/>
      <c r="BH7" s="29"/>
      <c r="BI7" s="29"/>
      <c r="BJ7" s="20"/>
      <c r="BK7" s="20"/>
      <c r="BL7" s="20"/>
      <c r="BM7" s="182"/>
      <c r="BN7" s="24"/>
      <c r="BO7" s="180"/>
      <c r="BP7" s="24"/>
      <c r="BQ7" s="195"/>
      <c r="BS7" s="194"/>
    </row>
    <row r="8" spans="1:71" s="231" customFormat="1" ht="384" customHeight="1" x14ac:dyDescent="0.25">
      <c r="A8" s="221" t="s">
        <v>460</v>
      </c>
      <c r="B8" s="222">
        <v>41576179</v>
      </c>
      <c r="C8" s="223">
        <v>466.1</v>
      </c>
      <c r="D8" s="223">
        <v>466.1</v>
      </c>
      <c r="E8" s="221">
        <v>7</v>
      </c>
      <c r="F8" s="221" t="s">
        <v>461</v>
      </c>
      <c r="G8" s="221" t="s">
        <v>135</v>
      </c>
      <c r="H8" s="221" t="s">
        <v>462</v>
      </c>
      <c r="I8" s="224" t="s">
        <v>463</v>
      </c>
      <c r="J8" s="221" t="s">
        <v>464</v>
      </c>
      <c r="K8" s="221" t="s">
        <v>465</v>
      </c>
      <c r="L8" s="221"/>
      <c r="M8" s="225"/>
      <c r="N8" s="233">
        <f>N9+N10</f>
        <v>150.31</v>
      </c>
      <c r="O8" s="233">
        <f t="shared" ref="O8:T8" si="6">O9+O10</f>
        <v>0</v>
      </c>
      <c r="P8" s="233">
        <f t="shared" si="6"/>
        <v>11.999600000000001</v>
      </c>
      <c r="Q8" s="233">
        <f t="shared" si="6"/>
        <v>126.28320000000001</v>
      </c>
      <c r="R8" s="233">
        <f t="shared" si="6"/>
        <v>3.26</v>
      </c>
      <c r="S8" s="233">
        <f t="shared" si="6"/>
        <v>8.7672000000000008</v>
      </c>
      <c r="T8" s="233">
        <f t="shared" si="6"/>
        <v>150.31</v>
      </c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6"/>
      <c r="AL8" s="221"/>
      <c r="AM8" s="221"/>
      <c r="AN8" s="221"/>
      <c r="AO8" s="221"/>
      <c r="AP8" s="221"/>
      <c r="AQ8" s="221"/>
      <c r="AR8" s="221"/>
      <c r="AS8" s="226"/>
      <c r="AT8" s="221"/>
      <c r="AU8" s="221"/>
      <c r="AV8" s="221"/>
      <c r="AW8" s="221"/>
      <c r="AX8" s="221"/>
      <c r="AY8" s="221"/>
      <c r="AZ8" s="221"/>
      <c r="BA8" s="221" t="s">
        <v>243</v>
      </c>
      <c r="BB8" s="221">
        <v>4.1900000000000004</v>
      </c>
      <c r="BC8" s="226">
        <v>0.13</v>
      </c>
      <c r="BD8" s="225">
        <f>BC8*1124</f>
        <v>146.12</v>
      </c>
      <c r="BE8" s="221"/>
      <c r="BF8" s="225"/>
      <c r="BG8" s="221"/>
      <c r="BH8" s="223"/>
      <c r="BI8" s="223"/>
      <c r="BJ8" s="221"/>
      <c r="BK8" s="221"/>
      <c r="BL8" s="221"/>
      <c r="BM8" s="227">
        <f t="shared" ref="BM8" si="7">V8+X8+Z8+AB8+AD8+AF8+AH8+AL8+AN8+AP8+AR8+AT8+AV8+AX8+AZ8+BB8+BD8+BF8+BH8+BJ8+BL8</f>
        <v>150.31</v>
      </c>
      <c r="BN8" s="228">
        <v>43271</v>
      </c>
      <c r="BO8" s="234"/>
      <c r="BP8" s="228">
        <v>43091</v>
      </c>
      <c r="BQ8" s="230" t="s">
        <v>330</v>
      </c>
      <c r="BR8" s="231">
        <f t="shared" ref="BR8" si="8">BQ8*30</f>
        <v>180</v>
      </c>
      <c r="BS8" s="232">
        <f t="shared" ref="BS8" si="9">BP8+BR8</f>
        <v>43271</v>
      </c>
    </row>
    <row r="9" spans="1:71" s="22" customFormat="1" ht="170.45" customHeight="1" x14ac:dyDescent="0.25">
      <c r="A9" s="20"/>
      <c r="B9" s="193"/>
      <c r="C9" s="29"/>
      <c r="D9" s="29"/>
      <c r="E9" s="20"/>
      <c r="F9" s="20"/>
      <c r="G9" s="20"/>
      <c r="H9" s="20"/>
      <c r="I9" s="219"/>
      <c r="J9" s="20"/>
      <c r="K9" s="20"/>
      <c r="L9" s="107" t="s">
        <v>311</v>
      </c>
      <c r="M9" s="107" t="str">
        <f>BA8</f>
        <v>Монтаж АВ-0,4 кВ (до 63 А)</v>
      </c>
      <c r="N9" s="203">
        <f>T9</f>
        <v>4.1899999999999995</v>
      </c>
      <c r="O9" s="203"/>
      <c r="P9" s="203">
        <v>0.31</v>
      </c>
      <c r="Q9" s="203">
        <v>0.62</v>
      </c>
      <c r="R9" s="203">
        <v>3.26</v>
      </c>
      <c r="S9" s="203">
        <v>0</v>
      </c>
      <c r="T9" s="203">
        <f>SUM(P9:S9)</f>
        <v>4.1899999999999995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20"/>
      <c r="AL9" s="20"/>
      <c r="AM9" s="20"/>
      <c r="AN9" s="20"/>
      <c r="AO9" s="20"/>
      <c r="AP9" s="20"/>
      <c r="AQ9" s="20"/>
      <c r="AR9" s="20"/>
      <c r="AS9" s="220"/>
      <c r="AT9" s="20"/>
      <c r="AU9" s="20"/>
      <c r="AV9" s="20"/>
      <c r="AW9" s="20"/>
      <c r="AX9" s="20"/>
      <c r="AY9" s="20"/>
      <c r="AZ9" s="20"/>
      <c r="BA9" s="20"/>
      <c r="BB9" s="20"/>
      <c r="BC9" s="220"/>
      <c r="BD9" s="21"/>
      <c r="BE9" s="20"/>
      <c r="BF9" s="21"/>
      <c r="BG9" s="20"/>
      <c r="BH9" s="29"/>
      <c r="BI9" s="29"/>
      <c r="BJ9" s="20"/>
      <c r="BK9" s="20"/>
      <c r="BL9" s="20"/>
      <c r="BM9" s="182"/>
      <c r="BN9" s="24"/>
      <c r="BO9" s="180"/>
      <c r="BP9" s="24"/>
      <c r="BQ9" s="195"/>
      <c r="BS9" s="194"/>
    </row>
    <row r="10" spans="1:71" s="22" customFormat="1" ht="112.9" customHeight="1" x14ac:dyDescent="0.25">
      <c r="A10" s="20"/>
      <c r="B10" s="193"/>
      <c r="C10" s="29"/>
      <c r="D10" s="29"/>
      <c r="E10" s="20"/>
      <c r="F10" s="20"/>
      <c r="G10" s="20"/>
      <c r="H10" s="20"/>
      <c r="I10" s="219"/>
      <c r="J10" s="20"/>
      <c r="K10" s="20"/>
      <c r="L10" s="107" t="s">
        <v>310</v>
      </c>
      <c r="M10" s="203">
        <f>BC8</f>
        <v>0.13</v>
      </c>
      <c r="N10" s="116">
        <f>M10*1124</f>
        <v>146.12</v>
      </c>
      <c r="O10" s="116"/>
      <c r="P10" s="203">
        <f>N10*0.08</f>
        <v>11.6896</v>
      </c>
      <c r="Q10" s="203">
        <f>N10*0.86</f>
        <v>125.6632</v>
      </c>
      <c r="R10" s="203">
        <v>0</v>
      </c>
      <c r="S10" s="203">
        <f>N10*0.06</f>
        <v>8.7672000000000008</v>
      </c>
      <c r="T10" s="203">
        <f t="shared" ref="T10" si="10">SUM(P10:S10)</f>
        <v>146.12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20"/>
      <c r="AL10" s="20"/>
      <c r="AM10" s="20"/>
      <c r="AN10" s="20"/>
      <c r="AO10" s="20"/>
      <c r="AP10" s="20"/>
      <c r="AQ10" s="20"/>
      <c r="AR10" s="20"/>
      <c r="AS10" s="220"/>
      <c r="AT10" s="20"/>
      <c r="AU10" s="20"/>
      <c r="AV10" s="20"/>
      <c r="AW10" s="20"/>
      <c r="AX10" s="20"/>
      <c r="AY10" s="20"/>
      <c r="AZ10" s="20"/>
      <c r="BA10" s="20"/>
      <c r="BB10" s="21"/>
      <c r="BC10" s="220"/>
      <c r="BD10" s="21"/>
      <c r="BE10" s="20"/>
      <c r="BF10" s="21"/>
      <c r="BG10" s="20"/>
      <c r="BH10" s="29"/>
      <c r="BI10" s="29"/>
      <c r="BJ10" s="20"/>
      <c r="BK10" s="20"/>
      <c r="BL10" s="20"/>
      <c r="BM10" s="182"/>
      <c r="BN10" s="24"/>
      <c r="BO10" s="180"/>
      <c r="BP10" s="24"/>
      <c r="BQ10" s="195"/>
      <c r="BS10" s="194"/>
    </row>
    <row r="11" spans="1:71" s="231" customFormat="1" ht="407.25" customHeight="1" x14ac:dyDescent="0.25">
      <c r="A11" s="221" t="s">
        <v>334</v>
      </c>
      <c r="B11" s="222">
        <v>41592976</v>
      </c>
      <c r="C11" s="223">
        <v>466.1</v>
      </c>
      <c r="D11" s="223"/>
      <c r="E11" s="221">
        <v>15</v>
      </c>
      <c r="F11" s="221" t="s">
        <v>354</v>
      </c>
      <c r="G11" s="221" t="s">
        <v>135</v>
      </c>
      <c r="H11" s="221" t="s">
        <v>374</v>
      </c>
      <c r="I11" s="224" t="s">
        <v>174</v>
      </c>
      <c r="J11" s="221" t="s">
        <v>413</v>
      </c>
      <c r="K11" s="221" t="s">
        <v>431</v>
      </c>
      <c r="L11" s="221"/>
      <c r="M11" s="225"/>
      <c r="N11" s="225">
        <f>N12</f>
        <v>293.09999999999997</v>
      </c>
      <c r="O11" s="225"/>
      <c r="P11" s="225">
        <f>P12</f>
        <v>23.082000000000001</v>
      </c>
      <c r="Q11" s="225">
        <f t="shared" ref="Q11:T11" si="11">Q12</f>
        <v>252.64799999999997</v>
      </c>
      <c r="R11" s="225">
        <f t="shared" si="11"/>
        <v>0</v>
      </c>
      <c r="S11" s="225">
        <f t="shared" si="11"/>
        <v>17.369999999999997</v>
      </c>
      <c r="T11" s="225">
        <f t="shared" si="11"/>
        <v>293.09999999999997</v>
      </c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5"/>
      <c r="AI11" s="221"/>
      <c r="AJ11" s="221"/>
      <c r="AK11" s="226"/>
      <c r="AL11" s="225"/>
      <c r="AM11" s="221"/>
      <c r="AN11" s="221"/>
      <c r="AO11" s="221"/>
      <c r="AP11" s="221"/>
      <c r="AQ11" s="221"/>
      <c r="AR11" s="221"/>
      <c r="AS11" s="226"/>
      <c r="AT11" s="225"/>
      <c r="AU11" s="221"/>
      <c r="AV11" s="221"/>
      <c r="AW11" s="221"/>
      <c r="AX11" s="221"/>
      <c r="AY11" s="221"/>
      <c r="AZ11" s="221"/>
      <c r="BA11" s="221"/>
      <c r="BB11" s="221"/>
      <c r="BC11" s="226"/>
      <c r="BD11" s="225"/>
      <c r="BE11" s="235" t="s">
        <v>436</v>
      </c>
      <c r="BF11" s="221">
        <f>0.15*1.2*1280+3*20.9</f>
        <v>293.09999999999997</v>
      </c>
      <c r="BG11" s="221"/>
      <c r="BH11" s="223"/>
      <c r="BI11" s="223"/>
      <c r="BJ11" s="221"/>
      <c r="BK11" s="221"/>
      <c r="BL11" s="221"/>
      <c r="BM11" s="227">
        <f t="shared" si="1"/>
        <v>293.09999999999997</v>
      </c>
      <c r="BN11" s="228">
        <v>43291</v>
      </c>
      <c r="BO11" s="229"/>
      <c r="BP11" s="228">
        <v>43111</v>
      </c>
      <c r="BQ11" s="230" t="s">
        <v>330</v>
      </c>
      <c r="BR11" s="231">
        <f t="shared" si="2"/>
        <v>180</v>
      </c>
      <c r="BS11" s="232">
        <f t="shared" si="3"/>
        <v>43291</v>
      </c>
    </row>
    <row r="12" spans="1:71" s="22" customFormat="1" ht="242.25" customHeight="1" x14ac:dyDescent="0.25">
      <c r="A12" s="107"/>
      <c r="B12" s="213"/>
      <c r="C12" s="214"/>
      <c r="D12" s="214"/>
      <c r="E12" s="107"/>
      <c r="F12" s="107"/>
      <c r="G12" s="107"/>
      <c r="H12" s="107"/>
      <c r="I12" s="215"/>
      <c r="J12" s="107"/>
      <c r="K12" s="107"/>
      <c r="L12" s="216" t="str">
        <f>BE11</f>
        <v>Реконструкция существующей ВЛ-10 кВ в части монтажа совместной подвеской проектируемой ВЛИ-0,4 кВ протяженностью 0,15 км</v>
      </c>
      <c r="M12" s="203" t="s">
        <v>458</v>
      </c>
      <c r="N12" s="203">
        <f>0.15*1280*1.2+3*20.9</f>
        <v>293.09999999999997</v>
      </c>
      <c r="O12" s="203"/>
      <c r="P12" s="203">
        <f>0.15*1280*1.2*0.08+3*1.55</f>
        <v>23.082000000000001</v>
      </c>
      <c r="Q12" s="203">
        <f>0.15*1280*1.2*0.87+3*17.4</f>
        <v>252.64799999999997</v>
      </c>
      <c r="R12" s="203">
        <v>0</v>
      </c>
      <c r="S12" s="203">
        <f>0.15*1280*1.2*0.05+3*1.95</f>
        <v>17.369999999999997</v>
      </c>
      <c r="T12" s="203">
        <f>SUM(P12:S12)</f>
        <v>293.09999999999997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20"/>
      <c r="AJ12" s="20"/>
      <c r="AK12" s="207"/>
      <c r="AL12" s="21"/>
      <c r="AM12" s="20"/>
      <c r="AN12" s="20"/>
      <c r="AO12" s="20"/>
      <c r="AP12" s="20"/>
      <c r="AQ12" s="20"/>
      <c r="AR12" s="20"/>
      <c r="AS12" s="207"/>
      <c r="AT12" s="21"/>
      <c r="AU12" s="20"/>
      <c r="AV12" s="20"/>
      <c r="AW12" s="20"/>
      <c r="AX12" s="20"/>
      <c r="AY12" s="20"/>
      <c r="AZ12" s="20"/>
      <c r="BA12" s="20"/>
      <c r="BB12" s="20"/>
      <c r="BC12" s="207"/>
      <c r="BD12" s="21"/>
      <c r="BE12" s="204"/>
      <c r="BF12" s="20"/>
      <c r="BG12" s="20"/>
      <c r="BH12" s="29"/>
      <c r="BI12" s="29"/>
      <c r="BJ12" s="20"/>
      <c r="BK12" s="20"/>
      <c r="BL12" s="20"/>
      <c r="BM12" s="182"/>
      <c r="BN12" s="24"/>
      <c r="BO12" s="180"/>
      <c r="BP12" s="24"/>
      <c r="BQ12" s="195"/>
      <c r="BS12" s="194"/>
    </row>
    <row r="13" spans="1:71" s="231" customFormat="1" ht="242.25" customHeight="1" x14ac:dyDescent="0.25">
      <c r="A13" s="221" t="s">
        <v>335</v>
      </c>
      <c r="B13" s="222">
        <v>41586906</v>
      </c>
      <c r="C13" s="223">
        <v>466.1</v>
      </c>
      <c r="D13" s="223">
        <v>466.1</v>
      </c>
      <c r="E13" s="221">
        <v>15</v>
      </c>
      <c r="F13" s="221" t="s">
        <v>355</v>
      </c>
      <c r="G13" s="221" t="s">
        <v>135</v>
      </c>
      <c r="H13" s="221" t="s">
        <v>375</v>
      </c>
      <c r="I13" s="224" t="s">
        <v>394</v>
      </c>
      <c r="J13" s="221" t="s">
        <v>414</v>
      </c>
      <c r="K13" s="221" t="s">
        <v>432</v>
      </c>
      <c r="L13" s="221"/>
      <c r="M13" s="225"/>
      <c r="N13" s="233">
        <f>N14</f>
        <v>157.36000000000001</v>
      </c>
      <c r="O13" s="233">
        <f t="shared" ref="O13:T13" si="12">O14</f>
        <v>0</v>
      </c>
      <c r="P13" s="233">
        <f t="shared" si="12"/>
        <v>12.588800000000001</v>
      </c>
      <c r="Q13" s="233">
        <f t="shared" si="12"/>
        <v>135.3296</v>
      </c>
      <c r="R13" s="233">
        <f t="shared" si="12"/>
        <v>0</v>
      </c>
      <c r="S13" s="233">
        <f t="shared" si="12"/>
        <v>9.4416000000000011</v>
      </c>
      <c r="T13" s="233">
        <f t="shared" si="12"/>
        <v>157.35999999999999</v>
      </c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5"/>
      <c r="AI13" s="221"/>
      <c r="AJ13" s="221"/>
      <c r="AK13" s="226"/>
      <c r="AL13" s="225"/>
      <c r="AM13" s="221"/>
      <c r="AN13" s="221"/>
      <c r="AO13" s="221"/>
      <c r="AP13" s="221"/>
      <c r="AQ13" s="221"/>
      <c r="AR13" s="221"/>
      <c r="AS13" s="226"/>
      <c r="AT13" s="225"/>
      <c r="AU13" s="221"/>
      <c r="AV13" s="221"/>
      <c r="AW13" s="221"/>
      <c r="AX13" s="221"/>
      <c r="AY13" s="221"/>
      <c r="AZ13" s="221"/>
      <c r="BA13" s="221"/>
      <c r="BB13" s="221"/>
      <c r="BC13" s="226">
        <v>0.14000000000000001</v>
      </c>
      <c r="BD13" s="225">
        <f>BC13*1124</f>
        <v>157.36000000000001</v>
      </c>
      <c r="BE13" s="221"/>
      <c r="BF13" s="221"/>
      <c r="BG13" s="221"/>
      <c r="BH13" s="223"/>
      <c r="BI13" s="223"/>
      <c r="BJ13" s="221"/>
      <c r="BK13" s="221"/>
      <c r="BL13" s="221"/>
      <c r="BM13" s="227">
        <f t="shared" si="1"/>
        <v>157.36000000000001</v>
      </c>
      <c r="BN13" s="228">
        <v>43267</v>
      </c>
      <c r="BO13" s="234"/>
      <c r="BP13" s="228">
        <v>43087</v>
      </c>
      <c r="BQ13" s="230" t="s">
        <v>330</v>
      </c>
      <c r="BR13" s="231">
        <f t="shared" si="2"/>
        <v>180</v>
      </c>
      <c r="BS13" s="232">
        <f t="shared" si="3"/>
        <v>43267</v>
      </c>
    </row>
    <row r="14" spans="1:71" s="22" customFormat="1" ht="112.9" customHeight="1" x14ac:dyDescent="0.25">
      <c r="A14" s="20"/>
      <c r="B14" s="193"/>
      <c r="C14" s="29"/>
      <c r="D14" s="29"/>
      <c r="E14" s="20"/>
      <c r="F14" s="20"/>
      <c r="G14" s="20"/>
      <c r="H14" s="20"/>
      <c r="I14" s="201"/>
      <c r="J14" s="20"/>
      <c r="K14" s="20"/>
      <c r="L14" s="107" t="s">
        <v>310</v>
      </c>
      <c r="M14" s="203">
        <f>BC13</f>
        <v>0.14000000000000001</v>
      </c>
      <c r="N14" s="116">
        <f>M14*1124</f>
        <v>157.36000000000001</v>
      </c>
      <c r="O14" s="116"/>
      <c r="P14" s="203">
        <f>N14*0.08</f>
        <v>12.588800000000001</v>
      </c>
      <c r="Q14" s="203">
        <f>N14*0.86</f>
        <v>135.3296</v>
      </c>
      <c r="R14" s="203">
        <v>0</v>
      </c>
      <c r="S14" s="203">
        <f>N14*0.06</f>
        <v>9.4416000000000011</v>
      </c>
      <c r="T14" s="203">
        <f t="shared" ref="T14" si="13">SUM(P14:S14)</f>
        <v>157.35999999999999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2"/>
      <c r="AL14" s="20"/>
      <c r="AM14" s="20"/>
      <c r="AN14" s="20"/>
      <c r="AO14" s="20"/>
      <c r="AP14" s="20"/>
      <c r="AQ14" s="20"/>
      <c r="AR14" s="20"/>
      <c r="AS14" s="202"/>
      <c r="AT14" s="20"/>
      <c r="AU14" s="20"/>
      <c r="AV14" s="20"/>
      <c r="AW14" s="20"/>
      <c r="AX14" s="20"/>
      <c r="AY14" s="20"/>
      <c r="AZ14" s="20"/>
      <c r="BA14" s="20"/>
      <c r="BB14" s="21"/>
      <c r="BC14" s="202"/>
      <c r="BD14" s="21"/>
      <c r="BE14" s="20"/>
      <c r="BF14" s="21"/>
      <c r="BG14" s="20"/>
      <c r="BH14" s="29"/>
      <c r="BI14" s="29"/>
      <c r="BJ14" s="20"/>
      <c r="BK14" s="20"/>
      <c r="BL14" s="20"/>
      <c r="BM14" s="182"/>
      <c r="BN14" s="24"/>
      <c r="BO14" s="180"/>
      <c r="BP14" s="24"/>
      <c r="BQ14" s="195"/>
      <c r="BS14" s="194"/>
    </row>
    <row r="15" spans="1:71" s="231" customFormat="1" ht="276" x14ac:dyDescent="0.25">
      <c r="A15" s="221" t="s">
        <v>336</v>
      </c>
      <c r="B15" s="222">
        <v>41588141</v>
      </c>
      <c r="C15" s="223">
        <v>466.1</v>
      </c>
      <c r="D15" s="223">
        <v>466.1</v>
      </c>
      <c r="E15" s="221">
        <v>7</v>
      </c>
      <c r="F15" s="221" t="s">
        <v>356</v>
      </c>
      <c r="G15" s="221" t="s">
        <v>135</v>
      </c>
      <c r="H15" s="221" t="s">
        <v>376</v>
      </c>
      <c r="I15" s="224" t="s">
        <v>395</v>
      </c>
      <c r="J15" s="221" t="s">
        <v>415</v>
      </c>
      <c r="K15" s="221" t="s">
        <v>433</v>
      </c>
      <c r="L15" s="221" t="s">
        <v>456</v>
      </c>
      <c r="M15" s="225"/>
      <c r="N15" s="225"/>
      <c r="O15" s="225"/>
      <c r="P15" s="225"/>
      <c r="Q15" s="225"/>
      <c r="R15" s="225"/>
      <c r="S15" s="225"/>
      <c r="T15" s="225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6"/>
      <c r="AL15" s="221"/>
      <c r="AM15" s="221"/>
      <c r="AN15" s="221"/>
      <c r="AO15" s="221"/>
      <c r="AP15" s="221"/>
      <c r="AQ15" s="221"/>
      <c r="AR15" s="221"/>
      <c r="AS15" s="226"/>
      <c r="AT15" s="221"/>
      <c r="AU15" s="221"/>
      <c r="AV15" s="221"/>
      <c r="AW15" s="221"/>
      <c r="AX15" s="221"/>
      <c r="AY15" s="221"/>
      <c r="AZ15" s="221"/>
      <c r="BA15" s="221"/>
      <c r="BB15" s="221"/>
      <c r="BC15" s="226"/>
      <c r="BD15" s="225"/>
      <c r="BE15" s="221"/>
      <c r="BF15" s="225"/>
      <c r="BG15" s="221"/>
      <c r="BH15" s="223"/>
      <c r="BI15" s="223"/>
      <c r="BJ15" s="221"/>
      <c r="BK15" s="221"/>
      <c r="BL15" s="221"/>
      <c r="BM15" s="227">
        <f t="shared" si="1"/>
        <v>0</v>
      </c>
      <c r="BN15" s="228">
        <v>43269</v>
      </c>
      <c r="BO15" s="234" t="s">
        <v>437</v>
      </c>
      <c r="BP15" s="228">
        <v>43089</v>
      </c>
      <c r="BQ15" s="230" t="s">
        <v>330</v>
      </c>
      <c r="BR15" s="231">
        <f t="shared" si="2"/>
        <v>180</v>
      </c>
      <c r="BS15" s="232">
        <f t="shared" si="3"/>
        <v>43269</v>
      </c>
    </row>
    <row r="16" spans="1:71" s="231" customFormat="1" ht="258.75" customHeight="1" x14ac:dyDescent="0.25">
      <c r="A16" s="221" t="s">
        <v>337</v>
      </c>
      <c r="B16" s="222">
        <v>41590417</v>
      </c>
      <c r="C16" s="223">
        <v>466.1</v>
      </c>
      <c r="D16" s="223">
        <v>466.1</v>
      </c>
      <c r="E16" s="221">
        <v>7</v>
      </c>
      <c r="F16" s="221" t="s">
        <v>357</v>
      </c>
      <c r="G16" s="221" t="s">
        <v>135</v>
      </c>
      <c r="H16" s="221" t="s">
        <v>377</v>
      </c>
      <c r="I16" s="224" t="s">
        <v>396</v>
      </c>
      <c r="J16" s="221" t="s">
        <v>416</v>
      </c>
      <c r="K16" s="221" t="s">
        <v>434</v>
      </c>
      <c r="L16" s="221"/>
      <c r="M16" s="225"/>
      <c r="N16" s="233">
        <f>N17</f>
        <v>101.16</v>
      </c>
      <c r="O16" s="233">
        <f t="shared" ref="O16:T16" si="14">O17</f>
        <v>0</v>
      </c>
      <c r="P16" s="233">
        <f t="shared" si="14"/>
        <v>8.0928000000000004</v>
      </c>
      <c r="Q16" s="233">
        <f t="shared" si="14"/>
        <v>86.997599999999991</v>
      </c>
      <c r="R16" s="233">
        <f t="shared" si="14"/>
        <v>0</v>
      </c>
      <c r="S16" s="233">
        <f t="shared" si="14"/>
        <v>6.0695999999999994</v>
      </c>
      <c r="T16" s="233">
        <f t="shared" si="14"/>
        <v>101.15999999999998</v>
      </c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6"/>
      <c r="AL16" s="221"/>
      <c r="AM16" s="221"/>
      <c r="AN16" s="221"/>
      <c r="AO16" s="221"/>
      <c r="AP16" s="221"/>
      <c r="AQ16" s="221"/>
      <c r="AR16" s="221"/>
      <c r="AS16" s="226"/>
      <c r="AT16" s="221"/>
      <c r="AU16" s="221"/>
      <c r="AV16" s="221"/>
      <c r="AW16" s="221"/>
      <c r="AX16" s="221"/>
      <c r="AY16" s="221"/>
      <c r="AZ16" s="221"/>
      <c r="BA16" s="221"/>
      <c r="BB16" s="221"/>
      <c r="BC16" s="226">
        <v>0.09</v>
      </c>
      <c r="BD16" s="225">
        <f>BC16*1124</f>
        <v>101.16</v>
      </c>
      <c r="BE16" s="221"/>
      <c r="BF16" s="225"/>
      <c r="BG16" s="221"/>
      <c r="BH16" s="223"/>
      <c r="BI16" s="223"/>
      <c r="BJ16" s="221"/>
      <c r="BK16" s="221"/>
      <c r="BL16" s="221"/>
      <c r="BM16" s="227">
        <f t="shared" si="1"/>
        <v>101.16</v>
      </c>
      <c r="BN16" s="228">
        <v>43275</v>
      </c>
      <c r="BO16" s="234" t="s">
        <v>438</v>
      </c>
      <c r="BP16" s="228">
        <v>43095</v>
      </c>
      <c r="BQ16" s="230" t="s">
        <v>330</v>
      </c>
      <c r="BR16" s="231">
        <f t="shared" si="2"/>
        <v>180</v>
      </c>
      <c r="BS16" s="232">
        <f t="shared" si="3"/>
        <v>43275</v>
      </c>
    </row>
    <row r="17" spans="1:71" s="22" customFormat="1" ht="112.9" customHeight="1" x14ac:dyDescent="0.25">
      <c r="A17" s="20"/>
      <c r="B17" s="193"/>
      <c r="C17" s="29"/>
      <c r="D17" s="29"/>
      <c r="E17" s="20"/>
      <c r="F17" s="20"/>
      <c r="G17" s="20"/>
      <c r="H17" s="20"/>
      <c r="I17" s="201"/>
      <c r="J17" s="20"/>
      <c r="K17" s="20"/>
      <c r="L17" s="107" t="s">
        <v>310</v>
      </c>
      <c r="M17" s="203">
        <f>BC16</f>
        <v>0.09</v>
      </c>
      <c r="N17" s="116">
        <f>M17*1124</f>
        <v>101.16</v>
      </c>
      <c r="O17" s="116"/>
      <c r="P17" s="203">
        <f>N17*0.08</f>
        <v>8.0928000000000004</v>
      </c>
      <c r="Q17" s="203">
        <f>N17*0.86</f>
        <v>86.997599999999991</v>
      </c>
      <c r="R17" s="203">
        <v>0</v>
      </c>
      <c r="S17" s="203">
        <f>N17*0.06</f>
        <v>6.0695999999999994</v>
      </c>
      <c r="T17" s="203">
        <f t="shared" ref="T17" si="15">SUM(P17:S17)</f>
        <v>101.15999999999998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2"/>
      <c r="AL17" s="20"/>
      <c r="AM17" s="20"/>
      <c r="AN17" s="20"/>
      <c r="AO17" s="20"/>
      <c r="AP17" s="20"/>
      <c r="AQ17" s="20"/>
      <c r="AR17" s="20"/>
      <c r="AS17" s="202"/>
      <c r="AT17" s="20"/>
      <c r="AU17" s="20"/>
      <c r="AV17" s="20"/>
      <c r="AW17" s="20"/>
      <c r="AX17" s="20"/>
      <c r="AY17" s="20"/>
      <c r="AZ17" s="20"/>
      <c r="BA17" s="20"/>
      <c r="BB17" s="21"/>
      <c r="BC17" s="202"/>
      <c r="BD17" s="21"/>
      <c r="BE17" s="20"/>
      <c r="BF17" s="21"/>
      <c r="BG17" s="20"/>
      <c r="BH17" s="29"/>
      <c r="BI17" s="29"/>
      <c r="BJ17" s="20"/>
      <c r="BK17" s="20"/>
      <c r="BL17" s="20"/>
      <c r="BM17" s="182"/>
      <c r="BN17" s="24"/>
      <c r="BO17" s="180"/>
      <c r="BP17" s="24"/>
      <c r="BQ17" s="195"/>
      <c r="BS17" s="194"/>
    </row>
    <row r="18" spans="1:71" s="231" customFormat="1" ht="393.75" customHeight="1" x14ac:dyDescent="0.25">
      <c r="A18" s="221" t="s">
        <v>338</v>
      </c>
      <c r="B18" s="222">
        <v>41593510</v>
      </c>
      <c r="C18" s="223">
        <v>466.1</v>
      </c>
      <c r="D18" s="223"/>
      <c r="E18" s="221">
        <v>7</v>
      </c>
      <c r="F18" s="221" t="s">
        <v>358</v>
      </c>
      <c r="G18" s="221" t="s">
        <v>135</v>
      </c>
      <c r="H18" s="221" t="s">
        <v>378</v>
      </c>
      <c r="I18" s="224" t="s">
        <v>397</v>
      </c>
      <c r="J18" s="221" t="s">
        <v>417</v>
      </c>
      <c r="K18" s="221" t="s">
        <v>434</v>
      </c>
      <c r="L18" s="221"/>
      <c r="M18" s="225"/>
      <c r="N18" s="225">
        <f>N19</f>
        <v>89.92</v>
      </c>
      <c r="O18" s="225">
        <f t="shared" ref="O18:AF18" si="16">O19</f>
        <v>0</v>
      </c>
      <c r="P18" s="225">
        <f t="shared" si="16"/>
        <v>7.1936</v>
      </c>
      <c r="Q18" s="225">
        <f t="shared" si="16"/>
        <v>77.331199999999995</v>
      </c>
      <c r="R18" s="225">
        <f t="shared" si="16"/>
        <v>0</v>
      </c>
      <c r="S18" s="225">
        <f t="shared" si="16"/>
        <v>5.3952</v>
      </c>
      <c r="T18" s="225">
        <f t="shared" si="16"/>
        <v>89.92</v>
      </c>
      <c r="U18" s="225">
        <f t="shared" si="16"/>
        <v>0</v>
      </c>
      <c r="V18" s="225">
        <f t="shared" si="16"/>
        <v>0</v>
      </c>
      <c r="W18" s="225">
        <f t="shared" si="16"/>
        <v>0</v>
      </c>
      <c r="X18" s="225">
        <f t="shared" si="16"/>
        <v>0</v>
      </c>
      <c r="Y18" s="225">
        <f t="shared" si="16"/>
        <v>0</v>
      </c>
      <c r="Z18" s="225">
        <f t="shared" si="16"/>
        <v>0</v>
      </c>
      <c r="AA18" s="225">
        <f t="shared" si="16"/>
        <v>0</v>
      </c>
      <c r="AB18" s="225">
        <f t="shared" si="16"/>
        <v>0</v>
      </c>
      <c r="AC18" s="225">
        <f t="shared" si="16"/>
        <v>0</v>
      </c>
      <c r="AD18" s="225">
        <f t="shared" si="16"/>
        <v>0</v>
      </c>
      <c r="AE18" s="225">
        <f t="shared" si="16"/>
        <v>0</v>
      </c>
      <c r="AF18" s="225">
        <f t="shared" si="16"/>
        <v>0</v>
      </c>
      <c r="AG18" s="221"/>
      <c r="AH18" s="221"/>
      <c r="AI18" s="221"/>
      <c r="AJ18" s="221"/>
      <c r="AK18" s="226"/>
      <c r="AL18" s="221"/>
      <c r="AM18" s="221"/>
      <c r="AN18" s="221"/>
      <c r="AO18" s="221"/>
      <c r="AP18" s="221"/>
      <c r="AQ18" s="221"/>
      <c r="AR18" s="221"/>
      <c r="AS18" s="226"/>
      <c r="AT18" s="221"/>
      <c r="AU18" s="221"/>
      <c r="AV18" s="221"/>
      <c r="AW18" s="221"/>
      <c r="AX18" s="221"/>
      <c r="AY18" s="221"/>
      <c r="AZ18" s="221"/>
      <c r="BA18" s="221"/>
      <c r="BB18" s="221"/>
      <c r="BC18" s="226">
        <v>0.08</v>
      </c>
      <c r="BD18" s="225">
        <f>BC18*1124</f>
        <v>89.92</v>
      </c>
      <c r="BE18" s="221"/>
      <c r="BF18" s="225"/>
      <c r="BG18" s="221"/>
      <c r="BH18" s="223"/>
      <c r="BI18" s="223"/>
      <c r="BJ18" s="221"/>
      <c r="BK18" s="221"/>
      <c r="BL18" s="221"/>
      <c r="BM18" s="227">
        <f t="shared" si="1"/>
        <v>89.92</v>
      </c>
      <c r="BN18" s="228">
        <v>43291</v>
      </c>
      <c r="BO18" s="234" t="s">
        <v>439</v>
      </c>
      <c r="BP18" s="228">
        <v>43111</v>
      </c>
      <c r="BQ18" s="230" t="s">
        <v>330</v>
      </c>
      <c r="BR18" s="231">
        <f t="shared" si="2"/>
        <v>180</v>
      </c>
      <c r="BS18" s="232">
        <f t="shared" si="3"/>
        <v>43291</v>
      </c>
    </row>
    <row r="19" spans="1:71" s="22" customFormat="1" ht="112.9" customHeight="1" x14ac:dyDescent="0.25">
      <c r="A19" s="20"/>
      <c r="B19" s="193"/>
      <c r="C19" s="29"/>
      <c r="D19" s="29"/>
      <c r="E19" s="20"/>
      <c r="F19" s="20"/>
      <c r="G19" s="20"/>
      <c r="H19" s="20"/>
      <c r="I19" s="201"/>
      <c r="J19" s="20"/>
      <c r="K19" s="20"/>
      <c r="L19" s="107" t="s">
        <v>310</v>
      </c>
      <c r="M19" s="203">
        <f>BC18</f>
        <v>0.08</v>
      </c>
      <c r="N19" s="116">
        <f>M19*1124</f>
        <v>89.92</v>
      </c>
      <c r="O19" s="116"/>
      <c r="P19" s="203">
        <f>N19*0.08</f>
        <v>7.1936</v>
      </c>
      <c r="Q19" s="203">
        <f>N19*0.86</f>
        <v>77.331199999999995</v>
      </c>
      <c r="R19" s="203">
        <v>0</v>
      </c>
      <c r="S19" s="203">
        <f>N19*0.06</f>
        <v>5.3952</v>
      </c>
      <c r="T19" s="203">
        <f t="shared" ref="T19" si="17">SUM(P19:S19)</f>
        <v>89.92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2"/>
      <c r="AL19" s="20"/>
      <c r="AM19" s="20"/>
      <c r="AN19" s="20"/>
      <c r="AO19" s="20"/>
      <c r="AP19" s="20"/>
      <c r="AQ19" s="20"/>
      <c r="AR19" s="20"/>
      <c r="AS19" s="202"/>
      <c r="AT19" s="20"/>
      <c r="AU19" s="20"/>
      <c r="AV19" s="20"/>
      <c r="AW19" s="20"/>
      <c r="AX19" s="20"/>
      <c r="AY19" s="20"/>
      <c r="AZ19" s="20"/>
      <c r="BA19" s="20"/>
      <c r="BB19" s="21"/>
      <c r="BC19" s="202"/>
      <c r="BD19" s="21"/>
      <c r="BE19" s="20"/>
      <c r="BF19" s="21"/>
      <c r="BG19" s="20"/>
      <c r="BH19" s="29"/>
      <c r="BI19" s="29"/>
      <c r="BJ19" s="20"/>
      <c r="BK19" s="20"/>
      <c r="BL19" s="20"/>
      <c r="BM19" s="182"/>
      <c r="BN19" s="24"/>
      <c r="BO19" s="180"/>
      <c r="BP19" s="24"/>
      <c r="BQ19" s="195"/>
      <c r="BS19" s="194"/>
    </row>
    <row r="20" spans="1:71" s="231" customFormat="1" ht="276" x14ac:dyDescent="0.25">
      <c r="A20" s="221" t="s">
        <v>466</v>
      </c>
      <c r="B20" s="222">
        <v>41594064</v>
      </c>
      <c r="C20" s="223">
        <v>466.1</v>
      </c>
      <c r="D20" s="223"/>
      <c r="E20" s="221">
        <v>7</v>
      </c>
      <c r="F20" s="221" t="s">
        <v>467</v>
      </c>
      <c r="G20" s="221" t="s">
        <v>135</v>
      </c>
      <c r="H20" s="221" t="s">
        <v>468</v>
      </c>
      <c r="I20" s="224" t="s">
        <v>469</v>
      </c>
      <c r="J20" s="221" t="s">
        <v>417</v>
      </c>
      <c r="K20" s="221" t="s">
        <v>470</v>
      </c>
      <c r="L20" s="221" t="s">
        <v>456</v>
      </c>
      <c r="M20" s="225"/>
      <c r="N20" s="233"/>
      <c r="O20" s="233"/>
      <c r="P20" s="225"/>
      <c r="Q20" s="225"/>
      <c r="R20" s="225"/>
      <c r="S20" s="225"/>
      <c r="T20" s="225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6"/>
      <c r="AL20" s="221"/>
      <c r="AM20" s="221"/>
      <c r="AN20" s="221"/>
      <c r="AO20" s="221"/>
      <c r="AP20" s="221"/>
      <c r="AQ20" s="221"/>
      <c r="AR20" s="221"/>
      <c r="AS20" s="226"/>
      <c r="AT20" s="221"/>
      <c r="AU20" s="221"/>
      <c r="AV20" s="221"/>
      <c r="AW20" s="221"/>
      <c r="AX20" s="221"/>
      <c r="AY20" s="221"/>
      <c r="AZ20" s="221"/>
      <c r="BA20" s="221"/>
      <c r="BB20" s="221"/>
      <c r="BC20" s="226"/>
      <c r="BD20" s="225"/>
      <c r="BE20" s="221"/>
      <c r="BF20" s="225"/>
      <c r="BG20" s="221"/>
      <c r="BH20" s="223"/>
      <c r="BI20" s="223"/>
      <c r="BJ20" s="221"/>
      <c r="BK20" s="221"/>
      <c r="BL20" s="221"/>
      <c r="BM20" s="227">
        <f t="shared" ref="BM20" si="18">V20+X20+Z20+AB20+AD20+AF20+AH20+AL20+AN20+AP20+AR20+AT20+AV20+AX20+AZ20+BB20+BD20+BF20+BH20+BJ20+BL20</f>
        <v>0</v>
      </c>
      <c r="BN20" s="228">
        <v>43291</v>
      </c>
      <c r="BO20" s="234" t="s">
        <v>471</v>
      </c>
      <c r="BP20" s="228">
        <v>43111</v>
      </c>
      <c r="BQ20" s="230" t="s">
        <v>330</v>
      </c>
      <c r="BR20" s="231">
        <f t="shared" ref="BR20" si="19">BQ20*30</f>
        <v>180</v>
      </c>
      <c r="BS20" s="232">
        <f t="shared" ref="BS20" si="20">BP20+BR20</f>
        <v>43291</v>
      </c>
    </row>
    <row r="21" spans="1:71" s="231" customFormat="1" ht="409.5" customHeight="1" x14ac:dyDescent="0.25">
      <c r="A21" s="221" t="s">
        <v>339</v>
      </c>
      <c r="B21" s="222">
        <v>41533475</v>
      </c>
      <c r="C21" s="223">
        <v>466.1</v>
      </c>
      <c r="D21" s="223"/>
      <c r="E21" s="221">
        <v>15</v>
      </c>
      <c r="F21" s="221" t="s">
        <v>359</v>
      </c>
      <c r="G21" s="221" t="s">
        <v>138</v>
      </c>
      <c r="H21" s="221" t="s">
        <v>379</v>
      </c>
      <c r="I21" s="224" t="s">
        <v>398</v>
      </c>
      <c r="J21" s="221" t="s">
        <v>332</v>
      </c>
      <c r="K21" s="221" t="s">
        <v>440</v>
      </c>
      <c r="L21" s="221"/>
      <c r="M21" s="225"/>
      <c r="N21" s="233">
        <f>N22</f>
        <v>258.52000000000004</v>
      </c>
      <c r="O21" s="233">
        <f t="shared" ref="O21:T21" si="21">O22</f>
        <v>0</v>
      </c>
      <c r="P21" s="233">
        <f t="shared" si="21"/>
        <v>20.681600000000003</v>
      </c>
      <c r="Q21" s="233">
        <f t="shared" si="21"/>
        <v>222.32720000000003</v>
      </c>
      <c r="R21" s="233">
        <f t="shared" si="21"/>
        <v>0</v>
      </c>
      <c r="S21" s="233">
        <f t="shared" si="21"/>
        <v>15.511200000000002</v>
      </c>
      <c r="T21" s="233">
        <f t="shared" si="21"/>
        <v>258.52000000000004</v>
      </c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6"/>
      <c r="AL21" s="221"/>
      <c r="AM21" s="221"/>
      <c r="AN21" s="221"/>
      <c r="AO21" s="221"/>
      <c r="AP21" s="221"/>
      <c r="AQ21" s="221"/>
      <c r="AR21" s="221"/>
      <c r="AS21" s="226"/>
      <c r="AT21" s="221"/>
      <c r="AU21" s="221"/>
      <c r="AV21" s="221"/>
      <c r="AW21" s="221"/>
      <c r="AX21" s="221"/>
      <c r="AY21" s="221"/>
      <c r="AZ21" s="221"/>
      <c r="BA21" s="221"/>
      <c r="BB21" s="221"/>
      <c r="BC21" s="226">
        <v>0.23</v>
      </c>
      <c r="BD21" s="225">
        <f>BC21*1124</f>
        <v>258.52000000000004</v>
      </c>
      <c r="BE21" s="221"/>
      <c r="BF21" s="221"/>
      <c r="BG21" s="221"/>
      <c r="BH21" s="223"/>
      <c r="BI21" s="223"/>
      <c r="BJ21" s="221"/>
      <c r="BK21" s="221"/>
      <c r="BL21" s="221"/>
      <c r="BM21" s="227">
        <f t="shared" si="1"/>
        <v>258.52000000000004</v>
      </c>
      <c r="BN21" s="228">
        <v>43264</v>
      </c>
      <c r="BO21" s="234"/>
      <c r="BP21" s="228">
        <v>43084</v>
      </c>
      <c r="BQ21" s="230" t="s">
        <v>330</v>
      </c>
      <c r="BR21" s="231">
        <f t="shared" si="2"/>
        <v>180</v>
      </c>
      <c r="BS21" s="232">
        <f t="shared" si="3"/>
        <v>43264</v>
      </c>
    </row>
    <row r="22" spans="1:71" s="22" customFormat="1" ht="112.9" customHeight="1" x14ac:dyDescent="0.25">
      <c r="A22" s="20"/>
      <c r="B22" s="193"/>
      <c r="C22" s="29"/>
      <c r="D22" s="29"/>
      <c r="E22" s="20"/>
      <c r="F22" s="20"/>
      <c r="G22" s="20"/>
      <c r="H22" s="20"/>
      <c r="I22" s="201"/>
      <c r="J22" s="20"/>
      <c r="K22" s="20"/>
      <c r="L22" s="107" t="s">
        <v>310</v>
      </c>
      <c r="M22" s="203">
        <f>BC21</f>
        <v>0.23</v>
      </c>
      <c r="N22" s="116">
        <f>M22*1124</f>
        <v>258.52000000000004</v>
      </c>
      <c r="O22" s="116"/>
      <c r="P22" s="203">
        <f>N22*0.08</f>
        <v>20.681600000000003</v>
      </c>
      <c r="Q22" s="203">
        <f>N22*0.86</f>
        <v>222.32720000000003</v>
      </c>
      <c r="R22" s="203">
        <v>0</v>
      </c>
      <c r="S22" s="203">
        <f>N22*0.06</f>
        <v>15.511200000000002</v>
      </c>
      <c r="T22" s="203">
        <f t="shared" ref="T22" si="22">SUM(P22:S22)</f>
        <v>258.52000000000004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2"/>
      <c r="AL22" s="20"/>
      <c r="AM22" s="20"/>
      <c r="AN22" s="20"/>
      <c r="AO22" s="20"/>
      <c r="AP22" s="20"/>
      <c r="AQ22" s="20"/>
      <c r="AR22" s="20"/>
      <c r="AS22" s="202"/>
      <c r="AT22" s="20"/>
      <c r="AU22" s="20"/>
      <c r="AV22" s="20"/>
      <c r="AW22" s="20"/>
      <c r="AX22" s="20"/>
      <c r="AY22" s="20"/>
      <c r="AZ22" s="20"/>
      <c r="BA22" s="20"/>
      <c r="BB22" s="21"/>
      <c r="BC22" s="202"/>
      <c r="BD22" s="21"/>
      <c r="BE22" s="20"/>
      <c r="BF22" s="21"/>
      <c r="BG22" s="20"/>
      <c r="BH22" s="29"/>
      <c r="BI22" s="29"/>
      <c r="BJ22" s="20"/>
      <c r="BK22" s="20"/>
      <c r="BL22" s="20"/>
      <c r="BM22" s="182"/>
      <c r="BN22" s="24"/>
      <c r="BO22" s="180"/>
      <c r="BP22" s="24"/>
      <c r="BQ22" s="195"/>
      <c r="BS22" s="194"/>
    </row>
    <row r="23" spans="1:71" s="231" customFormat="1" ht="409.6" customHeight="1" x14ac:dyDescent="0.25">
      <c r="A23" s="221" t="s">
        <v>340</v>
      </c>
      <c r="B23" s="222">
        <v>41566600</v>
      </c>
      <c r="C23" s="223">
        <v>466.1</v>
      </c>
      <c r="D23" s="223"/>
      <c r="E23" s="221">
        <v>15</v>
      </c>
      <c r="F23" s="221" t="s">
        <v>360</v>
      </c>
      <c r="G23" s="221" t="s">
        <v>138</v>
      </c>
      <c r="H23" s="221" t="s">
        <v>380</v>
      </c>
      <c r="I23" s="224" t="s">
        <v>399</v>
      </c>
      <c r="J23" s="221" t="s">
        <v>418</v>
      </c>
      <c r="K23" s="221" t="s">
        <v>441</v>
      </c>
      <c r="L23" s="221"/>
      <c r="M23" s="225"/>
      <c r="N23" s="233">
        <f>N24</f>
        <v>224.8</v>
      </c>
      <c r="O23" s="233">
        <f t="shared" ref="O23:AF23" si="23">O24</f>
        <v>0</v>
      </c>
      <c r="P23" s="233">
        <f t="shared" si="23"/>
        <v>17.984000000000002</v>
      </c>
      <c r="Q23" s="233">
        <f t="shared" si="23"/>
        <v>193.328</v>
      </c>
      <c r="R23" s="233">
        <f t="shared" si="23"/>
        <v>0</v>
      </c>
      <c r="S23" s="233">
        <f t="shared" si="23"/>
        <v>13.488</v>
      </c>
      <c r="T23" s="233">
        <f t="shared" si="23"/>
        <v>224.8</v>
      </c>
      <c r="U23" s="233">
        <f t="shared" si="23"/>
        <v>0</v>
      </c>
      <c r="V23" s="233">
        <f t="shared" si="23"/>
        <v>0</v>
      </c>
      <c r="W23" s="233">
        <f t="shared" si="23"/>
        <v>0</v>
      </c>
      <c r="X23" s="233">
        <f t="shared" si="23"/>
        <v>0</v>
      </c>
      <c r="Y23" s="233">
        <f t="shared" si="23"/>
        <v>0</v>
      </c>
      <c r="Z23" s="233">
        <f t="shared" si="23"/>
        <v>0</v>
      </c>
      <c r="AA23" s="233">
        <f t="shared" si="23"/>
        <v>0</v>
      </c>
      <c r="AB23" s="233">
        <f t="shared" si="23"/>
        <v>0</v>
      </c>
      <c r="AC23" s="233">
        <f t="shared" si="23"/>
        <v>0</v>
      </c>
      <c r="AD23" s="233">
        <f t="shared" si="23"/>
        <v>0</v>
      </c>
      <c r="AE23" s="233">
        <f t="shared" si="23"/>
        <v>0</v>
      </c>
      <c r="AF23" s="233">
        <f t="shared" si="23"/>
        <v>0</v>
      </c>
      <c r="AG23" s="221"/>
      <c r="AH23" s="221"/>
      <c r="AI23" s="221"/>
      <c r="AJ23" s="221"/>
      <c r="AK23" s="226"/>
      <c r="AL23" s="221"/>
      <c r="AM23" s="221"/>
      <c r="AN23" s="221"/>
      <c r="AO23" s="221"/>
      <c r="AP23" s="221"/>
      <c r="AQ23" s="221"/>
      <c r="AR23" s="221"/>
      <c r="AS23" s="226"/>
      <c r="AT23" s="221"/>
      <c r="AU23" s="221"/>
      <c r="AV23" s="221"/>
      <c r="AW23" s="221"/>
      <c r="AX23" s="221"/>
      <c r="AY23" s="221"/>
      <c r="AZ23" s="221"/>
      <c r="BA23" s="221"/>
      <c r="BB23" s="221"/>
      <c r="BC23" s="226">
        <v>0.2</v>
      </c>
      <c r="BD23" s="225">
        <f>BC23*1124</f>
        <v>224.8</v>
      </c>
      <c r="BE23" s="221"/>
      <c r="BF23" s="225"/>
      <c r="BG23" s="221"/>
      <c r="BH23" s="223"/>
      <c r="BI23" s="223"/>
      <c r="BJ23" s="221"/>
      <c r="BK23" s="221"/>
      <c r="BL23" s="221"/>
      <c r="BM23" s="227">
        <f t="shared" si="1"/>
        <v>224.8</v>
      </c>
      <c r="BN23" s="228">
        <v>43274</v>
      </c>
      <c r="BO23" s="234"/>
      <c r="BP23" s="228">
        <v>43094</v>
      </c>
      <c r="BQ23" s="230" t="s">
        <v>330</v>
      </c>
      <c r="BR23" s="231">
        <f t="shared" si="2"/>
        <v>180</v>
      </c>
      <c r="BS23" s="232">
        <f t="shared" si="3"/>
        <v>43274</v>
      </c>
    </row>
    <row r="24" spans="1:71" s="22" customFormat="1" ht="112.9" customHeight="1" x14ac:dyDescent="0.25">
      <c r="A24" s="20"/>
      <c r="B24" s="193"/>
      <c r="C24" s="29"/>
      <c r="D24" s="29"/>
      <c r="E24" s="20"/>
      <c r="F24" s="20"/>
      <c r="G24" s="20"/>
      <c r="H24" s="20"/>
      <c r="I24" s="201"/>
      <c r="J24" s="20"/>
      <c r="K24" s="20"/>
      <c r="L24" s="107" t="s">
        <v>310</v>
      </c>
      <c r="M24" s="203">
        <f>BC23</f>
        <v>0.2</v>
      </c>
      <c r="N24" s="116">
        <f>M24*1124</f>
        <v>224.8</v>
      </c>
      <c r="O24" s="116"/>
      <c r="P24" s="203">
        <f>N24*0.08</f>
        <v>17.984000000000002</v>
      </c>
      <c r="Q24" s="203">
        <f>N24*0.86</f>
        <v>193.328</v>
      </c>
      <c r="R24" s="203">
        <v>0</v>
      </c>
      <c r="S24" s="203">
        <f>N24*0.06</f>
        <v>13.488</v>
      </c>
      <c r="T24" s="203">
        <f t="shared" ref="T24" si="24">SUM(P24:S24)</f>
        <v>224.8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2"/>
      <c r="AL24" s="20"/>
      <c r="AM24" s="20"/>
      <c r="AN24" s="20"/>
      <c r="AO24" s="20"/>
      <c r="AP24" s="20"/>
      <c r="AQ24" s="20"/>
      <c r="AR24" s="20"/>
      <c r="AS24" s="202"/>
      <c r="AT24" s="20"/>
      <c r="AU24" s="20"/>
      <c r="AV24" s="20"/>
      <c r="AW24" s="20"/>
      <c r="AX24" s="20"/>
      <c r="AY24" s="20"/>
      <c r="AZ24" s="20"/>
      <c r="BA24" s="20"/>
      <c r="BB24" s="21"/>
      <c r="BC24" s="202"/>
      <c r="BD24" s="21"/>
      <c r="BE24" s="20"/>
      <c r="BF24" s="21"/>
      <c r="BG24" s="20"/>
      <c r="BH24" s="29"/>
      <c r="BI24" s="29"/>
      <c r="BJ24" s="20"/>
      <c r="BK24" s="20"/>
      <c r="BL24" s="20"/>
      <c r="BM24" s="182"/>
      <c r="BN24" s="24"/>
      <c r="BO24" s="180"/>
      <c r="BP24" s="24"/>
      <c r="BQ24" s="195"/>
      <c r="BS24" s="194"/>
    </row>
    <row r="25" spans="1:71" s="231" customFormat="1" ht="409.5" customHeight="1" x14ac:dyDescent="0.25">
      <c r="A25" s="221" t="s">
        <v>341</v>
      </c>
      <c r="B25" s="222">
        <v>41582326</v>
      </c>
      <c r="C25" s="223">
        <v>10408.25</v>
      </c>
      <c r="D25" s="223"/>
      <c r="E25" s="221">
        <v>14.5</v>
      </c>
      <c r="F25" s="221" t="s">
        <v>361</v>
      </c>
      <c r="G25" s="221" t="s">
        <v>138</v>
      </c>
      <c r="H25" s="221" t="s">
        <v>381</v>
      </c>
      <c r="I25" s="224" t="s">
        <v>400</v>
      </c>
      <c r="J25" s="221" t="s">
        <v>419</v>
      </c>
      <c r="K25" s="221" t="s">
        <v>442</v>
      </c>
      <c r="L25" s="221"/>
      <c r="M25" s="225"/>
      <c r="N25" s="225">
        <f>N26+N27+N28+N29</f>
        <v>507.01999999999992</v>
      </c>
      <c r="O25" s="225">
        <f t="shared" ref="O25:T25" si="25">O26+O27+O28+O29</f>
        <v>0</v>
      </c>
      <c r="P25" s="225">
        <f t="shared" si="25"/>
        <v>27.825600000000001</v>
      </c>
      <c r="Q25" s="225">
        <f t="shared" si="25"/>
        <v>205.13720000000001</v>
      </c>
      <c r="R25" s="225">
        <f t="shared" si="25"/>
        <v>257.77999999999997</v>
      </c>
      <c r="S25" s="225">
        <f t="shared" si="25"/>
        <v>16.277200000000001</v>
      </c>
      <c r="T25" s="225">
        <f t="shared" si="25"/>
        <v>507.01999999999992</v>
      </c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>
        <v>1.4999999999999999E-2</v>
      </c>
      <c r="AH25" s="225">
        <f>AG25*1280</f>
        <v>19.2</v>
      </c>
      <c r="AI25" s="221"/>
      <c r="AJ25" s="221"/>
      <c r="AK25" s="226">
        <v>1</v>
      </c>
      <c r="AL25" s="225">
        <v>69.89</v>
      </c>
      <c r="AM25" s="221"/>
      <c r="AN25" s="225"/>
      <c r="AO25" s="221"/>
      <c r="AP25" s="221"/>
      <c r="AQ25" s="221"/>
      <c r="AR25" s="221"/>
      <c r="AS25" s="226" t="s">
        <v>429</v>
      </c>
      <c r="AT25" s="221">
        <v>271.81</v>
      </c>
      <c r="AU25" s="221"/>
      <c r="AV25" s="221"/>
      <c r="AW25" s="221"/>
      <c r="AX25" s="221"/>
      <c r="AY25" s="221"/>
      <c r="AZ25" s="221"/>
      <c r="BA25" s="221"/>
      <c r="BB25" s="221"/>
      <c r="BC25" s="226">
        <v>0.13</v>
      </c>
      <c r="BD25" s="221">
        <f>BC25*1124</f>
        <v>146.12</v>
      </c>
      <c r="BE25" s="221"/>
      <c r="BF25" s="221"/>
      <c r="BG25" s="221"/>
      <c r="BH25" s="223"/>
      <c r="BI25" s="223"/>
      <c r="BJ25" s="221"/>
      <c r="BK25" s="221"/>
      <c r="BL25" s="221"/>
      <c r="BM25" s="227">
        <f t="shared" si="1"/>
        <v>507.02</v>
      </c>
      <c r="BN25" s="228">
        <v>43457</v>
      </c>
      <c r="BO25" s="234"/>
      <c r="BP25" s="228">
        <v>43097</v>
      </c>
      <c r="BQ25" s="230" t="s">
        <v>329</v>
      </c>
      <c r="BR25" s="231">
        <f t="shared" si="2"/>
        <v>360</v>
      </c>
      <c r="BS25" s="232">
        <f t="shared" si="3"/>
        <v>43457</v>
      </c>
    </row>
    <row r="26" spans="1:71" s="22" customFormat="1" ht="112.9" customHeight="1" x14ac:dyDescent="0.25">
      <c r="A26" s="20"/>
      <c r="B26" s="193"/>
      <c r="C26" s="29"/>
      <c r="D26" s="29"/>
      <c r="E26" s="20"/>
      <c r="F26" s="20"/>
      <c r="G26" s="20"/>
      <c r="H26" s="20"/>
      <c r="I26" s="201"/>
      <c r="J26" s="20"/>
      <c r="K26" s="20"/>
      <c r="L26" s="107" t="s">
        <v>314</v>
      </c>
      <c r="M26" s="107">
        <f>AG25</f>
        <v>1.4999999999999999E-2</v>
      </c>
      <c r="N26" s="203">
        <f>M26*1280</f>
        <v>19.2</v>
      </c>
      <c r="O26" s="203"/>
      <c r="P26" s="203">
        <f>N26*0.08</f>
        <v>1.536</v>
      </c>
      <c r="Q26" s="203">
        <f>N26*0.87</f>
        <v>16.704000000000001</v>
      </c>
      <c r="R26" s="203">
        <v>0</v>
      </c>
      <c r="S26" s="203">
        <f>N26*0.05</f>
        <v>0.96</v>
      </c>
      <c r="T26" s="203">
        <f>SUM(P26:S26)</f>
        <v>19.200000000000003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2"/>
      <c r="AL26" s="20"/>
      <c r="AM26" s="20"/>
      <c r="AN26" s="20"/>
      <c r="AO26" s="20"/>
      <c r="AP26" s="20"/>
      <c r="AQ26" s="20"/>
      <c r="AR26" s="20"/>
      <c r="AS26" s="202"/>
      <c r="AT26" s="20"/>
      <c r="AU26" s="20"/>
      <c r="AV26" s="20"/>
      <c r="AW26" s="20"/>
      <c r="AX26" s="20"/>
      <c r="AY26" s="20"/>
      <c r="AZ26" s="20"/>
      <c r="BA26" s="20"/>
      <c r="BB26" s="21"/>
      <c r="BC26" s="202"/>
      <c r="BD26" s="21"/>
      <c r="BE26" s="20"/>
      <c r="BF26" s="21"/>
      <c r="BG26" s="20"/>
      <c r="BH26" s="29"/>
      <c r="BI26" s="29"/>
      <c r="BJ26" s="20"/>
      <c r="BK26" s="20"/>
      <c r="BL26" s="20"/>
      <c r="BM26" s="182"/>
      <c r="BN26" s="24"/>
      <c r="BO26" s="180"/>
      <c r="BP26" s="24"/>
      <c r="BQ26" s="195"/>
      <c r="BS26" s="194"/>
    </row>
    <row r="27" spans="1:71" s="22" customFormat="1" ht="112.9" customHeight="1" x14ac:dyDescent="0.25">
      <c r="A27" s="20"/>
      <c r="B27" s="193"/>
      <c r="C27" s="29"/>
      <c r="D27" s="29"/>
      <c r="E27" s="20"/>
      <c r="F27" s="20"/>
      <c r="G27" s="20"/>
      <c r="H27" s="20"/>
      <c r="I27" s="201"/>
      <c r="J27" s="20"/>
      <c r="K27" s="20"/>
      <c r="L27" s="107" t="s">
        <v>316</v>
      </c>
      <c r="M27" s="107">
        <f>AK25</f>
        <v>1</v>
      </c>
      <c r="N27" s="203">
        <f>T27</f>
        <v>69.889999999999986</v>
      </c>
      <c r="O27" s="203"/>
      <c r="P27" s="203">
        <v>5.18</v>
      </c>
      <c r="Q27" s="203">
        <v>11.7</v>
      </c>
      <c r="R27" s="203">
        <v>51.3</v>
      </c>
      <c r="S27" s="203">
        <v>1.71</v>
      </c>
      <c r="T27" s="203">
        <f t="shared" ref="T27" si="26">SUM(P27:S27)</f>
        <v>69.889999999999986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2"/>
      <c r="AL27" s="20"/>
      <c r="AM27" s="20"/>
      <c r="AN27" s="20"/>
      <c r="AO27" s="20"/>
      <c r="AP27" s="20"/>
      <c r="AQ27" s="20"/>
      <c r="AR27" s="20"/>
      <c r="AS27" s="202"/>
      <c r="AT27" s="20"/>
      <c r="AU27" s="20"/>
      <c r="AV27" s="20"/>
      <c r="AW27" s="20"/>
      <c r="AX27" s="20"/>
      <c r="AY27" s="20"/>
      <c r="AZ27" s="20"/>
      <c r="BA27" s="20"/>
      <c r="BB27" s="21"/>
      <c r="BC27" s="202"/>
      <c r="BD27" s="21"/>
      <c r="BE27" s="20"/>
      <c r="BF27" s="21"/>
      <c r="BG27" s="20"/>
      <c r="BH27" s="29"/>
      <c r="BI27" s="29"/>
      <c r="BJ27" s="20"/>
      <c r="BK27" s="20"/>
      <c r="BL27" s="20"/>
      <c r="BM27" s="182"/>
      <c r="BN27" s="24"/>
      <c r="BO27" s="180"/>
      <c r="BP27" s="24"/>
      <c r="BQ27" s="195"/>
      <c r="BS27" s="194"/>
    </row>
    <row r="28" spans="1:71" s="22" customFormat="1" ht="112.9" customHeight="1" x14ac:dyDescent="0.25">
      <c r="A28" s="20"/>
      <c r="B28" s="193"/>
      <c r="C28" s="29"/>
      <c r="D28" s="29"/>
      <c r="E28" s="20"/>
      <c r="F28" s="20"/>
      <c r="G28" s="20"/>
      <c r="H28" s="20"/>
      <c r="I28" s="201"/>
      <c r="J28" s="20"/>
      <c r="K28" s="20"/>
      <c r="L28" s="107" t="s">
        <v>318</v>
      </c>
      <c r="M28" s="107" t="str">
        <f>AS25</f>
        <v>СТП 63 кВА (по патенту МРСК)</v>
      </c>
      <c r="N28" s="203">
        <f>T28</f>
        <v>271.80999999999995</v>
      </c>
      <c r="O28" s="203"/>
      <c r="P28" s="203">
        <v>9.42</v>
      </c>
      <c r="Q28" s="203">
        <v>51.07</v>
      </c>
      <c r="R28" s="203">
        <v>206.48</v>
      </c>
      <c r="S28" s="203">
        <v>4.84</v>
      </c>
      <c r="T28" s="203">
        <f t="shared" ref="T28:T29" si="27">SUM(P28:S28)</f>
        <v>271.80999999999995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2"/>
      <c r="AL28" s="20"/>
      <c r="AM28" s="20"/>
      <c r="AN28" s="20"/>
      <c r="AO28" s="20"/>
      <c r="AP28" s="20"/>
      <c r="AQ28" s="20"/>
      <c r="AR28" s="20"/>
      <c r="AS28" s="202"/>
      <c r="AT28" s="20"/>
      <c r="AU28" s="20"/>
      <c r="AV28" s="20"/>
      <c r="AW28" s="20"/>
      <c r="AX28" s="20"/>
      <c r="AY28" s="20"/>
      <c r="AZ28" s="20"/>
      <c r="BA28" s="20"/>
      <c r="BB28" s="21"/>
      <c r="BC28" s="202"/>
      <c r="BD28" s="21"/>
      <c r="BE28" s="20"/>
      <c r="BF28" s="21"/>
      <c r="BG28" s="20"/>
      <c r="BH28" s="29"/>
      <c r="BI28" s="29"/>
      <c r="BJ28" s="20"/>
      <c r="BK28" s="20"/>
      <c r="BL28" s="20"/>
      <c r="BM28" s="182"/>
      <c r="BN28" s="24"/>
      <c r="BO28" s="180"/>
      <c r="BP28" s="24"/>
      <c r="BQ28" s="195"/>
      <c r="BS28" s="194"/>
    </row>
    <row r="29" spans="1:71" s="22" customFormat="1" ht="112.9" customHeight="1" x14ac:dyDescent="0.25">
      <c r="A29" s="20"/>
      <c r="B29" s="193"/>
      <c r="C29" s="29"/>
      <c r="D29" s="29"/>
      <c r="E29" s="20"/>
      <c r="F29" s="20"/>
      <c r="G29" s="20"/>
      <c r="H29" s="20"/>
      <c r="I29" s="201"/>
      <c r="J29" s="20"/>
      <c r="K29" s="20"/>
      <c r="L29" s="107" t="s">
        <v>310</v>
      </c>
      <c r="M29" s="203">
        <f>BC25</f>
        <v>0.13</v>
      </c>
      <c r="N29" s="116">
        <f>M29*1124</f>
        <v>146.12</v>
      </c>
      <c r="O29" s="116"/>
      <c r="P29" s="203">
        <f>N29*0.08</f>
        <v>11.6896</v>
      </c>
      <c r="Q29" s="203">
        <f>N29*0.86</f>
        <v>125.6632</v>
      </c>
      <c r="R29" s="203">
        <v>0</v>
      </c>
      <c r="S29" s="203">
        <f>N29*0.06</f>
        <v>8.7672000000000008</v>
      </c>
      <c r="T29" s="203">
        <f t="shared" si="27"/>
        <v>146.12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2"/>
      <c r="AL29" s="20"/>
      <c r="AM29" s="20"/>
      <c r="AN29" s="20"/>
      <c r="AO29" s="20"/>
      <c r="AP29" s="20"/>
      <c r="AQ29" s="20"/>
      <c r="AR29" s="20"/>
      <c r="AS29" s="202"/>
      <c r="AT29" s="20"/>
      <c r="AU29" s="20"/>
      <c r="AV29" s="20"/>
      <c r="AW29" s="20"/>
      <c r="AX29" s="20"/>
      <c r="AY29" s="20"/>
      <c r="AZ29" s="20"/>
      <c r="BA29" s="20"/>
      <c r="BB29" s="21"/>
      <c r="BC29" s="202"/>
      <c r="BD29" s="21"/>
      <c r="BE29" s="20"/>
      <c r="BF29" s="21"/>
      <c r="BG29" s="20"/>
      <c r="BH29" s="29"/>
      <c r="BI29" s="29"/>
      <c r="BJ29" s="20"/>
      <c r="BK29" s="20"/>
      <c r="BL29" s="20"/>
      <c r="BM29" s="182"/>
      <c r="BN29" s="24"/>
      <c r="BO29" s="180"/>
      <c r="BP29" s="24"/>
      <c r="BQ29" s="195"/>
      <c r="BS29" s="194"/>
    </row>
    <row r="30" spans="1:71" s="231" customFormat="1" ht="256.5" customHeight="1" x14ac:dyDescent="0.25">
      <c r="A30" s="221" t="s">
        <v>342</v>
      </c>
      <c r="B30" s="222">
        <v>41584177</v>
      </c>
      <c r="C30" s="223">
        <v>466.1</v>
      </c>
      <c r="D30" s="223"/>
      <c r="E30" s="221">
        <v>15</v>
      </c>
      <c r="F30" s="221" t="s">
        <v>362</v>
      </c>
      <c r="G30" s="221" t="s">
        <v>140</v>
      </c>
      <c r="H30" s="221" t="s">
        <v>382</v>
      </c>
      <c r="I30" s="224" t="s">
        <v>401</v>
      </c>
      <c r="J30" s="221" t="s">
        <v>421</v>
      </c>
      <c r="K30" s="221" t="s">
        <v>446</v>
      </c>
      <c r="L30" s="221"/>
      <c r="M30" s="225"/>
      <c r="N30" s="225">
        <f>N31+N32</f>
        <v>734.79000000000008</v>
      </c>
      <c r="O30" s="225">
        <f t="shared" ref="O30:T30" si="28">O31+O32</f>
        <v>0</v>
      </c>
      <c r="P30" s="225">
        <f t="shared" si="28"/>
        <v>58.758000000000003</v>
      </c>
      <c r="Q30" s="225">
        <f t="shared" si="28"/>
        <v>628.93600000000004</v>
      </c>
      <c r="R30" s="225">
        <f t="shared" si="28"/>
        <v>3.26</v>
      </c>
      <c r="S30" s="225">
        <f t="shared" si="28"/>
        <v>43.835999999999999</v>
      </c>
      <c r="T30" s="225">
        <f t="shared" si="28"/>
        <v>734.79000000000008</v>
      </c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6"/>
      <c r="AL30" s="221"/>
      <c r="AM30" s="221"/>
      <c r="AN30" s="221"/>
      <c r="AO30" s="221"/>
      <c r="AP30" s="221"/>
      <c r="AQ30" s="221"/>
      <c r="AR30" s="221"/>
      <c r="AS30" s="226"/>
      <c r="AT30" s="221"/>
      <c r="AU30" s="221"/>
      <c r="AV30" s="221"/>
      <c r="AW30" s="221"/>
      <c r="AX30" s="221"/>
      <c r="AY30" s="221"/>
      <c r="AZ30" s="221"/>
      <c r="BA30" s="221" t="s">
        <v>243</v>
      </c>
      <c r="BB30" s="221">
        <v>4.1900000000000004</v>
      </c>
      <c r="BC30" s="226">
        <v>0.65</v>
      </c>
      <c r="BD30" s="225">
        <f>BC30*1124</f>
        <v>730.6</v>
      </c>
      <c r="BE30" s="221"/>
      <c r="BF30" s="225"/>
      <c r="BG30" s="221"/>
      <c r="BH30" s="223"/>
      <c r="BI30" s="223"/>
      <c r="BJ30" s="221"/>
      <c r="BK30" s="221"/>
      <c r="BL30" s="221"/>
      <c r="BM30" s="227">
        <f t="shared" ref="BM30:BM56" si="29">V30+X30+Z30+AB30+AD30+AF30+AH30+AL30+AN30+AP30+AR30+AT30+AV30+AX30+AZ30+BB30+BD30+BF30+BH30+BJ30+BL30</f>
        <v>734.79000000000008</v>
      </c>
      <c r="BN30" s="228">
        <v>43264</v>
      </c>
      <c r="BO30" s="229"/>
      <c r="BP30" s="228">
        <v>43084</v>
      </c>
      <c r="BQ30" s="230" t="s">
        <v>330</v>
      </c>
      <c r="BR30" s="231">
        <f t="shared" si="2"/>
        <v>180</v>
      </c>
      <c r="BS30" s="232">
        <f t="shared" si="3"/>
        <v>43264</v>
      </c>
    </row>
    <row r="31" spans="1:71" s="71" customFormat="1" ht="131.44999999999999" customHeight="1" x14ac:dyDescent="0.25">
      <c r="A31" s="66"/>
      <c r="B31" s="18"/>
      <c r="C31" s="19"/>
      <c r="D31" s="19"/>
      <c r="E31" s="66"/>
      <c r="F31" s="66"/>
      <c r="G31" s="66"/>
      <c r="H31" s="66"/>
      <c r="I31" s="212"/>
      <c r="J31" s="66"/>
      <c r="K31" s="66"/>
      <c r="L31" s="205" t="s">
        <v>311</v>
      </c>
      <c r="M31" s="205" t="str">
        <f>BA30</f>
        <v>Монтаж АВ-0,4 кВ (до 63 А)</v>
      </c>
      <c r="N31" s="206">
        <f>T31</f>
        <v>4.1899999999999995</v>
      </c>
      <c r="O31" s="206"/>
      <c r="P31" s="206">
        <v>0.31</v>
      </c>
      <c r="Q31" s="206">
        <v>0.62</v>
      </c>
      <c r="R31" s="206">
        <v>3.26</v>
      </c>
      <c r="S31" s="206">
        <v>0</v>
      </c>
      <c r="T31" s="206">
        <f>SUM(P31:S31)</f>
        <v>4.1899999999999995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27"/>
      <c r="AI31" s="66"/>
      <c r="AJ31" s="66"/>
      <c r="AK31" s="184"/>
      <c r="AL31" s="27"/>
      <c r="AM31" s="66"/>
      <c r="AN31" s="66"/>
      <c r="AO31" s="66"/>
      <c r="AP31" s="66"/>
      <c r="AQ31" s="66"/>
      <c r="AR31" s="66"/>
      <c r="AS31" s="184"/>
      <c r="AT31" s="27"/>
      <c r="AU31" s="66"/>
      <c r="AV31" s="66"/>
      <c r="AW31" s="66"/>
      <c r="AX31" s="66"/>
      <c r="AY31" s="66"/>
      <c r="AZ31" s="66"/>
      <c r="BA31" s="66"/>
      <c r="BB31" s="66"/>
      <c r="BC31" s="184"/>
      <c r="BD31" s="27"/>
      <c r="BE31" s="66"/>
      <c r="BF31" s="27"/>
      <c r="BG31" s="66"/>
      <c r="BH31" s="19"/>
      <c r="BI31" s="19"/>
      <c r="BJ31" s="66"/>
      <c r="BK31" s="66"/>
      <c r="BL31" s="66"/>
      <c r="BM31" s="208"/>
      <c r="BN31" s="17"/>
      <c r="BO31" s="209"/>
      <c r="BP31" s="17"/>
      <c r="BQ31" s="210"/>
      <c r="BS31" s="211"/>
    </row>
    <row r="32" spans="1:71" s="22" customFormat="1" ht="112.9" customHeight="1" x14ac:dyDescent="0.25">
      <c r="A32" s="20"/>
      <c r="B32" s="193"/>
      <c r="C32" s="29"/>
      <c r="D32" s="29"/>
      <c r="E32" s="20"/>
      <c r="F32" s="20"/>
      <c r="G32" s="20"/>
      <c r="H32" s="20"/>
      <c r="I32" s="201"/>
      <c r="J32" s="20"/>
      <c r="K32" s="20"/>
      <c r="L32" s="107" t="s">
        <v>310</v>
      </c>
      <c r="M32" s="203">
        <f>BC30</f>
        <v>0.65</v>
      </c>
      <c r="N32" s="116">
        <f>M32*1124</f>
        <v>730.6</v>
      </c>
      <c r="O32" s="116"/>
      <c r="P32" s="203">
        <f>N32*0.08</f>
        <v>58.448</v>
      </c>
      <c r="Q32" s="203">
        <f>N32*0.86</f>
        <v>628.31600000000003</v>
      </c>
      <c r="R32" s="203">
        <v>0</v>
      </c>
      <c r="S32" s="203">
        <f>N32*0.06</f>
        <v>43.835999999999999</v>
      </c>
      <c r="T32" s="203">
        <f t="shared" ref="T32" si="30">SUM(P32:S32)</f>
        <v>730.6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2"/>
      <c r="AL32" s="20"/>
      <c r="AM32" s="20"/>
      <c r="AN32" s="20"/>
      <c r="AO32" s="20"/>
      <c r="AP32" s="20"/>
      <c r="AQ32" s="20"/>
      <c r="AR32" s="20"/>
      <c r="AS32" s="202"/>
      <c r="AT32" s="20"/>
      <c r="AU32" s="20"/>
      <c r="AV32" s="20"/>
      <c r="AW32" s="20"/>
      <c r="AX32" s="20"/>
      <c r="AY32" s="20"/>
      <c r="AZ32" s="20"/>
      <c r="BA32" s="20"/>
      <c r="BB32" s="21"/>
      <c r="BC32" s="202"/>
      <c r="BD32" s="21"/>
      <c r="BE32" s="20"/>
      <c r="BF32" s="21"/>
      <c r="BG32" s="20"/>
      <c r="BH32" s="29"/>
      <c r="BI32" s="29"/>
      <c r="BJ32" s="20"/>
      <c r="BK32" s="20"/>
      <c r="BL32" s="20"/>
      <c r="BM32" s="182"/>
      <c r="BN32" s="24"/>
      <c r="BO32" s="180"/>
      <c r="BP32" s="24"/>
      <c r="BQ32" s="195"/>
      <c r="BS32" s="194"/>
    </row>
    <row r="33" spans="1:71" s="231" customFormat="1" ht="254.25" customHeight="1" x14ac:dyDescent="0.25">
      <c r="A33" s="221" t="s">
        <v>343</v>
      </c>
      <c r="B33" s="222">
        <v>41586757</v>
      </c>
      <c r="C33" s="223">
        <v>466.1</v>
      </c>
      <c r="D33" s="223"/>
      <c r="E33" s="221">
        <v>15</v>
      </c>
      <c r="F33" s="221" t="s">
        <v>363</v>
      </c>
      <c r="G33" s="221" t="s">
        <v>138</v>
      </c>
      <c r="H33" s="221" t="s">
        <v>383</v>
      </c>
      <c r="I33" s="224" t="s">
        <v>402</v>
      </c>
      <c r="J33" s="221" t="s">
        <v>422</v>
      </c>
      <c r="K33" s="221" t="s">
        <v>445</v>
      </c>
      <c r="L33" s="221"/>
      <c r="M33" s="225"/>
      <c r="N33" s="233">
        <f>N34</f>
        <v>562</v>
      </c>
      <c r="O33" s="233">
        <f t="shared" ref="O33:T33" si="31">O34</f>
        <v>0</v>
      </c>
      <c r="P33" s="233">
        <f t="shared" si="31"/>
        <v>44.96</v>
      </c>
      <c r="Q33" s="233">
        <f t="shared" si="31"/>
        <v>483.32</v>
      </c>
      <c r="R33" s="233">
        <f t="shared" si="31"/>
        <v>0</v>
      </c>
      <c r="S33" s="233">
        <f t="shared" si="31"/>
        <v>33.72</v>
      </c>
      <c r="T33" s="233">
        <f t="shared" si="31"/>
        <v>562</v>
      </c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6"/>
      <c r="AL33" s="221"/>
      <c r="AM33" s="221"/>
      <c r="AN33" s="221"/>
      <c r="AO33" s="221"/>
      <c r="AP33" s="221"/>
      <c r="AQ33" s="221"/>
      <c r="AR33" s="221"/>
      <c r="AS33" s="226"/>
      <c r="AT33" s="221"/>
      <c r="AU33" s="221"/>
      <c r="AV33" s="221"/>
      <c r="AW33" s="221"/>
      <c r="AX33" s="221"/>
      <c r="AY33" s="221"/>
      <c r="AZ33" s="221"/>
      <c r="BA33" s="221"/>
      <c r="BB33" s="221"/>
      <c r="BC33" s="226">
        <v>0.5</v>
      </c>
      <c r="BD33" s="225">
        <f>BC33*1124</f>
        <v>562</v>
      </c>
      <c r="BE33" s="221"/>
      <c r="BF33" s="225"/>
      <c r="BG33" s="221"/>
      <c r="BH33" s="223"/>
      <c r="BI33" s="223"/>
      <c r="BJ33" s="221"/>
      <c r="BK33" s="221"/>
      <c r="BL33" s="221"/>
      <c r="BM33" s="227">
        <f t="shared" si="29"/>
        <v>562</v>
      </c>
      <c r="BN33" s="228">
        <v>43264</v>
      </c>
      <c r="BO33" s="229"/>
      <c r="BP33" s="228">
        <v>43084</v>
      </c>
      <c r="BQ33" s="230" t="s">
        <v>330</v>
      </c>
      <c r="BR33" s="231">
        <f t="shared" si="2"/>
        <v>180</v>
      </c>
      <c r="BS33" s="232">
        <f t="shared" si="3"/>
        <v>43264</v>
      </c>
    </row>
    <row r="34" spans="1:71" s="22" customFormat="1" ht="112.9" customHeight="1" x14ac:dyDescent="0.25">
      <c r="A34" s="20"/>
      <c r="B34" s="193"/>
      <c r="C34" s="29"/>
      <c r="D34" s="29"/>
      <c r="E34" s="20"/>
      <c r="F34" s="20"/>
      <c r="G34" s="20"/>
      <c r="H34" s="20"/>
      <c r="I34" s="201"/>
      <c r="J34" s="20"/>
      <c r="K34" s="20"/>
      <c r="L34" s="107" t="s">
        <v>310</v>
      </c>
      <c r="M34" s="203">
        <f>BC33</f>
        <v>0.5</v>
      </c>
      <c r="N34" s="116">
        <f>M34*1124</f>
        <v>562</v>
      </c>
      <c r="O34" s="116"/>
      <c r="P34" s="203">
        <f>N34*0.08</f>
        <v>44.96</v>
      </c>
      <c r="Q34" s="203">
        <f>N34*0.86</f>
        <v>483.32</v>
      </c>
      <c r="R34" s="203">
        <v>0</v>
      </c>
      <c r="S34" s="203">
        <f>N34*0.06</f>
        <v>33.72</v>
      </c>
      <c r="T34" s="203">
        <f t="shared" ref="T34" si="32">SUM(P34:S34)</f>
        <v>562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2"/>
      <c r="AL34" s="20"/>
      <c r="AM34" s="20"/>
      <c r="AN34" s="20"/>
      <c r="AO34" s="20"/>
      <c r="AP34" s="20"/>
      <c r="AQ34" s="20"/>
      <c r="AR34" s="20"/>
      <c r="AS34" s="202"/>
      <c r="AT34" s="20"/>
      <c r="AU34" s="20"/>
      <c r="AV34" s="20"/>
      <c r="AW34" s="20"/>
      <c r="AX34" s="20"/>
      <c r="AY34" s="20"/>
      <c r="AZ34" s="20"/>
      <c r="BA34" s="20"/>
      <c r="BB34" s="21"/>
      <c r="BC34" s="202"/>
      <c r="BD34" s="21"/>
      <c r="BE34" s="20"/>
      <c r="BF34" s="21"/>
      <c r="BG34" s="20"/>
      <c r="BH34" s="29"/>
      <c r="BI34" s="29"/>
      <c r="BJ34" s="20"/>
      <c r="BK34" s="20"/>
      <c r="BL34" s="20"/>
      <c r="BM34" s="182"/>
      <c r="BN34" s="24"/>
      <c r="BO34" s="180"/>
      <c r="BP34" s="24"/>
      <c r="BQ34" s="195"/>
      <c r="BS34" s="194"/>
    </row>
    <row r="35" spans="1:71" s="231" customFormat="1" ht="408.75" customHeight="1" x14ac:dyDescent="0.25">
      <c r="A35" s="221" t="s">
        <v>344</v>
      </c>
      <c r="B35" s="222">
        <v>41588270</v>
      </c>
      <c r="C35" s="223">
        <v>10408.25</v>
      </c>
      <c r="D35" s="223">
        <v>10408.254199999999</v>
      </c>
      <c r="E35" s="221">
        <v>14.5</v>
      </c>
      <c r="F35" s="221" t="s">
        <v>364</v>
      </c>
      <c r="G35" s="221" t="s">
        <v>141</v>
      </c>
      <c r="H35" s="221" t="s">
        <v>384</v>
      </c>
      <c r="I35" s="224" t="s">
        <v>403</v>
      </c>
      <c r="J35" s="221" t="s">
        <v>423</v>
      </c>
      <c r="K35" s="221" t="s">
        <v>447</v>
      </c>
      <c r="L35" s="221"/>
      <c r="M35" s="225"/>
      <c r="N35" s="225">
        <f>N36+N37+N38+N39</f>
        <v>1174.54</v>
      </c>
      <c r="O35" s="225">
        <f t="shared" ref="O35:T35" si="33">O36+O37+O38+O39</f>
        <v>0</v>
      </c>
      <c r="P35" s="225">
        <f t="shared" si="33"/>
        <v>80.495200000000011</v>
      </c>
      <c r="Q35" s="225">
        <f t="shared" si="33"/>
        <v>781.96839999999997</v>
      </c>
      <c r="R35" s="225">
        <f t="shared" si="33"/>
        <v>257.77999999999997</v>
      </c>
      <c r="S35" s="225">
        <f t="shared" si="33"/>
        <v>54.296399999999998</v>
      </c>
      <c r="T35" s="225">
        <f t="shared" si="33"/>
        <v>1174.54</v>
      </c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 t="s">
        <v>450</v>
      </c>
      <c r="AH35" s="221">
        <f>0.5*1280+6*20.9</f>
        <v>765.4</v>
      </c>
      <c r="AI35" s="221"/>
      <c r="AJ35" s="221"/>
      <c r="AK35" s="226">
        <v>1</v>
      </c>
      <c r="AL35" s="221">
        <v>69.89</v>
      </c>
      <c r="AM35" s="221"/>
      <c r="AN35" s="221"/>
      <c r="AO35" s="221"/>
      <c r="AP35" s="221"/>
      <c r="AQ35" s="221"/>
      <c r="AR35" s="221"/>
      <c r="AS35" s="226" t="s">
        <v>429</v>
      </c>
      <c r="AT35" s="221">
        <v>271.81</v>
      </c>
      <c r="AU35" s="221"/>
      <c r="AV35" s="221"/>
      <c r="AW35" s="221"/>
      <c r="AX35" s="221"/>
      <c r="AY35" s="221"/>
      <c r="AZ35" s="221"/>
      <c r="BA35" s="221"/>
      <c r="BB35" s="221"/>
      <c r="BC35" s="226">
        <v>0.06</v>
      </c>
      <c r="BD35" s="225">
        <f>BC35*1124</f>
        <v>67.44</v>
      </c>
      <c r="BE35" s="221"/>
      <c r="BF35" s="221"/>
      <c r="BG35" s="221"/>
      <c r="BH35" s="223"/>
      <c r="BI35" s="223"/>
      <c r="BJ35" s="221"/>
      <c r="BK35" s="221"/>
      <c r="BL35" s="221"/>
      <c r="BM35" s="227">
        <f t="shared" si="29"/>
        <v>1174.54</v>
      </c>
      <c r="BN35" s="228">
        <v>43447</v>
      </c>
      <c r="BO35" s="229"/>
      <c r="BP35" s="228">
        <v>43087</v>
      </c>
      <c r="BQ35" s="230" t="s">
        <v>329</v>
      </c>
      <c r="BR35" s="231">
        <f t="shared" si="2"/>
        <v>360</v>
      </c>
      <c r="BS35" s="232">
        <f t="shared" si="3"/>
        <v>43447</v>
      </c>
    </row>
    <row r="36" spans="1:71" s="22" customFormat="1" ht="213.75" customHeight="1" x14ac:dyDescent="0.25">
      <c r="A36" s="20"/>
      <c r="B36" s="193"/>
      <c r="C36" s="29"/>
      <c r="D36" s="29"/>
      <c r="E36" s="20"/>
      <c r="F36" s="20"/>
      <c r="G36" s="20"/>
      <c r="H36" s="20"/>
      <c r="I36" s="201"/>
      <c r="J36" s="20"/>
      <c r="K36" s="20"/>
      <c r="L36" s="107" t="s">
        <v>314</v>
      </c>
      <c r="M36" s="203" t="s">
        <v>459</v>
      </c>
      <c r="N36" s="203">
        <f>0.5*1280+6*20.9</f>
        <v>765.4</v>
      </c>
      <c r="O36" s="203"/>
      <c r="P36" s="203">
        <f>0.5*1280*0.08+6*1.55</f>
        <v>60.5</v>
      </c>
      <c r="Q36" s="203">
        <f>0.5*1280*0.87+6*17.4</f>
        <v>661.19999999999993</v>
      </c>
      <c r="R36" s="203">
        <v>0</v>
      </c>
      <c r="S36" s="203">
        <f>0.5*1280*0.05+6*1.95</f>
        <v>43.7</v>
      </c>
      <c r="T36" s="203">
        <f>SUM(P36:S36)</f>
        <v>765.4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2"/>
      <c r="AL36" s="20"/>
      <c r="AM36" s="20"/>
      <c r="AN36" s="20"/>
      <c r="AO36" s="20"/>
      <c r="AP36" s="20"/>
      <c r="AQ36" s="20"/>
      <c r="AR36" s="20"/>
      <c r="AS36" s="202"/>
      <c r="AT36" s="20"/>
      <c r="AU36" s="20"/>
      <c r="AV36" s="20"/>
      <c r="AW36" s="20"/>
      <c r="AX36" s="20"/>
      <c r="AY36" s="20"/>
      <c r="AZ36" s="20"/>
      <c r="BA36" s="20"/>
      <c r="BB36" s="21"/>
      <c r="BC36" s="202"/>
      <c r="BD36" s="21"/>
      <c r="BE36" s="20"/>
      <c r="BF36" s="21"/>
      <c r="BG36" s="20"/>
      <c r="BH36" s="29"/>
      <c r="BI36" s="29"/>
      <c r="BJ36" s="20"/>
      <c r="BK36" s="20"/>
      <c r="BL36" s="20"/>
      <c r="BM36" s="182"/>
      <c r="BN36" s="24"/>
      <c r="BO36" s="180"/>
      <c r="BP36" s="24"/>
      <c r="BQ36" s="195"/>
      <c r="BS36" s="194"/>
    </row>
    <row r="37" spans="1:71" s="22" customFormat="1" ht="127.5" customHeight="1" x14ac:dyDescent="0.25">
      <c r="A37" s="20"/>
      <c r="B37" s="193"/>
      <c r="C37" s="29"/>
      <c r="D37" s="29"/>
      <c r="E37" s="20"/>
      <c r="F37" s="20"/>
      <c r="G37" s="20"/>
      <c r="H37" s="20"/>
      <c r="I37" s="201"/>
      <c r="J37" s="20"/>
      <c r="K37" s="20"/>
      <c r="L37" s="107" t="s">
        <v>316</v>
      </c>
      <c r="M37" s="107">
        <f>AK35</f>
        <v>1</v>
      </c>
      <c r="N37" s="203">
        <f>T37</f>
        <v>69.889999999999986</v>
      </c>
      <c r="O37" s="203"/>
      <c r="P37" s="203">
        <v>5.18</v>
      </c>
      <c r="Q37" s="203">
        <v>11.7</v>
      </c>
      <c r="R37" s="203">
        <v>51.3</v>
      </c>
      <c r="S37" s="203">
        <v>1.71</v>
      </c>
      <c r="T37" s="203">
        <f t="shared" ref="T37" si="34">SUM(P37:S37)</f>
        <v>69.889999999999986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2"/>
      <c r="AL37" s="20"/>
      <c r="AM37" s="20"/>
      <c r="AN37" s="20"/>
      <c r="AO37" s="20"/>
      <c r="AP37" s="20"/>
      <c r="AQ37" s="20"/>
      <c r="AR37" s="20"/>
      <c r="AS37" s="202"/>
      <c r="AT37" s="20"/>
      <c r="AU37" s="20"/>
      <c r="AV37" s="20"/>
      <c r="AW37" s="20"/>
      <c r="AX37" s="20"/>
      <c r="AY37" s="20"/>
      <c r="AZ37" s="20"/>
      <c r="BA37" s="20"/>
      <c r="BB37" s="21"/>
      <c r="BC37" s="202"/>
      <c r="BD37" s="21"/>
      <c r="BE37" s="20"/>
      <c r="BF37" s="21"/>
      <c r="BG37" s="20"/>
      <c r="BH37" s="29"/>
      <c r="BI37" s="29"/>
      <c r="BJ37" s="20"/>
      <c r="BK37" s="20"/>
      <c r="BL37" s="20"/>
      <c r="BM37" s="182"/>
      <c r="BN37" s="24"/>
      <c r="BO37" s="180"/>
      <c r="BP37" s="24"/>
      <c r="BQ37" s="195"/>
      <c r="BS37" s="194"/>
    </row>
    <row r="38" spans="1:71" s="22" customFormat="1" ht="172.5" customHeight="1" x14ac:dyDescent="0.25">
      <c r="A38" s="20"/>
      <c r="B38" s="193"/>
      <c r="C38" s="29"/>
      <c r="D38" s="29"/>
      <c r="E38" s="20"/>
      <c r="F38" s="20"/>
      <c r="G38" s="20"/>
      <c r="H38" s="20"/>
      <c r="I38" s="201"/>
      <c r="J38" s="20"/>
      <c r="K38" s="20"/>
      <c r="L38" s="107" t="s">
        <v>318</v>
      </c>
      <c r="M38" s="107" t="str">
        <f>AS35</f>
        <v>СТП 63 кВА (по патенту МРСК)</v>
      </c>
      <c r="N38" s="203">
        <f>T38</f>
        <v>271.80999999999995</v>
      </c>
      <c r="O38" s="203"/>
      <c r="P38" s="203">
        <v>9.42</v>
      </c>
      <c r="Q38" s="203">
        <v>51.07</v>
      </c>
      <c r="R38" s="203">
        <v>206.48</v>
      </c>
      <c r="S38" s="203">
        <v>4.84</v>
      </c>
      <c r="T38" s="203">
        <f t="shared" ref="T38:T39" si="35">SUM(P38:S38)</f>
        <v>271.80999999999995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2"/>
      <c r="AL38" s="20"/>
      <c r="AM38" s="20"/>
      <c r="AN38" s="20"/>
      <c r="AO38" s="20"/>
      <c r="AP38" s="20"/>
      <c r="AQ38" s="20"/>
      <c r="AR38" s="20"/>
      <c r="AS38" s="202"/>
      <c r="AT38" s="20"/>
      <c r="AU38" s="20"/>
      <c r="AV38" s="20"/>
      <c r="AW38" s="20"/>
      <c r="AX38" s="20"/>
      <c r="AY38" s="20"/>
      <c r="AZ38" s="20"/>
      <c r="BA38" s="20"/>
      <c r="BB38" s="21"/>
      <c r="BC38" s="202"/>
      <c r="BD38" s="21"/>
      <c r="BE38" s="20"/>
      <c r="BF38" s="21"/>
      <c r="BG38" s="20"/>
      <c r="BH38" s="29"/>
      <c r="BI38" s="29"/>
      <c r="BJ38" s="20"/>
      <c r="BK38" s="20"/>
      <c r="BL38" s="20"/>
      <c r="BM38" s="182"/>
      <c r="BN38" s="24"/>
      <c r="BO38" s="180"/>
      <c r="BP38" s="24"/>
      <c r="BQ38" s="195"/>
      <c r="BS38" s="194"/>
    </row>
    <row r="39" spans="1:71" s="22" customFormat="1" ht="120" customHeight="1" x14ac:dyDescent="0.25">
      <c r="A39" s="20"/>
      <c r="B39" s="193"/>
      <c r="C39" s="29"/>
      <c r="D39" s="29"/>
      <c r="E39" s="20"/>
      <c r="F39" s="20"/>
      <c r="G39" s="20"/>
      <c r="H39" s="20"/>
      <c r="I39" s="201"/>
      <c r="J39" s="20"/>
      <c r="K39" s="20"/>
      <c r="L39" s="107" t="s">
        <v>310</v>
      </c>
      <c r="M39" s="203">
        <f>BC35</f>
        <v>0.06</v>
      </c>
      <c r="N39" s="116">
        <f>M39*1124</f>
        <v>67.44</v>
      </c>
      <c r="O39" s="116"/>
      <c r="P39" s="203">
        <f>N39*0.08</f>
        <v>5.3952</v>
      </c>
      <c r="Q39" s="203">
        <f>N39*0.86</f>
        <v>57.998399999999997</v>
      </c>
      <c r="R39" s="203">
        <v>0</v>
      </c>
      <c r="S39" s="203">
        <f>N39*0.06</f>
        <v>4.0463999999999993</v>
      </c>
      <c r="T39" s="203">
        <f t="shared" si="35"/>
        <v>67.44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2"/>
      <c r="AL39" s="20"/>
      <c r="AM39" s="20"/>
      <c r="AN39" s="20"/>
      <c r="AO39" s="20"/>
      <c r="AP39" s="20"/>
      <c r="AQ39" s="20"/>
      <c r="AR39" s="20"/>
      <c r="AS39" s="202"/>
      <c r="AT39" s="20"/>
      <c r="AU39" s="20"/>
      <c r="AV39" s="20"/>
      <c r="AW39" s="20"/>
      <c r="AX39" s="20"/>
      <c r="AY39" s="20"/>
      <c r="AZ39" s="20"/>
      <c r="BA39" s="20"/>
      <c r="BB39" s="21"/>
      <c r="BC39" s="202"/>
      <c r="BD39" s="21"/>
      <c r="BE39" s="20"/>
      <c r="BF39" s="21"/>
      <c r="BG39" s="20"/>
      <c r="BH39" s="29"/>
      <c r="BI39" s="29"/>
      <c r="BJ39" s="20"/>
      <c r="BK39" s="20"/>
      <c r="BL39" s="20"/>
      <c r="BM39" s="182"/>
      <c r="BN39" s="24"/>
      <c r="BO39" s="180"/>
      <c r="BP39" s="24"/>
      <c r="BQ39" s="195"/>
      <c r="BS39" s="194"/>
    </row>
    <row r="40" spans="1:71" s="231" customFormat="1" ht="269.25" customHeight="1" x14ac:dyDescent="0.25">
      <c r="A40" s="221" t="s">
        <v>345</v>
      </c>
      <c r="B40" s="222">
        <v>41587135</v>
      </c>
      <c r="C40" s="223">
        <v>466.1</v>
      </c>
      <c r="D40" s="223">
        <v>466.1</v>
      </c>
      <c r="E40" s="221">
        <v>9</v>
      </c>
      <c r="F40" s="221" t="s">
        <v>365</v>
      </c>
      <c r="G40" s="221" t="s">
        <v>138</v>
      </c>
      <c r="H40" s="221" t="s">
        <v>385</v>
      </c>
      <c r="I40" s="224" t="s">
        <v>404</v>
      </c>
      <c r="J40" s="221" t="s">
        <v>424</v>
      </c>
      <c r="K40" s="221" t="s">
        <v>448</v>
      </c>
      <c r="L40" s="221"/>
      <c r="M40" s="225"/>
      <c r="N40" s="233">
        <f>N41</f>
        <v>146.12</v>
      </c>
      <c r="O40" s="233">
        <f t="shared" ref="O40:T40" si="36">O41</f>
        <v>0</v>
      </c>
      <c r="P40" s="233">
        <f t="shared" si="36"/>
        <v>11.6896</v>
      </c>
      <c r="Q40" s="233">
        <f t="shared" si="36"/>
        <v>125.6632</v>
      </c>
      <c r="R40" s="233">
        <f t="shared" si="36"/>
        <v>0</v>
      </c>
      <c r="S40" s="233">
        <f t="shared" si="36"/>
        <v>8.7672000000000008</v>
      </c>
      <c r="T40" s="233">
        <f t="shared" si="36"/>
        <v>146.12</v>
      </c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6"/>
      <c r="AL40" s="221"/>
      <c r="AM40" s="221"/>
      <c r="AN40" s="221"/>
      <c r="AO40" s="221"/>
      <c r="AP40" s="221"/>
      <c r="AQ40" s="221"/>
      <c r="AR40" s="221"/>
      <c r="AS40" s="226"/>
      <c r="AT40" s="221"/>
      <c r="AU40" s="221"/>
      <c r="AV40" s="221"/>
      <c r="AW40" s="221"/>
      <c r="AX40" s="221"/>
      <c r="AY40" s="221"/>
      <c r="AZ40" s="221"/>
      <c r="BA40" s="221"/>
      <c r="BB40" s="221"/>
      <c r="BC40" s="226">
        <v>0.13</v>
      </c>
      <c r="BD40" s="225">
        <f>BC40*1124</f>
        <v>146.12</v>
      </c>
      <c r="BE40" s="221"/>
      <c r="BF40" s="221"/>
      <c r="BG40" s="221"/>
      <c r="BH40" s="223"/>
      <c r="BI40" s="223"/>
      <c r="BJ40" s="221"/>
      <c r="BK40" s="221"/>
      <c r="BL40" s="221"/>
      <c r="BM40" s="227">
        <f t="shared" si="29"/>
        <v>146.12</v>
      </c>
      <c r="BN40" s="228">
        <v>43261</v>
      </c>
      <c r="BO40" s="229"/>
      <c r="BP40" s="228">
        <v>43081</v>
      </c>
      <c r="BQ40" s="230" t="s">
        <v>330</v>
      </c>
      <c r="BR40" s="231">
        <f t="shared" si="2"/>
        <v>180</v>
      </c>
      <c r="BS40" s="232">
        <f t="shared" si="3"/>
        <v>43261</v>
      </c>
    </row>
    <row r="41" spans="1:71" s="22" customFormat="1" ht="112.9" customHeight="1" x14ac:dyDescent="0.25">
      <c r="A41" s="20"/>
      <c r="B41" s="193"/>
      <c r="C41" s="29"/>
      <c r="D41" s="29"/>
      <c r="E41" s="20"/>
      <c r="F41" s="20"/>
      <c r="G41" s="20"/>
      <c r="H41" s="20"/>
      <c r="I41" s="201"/>
      <c r="J41" s="20"/>
      <c r="K41" s="20"/>
      <c r="L41" s="107" t="s">
        <v>310</v>
      </c>
      <c r="M41" s="203">
        <f>BC40</f>
        <v>0.13</v>
      </c>
      <c r="N41" s="116">
        <f>M41*1124</f>
        <v>146.12</v>
      </c>
      <c r="O41" s="116"/>
      <c r="P41" s="203">
        <f>N41*0.08</f>
        <v>11.6896</v>
      </c>
      <c r="Q41" s="203">
        <f>N41*0.86</f>
        <v>125.6632</v>
      </c>
      <c r="R41" s="203">
        <v>0</v>
      </c>
      <c r="S41" s="203">
        <f>N41*0.06</f>
        <v>8.7672000000000008</v>
      </c>
      <c r="T41" s="203">
        <f t="shared" ref="T41" si="37">SUM(P41:S41)</f>
        <v>146.12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2"/>
      <c r="AL41" s="20"/>
      <c r="AM41" s="20"/>
      <c r="AN41" s="20"/>
      <c r="AO41" s="20"/>
      <c r="AP41" s="20"/>
      <c r="AQ41" s="20"/>
      <c r="AR41" s="20"/>
      <c r="AS41" s="202"/>
      <c r="AT41" s="20"/>
      <c r="AU41" s="20"/>
      <c r="AV41" s="20"/>
      <c r="AW41" s="20"/>
      <c r="AX41" s="20"/>
      <c r="AY41" s="20"/>
      <c r="AZ41" s="20"/>
      <c r="BA41" s="20"/>
      <c r="BB41" s="21"/>
      <c r="BC41" s="202"/>
      <c r="BD41" s="21"/>
      <c r="BE41" s="20"/>
      <c r="BF41" s="21"/>
      <c r="BG41" s="20"/>
      <c r="BH41" s="29"/>
      <c r="BI41" s="29"/>
      <c r="BJ41" s="20"/>
      <c r="BK41" s="20"/>
      <c r="BL41" s="20"/>
      <c r="BM41" s="182"/>
      <c r="BN41" s="24"/>
      <c r="BO41" s="180"/>
      <c r="BP41" s="24"/>
      <c r="BQ41" s="195"/>
      <c r="BS41" s="194"/>
    </row>
    <row r="42" spans="1:71" s="231" customFormat="1" ht="231.75" customHeight="1" x14ac:dyDescent="0.25">
      <c r="A42" s="221" t="s">
        <v>346</v>
      </c>
      <c r="B42" s="222">
        <v>41588109</v>
      </c>
      <c r="C42" s="223">
        <v>466.1</v>
      </c>
      <c r="D42" s="223">
        <v>466.1</v>
      </c>
      <c r="E42" s="221">
        <v>7</v>
      </c>
      <c r="F42" s="221" t="s">
        <v>366</v>
      </c>
      <c r="G42" s="221" t="s">
        <v>138</v>
      </c>
      <c r="H42" s="221" t="s">
        <v>386</v>
      </c>
      <c r="I42" s="224" t="s">
        <v>405</v>
      </c>
      <c r="J42" s="221" t="s">
        <v>425</v>
      </c>
      <c r="K42" s="221" t="s">
        <v>449</v>
      </c>
      <c r="L42" s="221"/>
      <c r="M42" s="221"/>
      <c r="N42" s="225">
        <f>N43</f>
        <v>168.6</v>
      </c>
      <c r="O42" s="225">
        <f t="shared" ref="O42:T42" si="38">O43</f>
        <v>0</v>
      </c>
      <c r="P42" s="225">
        <f t="shared" si="38"/>
        <v>13.488</v>
      </c>
      <c r="Q42" s="225">
        <f t="shared" si="38"/>
        <v>144.99599999999998</v>
      </c>
      <c r="R42" s="225">
        <f t="shared" si="38"/>
        <v>0</v>
      </c>
      <c r="S42" s="225">
        <f t="shared" si="38"/>
        <v>10.116</v>
      </c>
      <c r="T42" s="225">
        <f t="shared" si="38"/>
        <v>168.59999999999997</v>
      </c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6"/>
      <c r="AL42" s="221"/>
      <c r="AM42" s="221"/>
      <c r="AN42" s="221"/>
      <c r="AO42" s="221"/>
      <c r="AP42" s="221"/>
      <c r="AQ42" s="221"/>
      <c r="AR42" s="221"/>
      <c r="AS42" s="226"/>
      <c r="AT42" s="221"/>
      <c r="AU42" s="221"/>
      <c r="AV42" s="221"/>
      <c r="AW42" s="221"/>
      <c r="AX42" s="221"/>
      <c r="AY42" s="221"/>
      <c r="AZ42" s="221"/>
      <c r="BA42" s="221"/>
      <c r="BB42" s="221"/>
      <c r="BC42" s="226">
        <v>0.15</v>
      </c>
      <c r="BD42" s="225">
        <f>BC42*1124</f>
        <v>168.6</v>
      </c>
      <c r="BE42" s="221"/>
      <c r="BF42" s="225"/>
      <c r="BG42" s="221"/>
      <c r="BH42" s="223"/>
      <c r="BI42" s="223"/>
      <c r="BJ42" s="221"/>
      <c r="BK42" s="221"/>
      <c r="BL42" s="221"/>
      <c r="BM42" s="227">
        <f t="shared" si="29"/>
        <v>168.6</v>
      </c>
      <c r="BN42" s="228">
        <v>43263</v>
      </c>
      <c r="BO42" s="229"/>
      <c r="BP42" s="228">
        <v>43083</v>
      </c>
      <c r="BQ42" s="230" t="s">
        <v>330</v>
      </c>
      <c r="BR42" s="231">
        <f t="shared" si="2"/>
        <v>180</v>
      </c>
      <c r="BS42" s="232">
        <f t="shared" si="3"/>
        <v>43263</v>
      </c>
    </row>
    <row r="43" spans="1:71" s="22" customFormat="1" ht="112.9" customHeight="1" x14ac:dyDescent="0.25">
      <c r="A43" s="20"/>
      <c r="B43" s="193"/>
      <c r="C43" s="29"/>
      <c r="D43" s="29"/>
      <c r="E43" s="20"/>
      <c r="F43" s="20"/>
      <c r="G43" s="20"/>
      <c r="H43" s="20"/>
      <c r="I43" s="201"/>
      <c r="J43" s="20"/>
      <c r="K43" s="20"/>
      <c r="L43" s="107" t="s">
        <v>310</v>
      </c>
      <c r="M43" s="203">
        <f>BC42</f>
        <v>0.15</v>
      </c>
      <c r="N43" s="116">
        <f>M43*1124</f>
        <v>168.6</v>
      </c>
      <c r="O43" s="116"/>
      <c r="P43" s="203">
        <f>N43*0.08</f>
        <v>13.488</v>
      </c>
      <c r="Q43" s="203">
        <f>N43*0.86</f>
        <v>144.99599999999998</v>
      </c>
      <c r="R43" s="203">
        <v>0</v>
      </c>
      <c r="S43" s="203">
        <f>N43*0.06</f>
        <v>10.116</v>
      </c>
      <c r="T43" s="203">
        <f t="shared" ref="T43" si="39">SUM(P43:S43)</f>
        <v>168.59999999999997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2"/>
      <c r="AL43" s="20"/>
      <c r="AM43" s="20"/>
      <c r="AN43" s="20"/>
      <c r="AO43" s="20"/>
      <c r="AP43" s="20"/>
      <c r="AQ43" s="20"/>
      <c r="AR43" s="20"/>
      <c r="AS43" s="202"/>
      <c r="AT43" s="20"/>
      <c r="AU43" s="20"/>
      <c r="AV43" s="20"/>
      <c r="AW43" s="20"/>
      <c r="AX43" s="20"/>
      <c r="AY43" s="20"/>
      <c r="AZ43" s="20"/>
      <c r="BA43" s="20"/>
      <c r="BB43" s="21"/>
      <c r="BC43" s="202"/>
      <c r="BD43" s="21"/>
      <c r="BE43" s="20"/>
      <c r="BF43" s="21"/>
      <c r="BG43" s="20"/>
      <c r="BH43" s="29"/>
      <c r="BI43" s="29"/>
      <c r="BJ43" s="20"/>
      <c r="BK43" s="20"/>
      <c r="BL43" s="20"/>
      <c r="BM43" s="182"/>
      <c r="BN43" s="24"/>
      <c r="BO43" s="180"/>
      <c r="BP43" s="24"/>
      <c r="BQ43" s="195"/>
      <c r="BS43" s="194"/>
    </row>
    <row r="44" spans="1:71" s="231" customFormat="1" ht="231.75" customHeight="1" x14ac:dyDescent="0.25">
      <c r="A44" s="221" t="s">
        <v>472</v>
      </c>
      <c r="B44" s="222">
        <v>41592686</v>
      </c>
      <c r="C44" s="223">
        <v>466.1</v>
      </c>
      <c r="D44" s="223">
        <v>466.1</v>
      </c>
      <c r="E44" s="221">
        <v>15</v>
      </c>
      <c r="F44" s="221" t="s">
        <v>473</v>
      </c>
      <c r="G44" s="221" t="s">
        <v>138</v>
      </c>
      <c r="H44" s="221" t="s">
        <v>474</v>
      </c>
      <c r="I44" s="224" t="s">
        <v>475</v>
      </c>
      <c r="J44" s="221" t="s">
        <v>476</v>
      </c>
      <c r="K44" s="221" t="s">
        <v>477</v>
      </c>
      <c r="L44" s="221"/>
      <c r="M44" s="225"/>
      <c r="N44" s="233">
        <f>N45+N46</f>
        <v>285.19</v>
      </c>
      <c r="O44" s="233">
        <f t="shared" ref="O44:T44" si="40">O45+O46</f>
        <v>0</v>
      </c>
      <c r="P44" s="233">
        <f t="shared" si="40"/>
        <v>22.79</v>
      </c>
      <c r="Q44" s="233">
        <f t="shared" si="40"/>
        <v>242.28</v>
      </c>
      <c r="R44" s="233">
        <f t="shared" si="40"/>
        <v>3.26</v>
      </c>
      <c r="S44" s="233">
        <f t="shared" si="40"/>
        <v>16.86</v>
      </c>
      <c r="T44" s="233">
        <f t="shared" si="40"/>
        <v>285.19</v>
      </c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6"/>
      <c r="AL44" s="221"/>
      <c r="AM44" s="221"/>
      <c r="AN44" s="221"/>
      <c r="AO44" s="221"/>
      <c r="AP44" s="221"/>
      <c r="AQ44" s="221"/>
      <c r="AR44" s="221"/>
      <c r="AS44" s="226"/>
      <c r="AT44" s="221"/>
      <c r="AU44" s="221"/>
      <c r="AV44" s="221"/>
      <c r="AW44" s="221"/>
      <c r="AX44" s="221"/>
      <c r="AY44" s="221"/>
      <c r="AZ44" s="221"/>
      <c r="BA44" s="221" t="s">
        <v>243</v>
      </c>
      <c r="BB44" s="221">
        <v>4.1900000000000004</v>
      </c>
      <c r="BC44" s="226">
        <v>0.25</v>
      </c>
      <c r="BD44" s="225">
        <f>BC44*1124</f>
        <v>281</v>
      </c>
      <c r="BE44" s="221"/>
      <c r="BF44" s="225"/>
      <c r="BG44" s="221"/>
      <c r="BH44" s="223"/>
      <c r="BI44" s="223"/>
      <c r="BJ44" s="221"/>
      <c r="BK44" s="221"/>
      <c r="BL44" s="221"/>
      <c r="BM44" s="227">
        <f t="shared" ref="BM44" si="41">V44+X44+Z44+AB44+AD44+AF44+AH44+AL44+AN44+AP44+AR44+AT44+AV44+AX44+AZ44+BB44+BD44+BF44+BH44+BJ44+BL44</f>
        <v>285.19</v>
      </c>
      <c r="BN44" s="228">
        <v>43274</v>
      </c>
      <c r="BO44" s="229"/>
      <c r="BP44" s="228">
        <v>43094</v>
      </c>
      <c r="BQ44" s="230" t="s">
        <v>330</v>
      </c>
      <c r="BR44" s="231">
        <f t="shared" ref="BR44" si="42">BQ44*30</f>
        <v>180</v>
      </c>
      <c r="BS44" s="232">
        <f t="shared" ref="BS44" si="43">BP44+BR44</f>
        <v>43274</v>
      </c>
    </row>
    <row r="45" spans="1:71" s="71" customFormat="1" ht="131.44999999999999" customHeight="1" x14ac:dyDescent="0.25">
      <c r="A45" s="66"/>
      <c r="B45" s="18"/>
      <c r="C45" s="19"/>
      <c r="D45" s="19"/>
      <c r="E45" s="66"/>
      <c r="F45" s="66"/>
      <c r="G45" s="66"/>
      <c r="H45" s="66"/>
      <c r="I45" s="212"/>
      <c r="J45" s="66"/>
      <c r="K45" s="66"/>
      <c r="L45" s="205" t="s">
        <v>311</v>
      </c>
      <c r="M45" s="205" t="str">
        <f>BA44</f>
        <v>Монтаж АВ-0,4 кВ (до 63 А)</v>
      </c>
      <c r="N45" s="206">
        <f>T45</f>
        <v>4.1899999999999995</v>
      </c>
      <c r="O45" s="206"/>
      <c r="P45" s="206">
        <v>0.31</v>
      </c>
      <c r="Q45" s="206">
        <v>0.62</v>
      </c>
      <c r="R45" s="206">
        <v>3.26</v>
      </c>
      <c r="S45" s="206">
        <v>0</v>
      </c>
      <c r="T45" s="206">
        <f>SUM(P45:S45)</f>
        <v>4.1899999999999995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27"/>
      <c r="AI45" s="66"/>
      <c r="AJ45" s="66"/>
      <c r="AK45" s="184"/>
      <c r="AL45" s="27"/>
      <c r="AM45" s="66"/>
      <c r="AN45" s="66"/>
      <c r="AO45" s="66"/>
      <c r="AP45" s="66"/>
      <c r="AQ45" s="66"/>
      <c r="AR45" s="66"/>
      <c r="AS45" s="184"/>
      <c r="AT45" s="27"/>
      <c r="AU45" s="66"/>
      <c r="AV45" s="66"/>
      <c r="AW45" s="66"/>
      <c r="AX45" s="66"/>
      <c r="AY45" s="66"/>
      <c r="AZ45" s="66"/>
      <c r="BA45" s="66"/>
      <c r="BB45" s="66"/>
      <c r="BC45" s="184"/>
      <c r="BD45" s="27"/>
      <c r="BE45" s="66"/>
      <c r="BF45" s="27"/>
      <c r="BG45" s="66"/>
      <c r="BH45" s="19"/>
      <c r="BI45" s="19"/>
      <c r="BJ45" s="66"/>
      <c r="BK45" s="66"/>
      <c r="BL45" s="66"/>
      <c r="BM45" s="208"/>
      <c r="BN45" s="17"/>
      <c r="BO45" s="209"/>
      <c r="BP45" s="17"/>
      <c r="BQ45" s="210"/>
      <c r="BS45" s="211"/>
    </row>
    <row r="46" spans="1:71" s="22" customFormat="1" ht="112.9" customHeight="1" x14ac:dyDescent="0.25">
      <c r="A46" s="20"/>
      <c r="B46" s="193"/>
      <c r="C46" s="29"/>
      <c r="D46" s="29"/>
      <c r="E46" s="20"/>
      <c r="F46" s="20"/>
      <c r="G46" s="20"/>
      <c r="H46" s="20"/>
      <c r="I46" s="217"/>
      <c r="J46" s="20"/>
      <c r="K46" s="20"/>
      <c r="L46" s="107" t="s">
        <v>310</v>
      </c>
      <c r="M46" s="203">
        <f>BC44</f>
        <v>0.25</v>
      </c>
      <c r="N46" s="116">
        <f>M46*1124</f>
        <v>281</v>
      </c>
      <c r="O46" s="116"/>
      <c r="P46" s="203">
        <f>N46*0.08</f>
        <v>22.48</v>
      </c>
      <c r="Q46" s="203">
        <f>N46*0.86</f>
        <v>241.66</v>
      </c>
      <c r="R46" s="203">
        <v>0</v>
      </c>
      <c r="S46" s="203">
        <f>N46*0.06</f>
        <v>16.86</v>
      </c>
      <c r="T46" s="203">
        <f t="shared" ref="T46" si="44">SUM(P46:S46)</f>
        <v>281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18"/>
      <c r="AL46" s="20"/>
      <c r="AM46" s="20"/>
      <c r="AN46" s="20"/>
      <c r="AO46" s="20"/>
      <c r="AP46" s="20"/>
      <c r="AQ46" s="20"/>
      <c r="AR46" s="20"/>
      <c r="AS46" s="218"/>
      <c r="AT46" s="20"/>
      <c r="AU46" s="20"/>
      <c r="AV46" s="20"/>
      <c r="AW46" s="20"/>
      <c r="AX46" s="20"/>
      <c r="AY46" s="20"/>
      <c r="AZ46" s="20"/>
      <c r="BA46" s="20"/>
      <c r="BB46" s="21"/>
      <c r="BC46" s="218"/>
      <c r="BD46" s="21"/>
      <c r="BE46" s="20"/>
      <c r="BF46" s="21"/>
      <c r="BG46" s="20"/>
      <c r="BH46" s="29"/>
      <c r="BI46" s="29"/>
      <c r="BJ46" s="20"/>
      <c r="BK46" s="20"/>
      <c r="BL46" s="20"/>
      <c r="BM46" s="182"/>
      <c r="BN46" s="24"/>
      <c r="BO46" s="180"/>
      <c r="BP46" s="24"/>
      <c r="BQ46" s="195"/>
      <c r="BS46" s="194"/>
    </row>
    <row r="47" spans="1:71" s="231" customFormat="1" ht="231.75" customHeight="1" x14ac:dyDescent="0.25">
      <c r="A47" s="221" t="s">
        <v>347</v>
      </c>
      <c r="B47" s="222">
        <v>41588228</v>
      </c>
      <c r="C47" s="223">
        <v>466.1</v>
      </c>
      <c r="D47" s="223">
        <v>466.1</v>
      </c>
      <c r="E47" s="221">
        <v>14.5</v>
      </c>
      <c r="F47" s="221" t="s">
        <v>367</v>
      </c>
      <c r="G47" s="221" t="s">
        <v>138</v>
      </c>
      <c r="H47" s="221" t="s">
        <v>387</v>
      </c>
      <c r="I47" s="224" t="s">
        <v>406</v>
      </c>
      <c r="J47" s="221" t="s">
        <v>420</v>
      </c>
      <c r="K47" s="221" t="s">
        <v>443</v>
      </c>
      <c r="L47" s="221"/>
      <c r="M47" s="225"/>
      <c r="N47" s="225">
        <f>N48</f>
        <v>78.680000000000007</v>
      </c>
      <c r="O47" s="225">
        <f t="shared" ref="O47:T47" si="45">O48</f>
        <v>0</v>
      </c>
      <c r="P47" s="225">
        <f t="shared" si="45"/>
        <v>6.2944000000000004</v>
      </c>
      <c r="Q47" s="225">
        <f t="shared" si="45"/>
        <v>67.6648</v>
      </c>
      <c r="R47" s="225">
        <f t="shared" si="45"/>
        <v>0</v>
      </c>
      <c r="S47" s="225">
        <f t="shared" si="45"/>
        <v>4.7208000000000006</v>
      </c>
      <c r="T47" s="225">
        <f t="shared" si="45"/>
        <v>78.679999999999993</v>
      </c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6"/>
      <c r="AL47" s="221"/>
      <c r="AM47" s="221"/>
      <c r="AN47" s="221"/>
      <c r="AO47" s="221"/>
      <c r="AP47" s="221"/>
      <c r="AQ47" s="221"/>
      <c r="AR47" s="221"/>
      <c r="AS47" s="226"/>
      <c r="AT47" s="221"/>
      <c r="AU47" s="221"/>
      <c r="AV47" s="221"/>
      <c r="AW47" s="221"/>
      <c r="AX47" s="221"/>
      <c r="AY47" s="221"/>
      <c r="AZ47" s="221"/>
      <c r="BA47" s="221"/>
      <c r="BB47" s="221"/>
      <c r="BC47" s="226">
        <v>7.0000000000000007E-2</v>
      </c>
      <c r="BD47" s="225">
        <f>BC47*1124</f>
        <v>78.680000000000007</v>
      </c>
      <c r="BE47" s="221"/>
      <c r="BF47" s="221"/>
      <c r="BG47" s="221"/>
      <c r="BH47" s="223"/>
      <c r="BI47" s="223"/>
      <c r="BJ47" s="221"/>
      <c r="BK47" s="221"/>
      <c r="BL47" s="221"/>
      <c r="BM47" s="227">
        <f t="shared" si="29"/>
        <v>78.680000000000007</v>
      </c>
      <c r="BN47" s="228">
        <v>43264</v>
      </c>
      <c r="BO47" s="229" t="s">
        <v>451</v>
      </c>
      <c r="BP47" s="228">
        <v>43084</v>
      </c>
      <c r="BQ47" s="230" t="s">
        <v>330</v>
      </c>
      <c r="BR47" s="231">
        <f t="shared" si="2"/>
        <v>180</v>
      </c>
      <c r="BS47" s="232">
        <f t="shared" si="3"/>
        <v>43264</v>
      </c>
    </row>
    <row r="48" spans="1:71" s="22" customFormat="1" ht="112.9" customHeight="1" x14ac:dyDescent="0.25">
      <c r="A48" s="20"/>
      <c r="B48" s="193"/>
      <c r="C48" s="29"/>
      <c r="D48" s="29"/>
      <c r="E48" s="20"/>
      <c r="F48" s="20"/>
      <c r="G48" s="20"/>
      <c r="H48" s="20"/>
      <c r="I48" s="201"/>
      <c r="J48" s="20"/>
      <c r="K48" s="20"/>
      <c r="L48" s="107" t="s">
        <v>310</v>
      </c>
      <c r="M48" s="203">
        <f>BC47</f>
        <v>7.0000000000000007E-2</v>
      </c>
      <c r="N48" s="116">
        <f>M48*1124</f>
        <v>78.680000000000007</v>
      </c>
      <c r="O48" s="116"/>
      <c r="P48" s="203">
        <f>N48*0.08</f>
        <v>6.2944000000000004</v>
      </c>
      <c r="Q48" s="203">
        <f>N48*0.86</f>
        <v>67.6648</v>
      </c>
      <c r="R48" s="203">
        <v>0</v>
      </c>
      <c r="S48" s="203">
        <f>N48*0.06</f>
        <v>4.7208000000000006</v>
      </c>
      <c r="T48" s="203">
        <f t="shared" ref="T48" si="46">SUM(P48:S48)</f>
        <v>78.679999999999993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2"/>
      <c r="AL48" s="20"/>
      <c r="AM48" s="20"/>
      <c r="AN48" s="20"/>
      <c r="AO48" s="20"/>
      <c r="AP48" s="20"/>
      <c r="AQ48" s="20"/>
      <c r="AR48" s="20"/>
      <c r="AS48" s="202"/>
      <c r="AT48" s="20"/>
      <c r="AU48" s="20"/>
      <c r="AV48" s="20"/>
      <c r="AW48" s="20"/>
      <c r="AX48" s="20"/>
      <c r="AY48" s="20"/>
      <c r="AZ48" s="20"/>
      <c r="BA48" s="20"/>
      <c r="BB48" s="21"/>
      <c r="BC48" s="202"/>
      <c r="BD48" s="21"/>
      <c r="BE48" s="20"/>
      <c r="BF48" s="21"/>
      <c r="BG48" s="20"/>
      <c r="BH48" s="29"/>
      <c r="BI48" s="29"/>
      <c r="BJ48" s="20"/>
      <c r="BK48" s="20"/>
      <c r="BL48" s="20"/>
      <c r="BM48" s="182"/>
      <c r="BN48" s="24"/>
      <c r="BO48" s="180"/>
      <c r="BP48" s="24"/>
      <c r="BQ48" s="195"/>
      <c r="BS48" s="194"/>
    </row>
    <row r="49" spans="1:71" s="231" customFormat="1" ht="239.25" customHeight="1" x14ac:dyDescent="0.25">
      <c r="A49" s="221" t="s">
        <v>348</v>
      </c>
      <c r="B49" s="222">
        <v>41591058</v>
      </c>
      <c r="C49" s="223">
        <v>466.1</v>
      </c>
      <c r="D49" s="223"/>
      <c r="E49" s="221">
        <v>5</v>
      </c>
      <c r="F49" s="221" t="s">
        <v>368</v>
      </c>
      <c r="G49" s="221" t="s">
        <v>138</v>
      </c>
      <c r="H49" s="221" t="s">
        <v>388</v>
      </c>
      <c r="I49" s="224" t="s">
        <v>407</v>
      </c>
      <c r="J49" s="221" t="s">
        <v>420</v>
      </c>
      <c r="K49" s="221" t="s">
        <v>443</v>
      </c>
      <c r="L49" s="221"/>
      <c r="M49" s="225"/>
      <c r="N49" s="225">
        <f>N50</f>
        <v>134.88</v>
      </c>
      <c r="O49" s="225">
        <f t="shared" ref="O49:T49" si="47">O50</f>
        <v>0</v>
      </c>
      <c r="P49" s="225">
        <f t="shared" si="47"/>
        <v>10.7904</v>
      </c>
      <c r="Q49" s="225">
        <f t="shared" si="47"/>
        <v>115.99679999999999</v>
      </c>
      <c r="R49" s="225">
        <f t="shared" si="47"/>
        <v>0</v>
      </c>
      <c r="S49" s="225">
        <f t="shared" si="47"/>
        <v>8.0927999999999987</v>
      </c>
      <c r="T49" s="225">
        <f t="shared" si="47"/>
        <v>134.88</v>
      </c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6"/>
      <c r="AL49" s="221"/>
      <c r="AM49" s="221"/>
      <c r="AN49" s="221"/>
      <c r="AO49" s="221"/>
      <c r="AP49" s="221"/>
      <c r="AQ49" s="221"/>
      <c r="AR49" s="221"/>
      <c r="AS49" s="226"/>
      <c r="AT49" s="221"/>
      <c r="AU49" s="221"/>
      <c r="AV49" s="221"/>
      <c r="AW49" s="221"/>
      <c r="AX49" s="221"/>
      <c r="AY49" s="221"/>
      <c r="AZ49" s="221"/>
      <c r="BA49" s="221"/>
      <c r="BB49" s="221"/>
      <c r="BC49" s="226">
        <v>0.12</v>
      </c>
      <c r="BD49" s="225">
        <f>BC49*1124</f>
        <v>134.88</v>
      </c>
      <c r="BE49" s="221"/>
      <c r="BF49" s="225"/>
      <c r="BG49" s="221"/>
      <c r="BH49" s="223"/>
      <c r="BI49" s="223"/>
      <c r="BJ49" s="221"/>
      <c r="BK49" s="221"/>
      <c r="BL49" s="221"/>
      <c r="BM49" s="227">
        <f t="shared" si="29"/>
        <v>134.88</v>
      </c>
      <c r="BN49" s="228">
        <v>43296</v>
      </c>
      <c r="BO49" s="229" t="s">
        <v>452</v>
      </c>
      <c r="BP49" s="228">
        <v>43116</v>
      </c>
      <c r="BQ49" s="230" t="s">
        <v>330</v>
      </c>
      <c r="BR49" s="231">
        <f t="shared" si="2"/>
        <v>180</v>
      </c>
      <c r="BS49" s="232">
        <f t="shared" si="3"/>
        <v>43296</v>
      </c>
    </row>
    <row r="50" spans="1:71" s="22" customFormat="1" ht="112.9" customHeight="1" x14ac:dyDescent="0.25">
      <c r="A50" s="20"/>
      <c r="B50" s="193"/>
      <c r="C50" s="29"/>
      <c r="D50" s="29"/>
      <c r="E50" s="20"/>
      <c r="F50" s="20"/>
      <c r="G50" s="20"/>
      <c r="H50" s="20"/>
      <c r="I50" s="201"/>
      <c r="J50" s="20"/>
      <c r="K50" s="20"/>
      <c r="L50" s="107" t="s">
        <v>310</v>
      </c>
      <c r="M50" s="203">
        <f>BC49</f>
        <v>0.12</v>
      </c>
      <c r="N50" s="116">
        <f>M50*1124</f>
        <v>134.88</v>
      </c>
      <c r="O50" s="116"/>
      <c r="P50" s="203">
        <f>N50*0.08</f>
        <v>10.7904</v>
      </c>
      <c r="Q50" s="203">
        <f>N50*0.86</f>
        <v>115.99679999999999</v>
      </c>
      <c r="R50" s="203">
        <v>0</v>
      </c>
      <c r="S50" s="203">
        <f>N50*0.06</f>
        <v>8.0927999999999987</v>
      </c>
      <c r="T50" s="203">
        <f t="shared" ref="T50" si="48">SUM(P50:S50)</f>
        <v>134.88</v>
      </c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2"/>
      <c r="AL50" s="20"/>
      <c r="AM50" s="20"/>
      <c r="AN50" s="20"/>
      <c r="AO50" s="20"/>
      <c r="AP50" s="20"/>
      <c r="AQ50" s="20"/>
      <c r="AR50" s="20"/>
      <c r="AS50" s="202"/>
      <c r="AT50" s="20"/>
      <c r="AU50" s="20"/>
      <c r="AV50" s="20"/>
      <c r="AW50" s="20"/>
      <c r="AX50" s="20"/>
      <c r="AY50" s="20"/>
      <c r="AZ50" s="20"/>
      <c r="BA50" s="20"/>
      <c r="BB50" s="21"/>
      <c r="BC50" s="202"/>
      <c r="BD50" s="21"/>
      <c r="BE50" s="20"/>
      <c r="BF50" s="21"/>
      <c r="BG50" s="20"/>
      <c r="BH50" s="29"/>
      <c r="BI50" s="29"/>
      <c r="BJ50" s="20"/>
      <c r="BK50" s="20"/>
      <c r="BL50" s="20"/>
      <c r="BM50" s="182"/>
      <c r="BN50" s="24"/>
      <c r="BO50" s="180"/>
      <c r="BP50" s="24"/>
      <c r="BQ50" s="195"/>
      <c r="BS50" s="194"/>
    </row>
    <row r="51" spans="1:71" s="231" customFormat="1" ht="239.25" customHeight="1" x14ac:dyDescent="0.25">
      <c r="A51" s="221" t="s">
        <v>349</v>
      </c>
      <c r="B51" s="222">
        <v>41591090</v>
      </c>
      <c r="C51" s="223">
        <v>466.1</v>
      </c>
      <c r="D51" s="223"/>
      <c r="E51" s="221">
        <v>9</v>
      </c>
      <c r="F51" s="221" t="s">
        <v>369</v>
      </c>
      <c r="G51" s="221" t="s">
        <v>138</v>
      </c>
      <c r="H51" s="221" t="s">
        <v>389</v>
      </c>
      <c r="I51" s="224" t="s">
        <v>408</v>
      </c>
      <c r="J51" s="221" t="s">
        <v>418</v>
      </c>
      <c r="K51" s="221" t="s">
        <v>453</v>
      </c>
      <c r="L51" s="221"/>
      <c r="M51" s="225"/>
      <c r="N51" s="233">
        <f>N52</f>
        <v>157.36000000000001</v>
      </c>
      <c r="O51" s="233">
        <f t="shared" ref="O51:T51" si="49">O52</f>
        <v>0</v>
      </c>
      <c r="P51" s="233">
        <f t="shared" si="49"/>
        <v>12.588800000000001</v>
      </c>
      <c r="Q51" s="233">
        <f t="shared" si="49"/>
        <v>135.3296</v>
      </c>
      <c r="R51" s="233">
        <f t="shared" si="49"/>
        <v>0</v>
      </c>
      <c r="S51" s="233">
        <f t="shared" si="49"/>
        <v>9.4416000000000011</v>
      </c>
      <c r="T51" s="233">
        <f t="shared" si="49"/>
        <v>157.35999999999999</v>
      </c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6"/>
      <c r="AL51" s="221"/>
      <c r="AM51" s="221"/>
      <c r="AN51" s="221"/>
      <c r="AO51" s="221"/>
      <c r="AP51" s="221"/>
      <c r="AQ51" s="221"/>
      <c r="AR51" s="221"/>
      <c r="AS51" s="226"/>
      <c r="AT51" s="221"/>
      <c r="AU51" s="221"/>
      <c r="AV51" s="221"/>
      <c r="AW51" s="221"/>
      <c r="AX51" s="221"/>
      <c r="AY51" s="221"/>
      <c r="AZ51" s="221"/>
      <c r="BA51" s="221"/>
      <c r="BB51" s="221"/>
      <c r="BC51" s="226">
        <v>0.14000000000000001</v>
      </c>
      <c r="BD51" s="225">
        <f>BC51*1124</f>
        <v>157.36000000000001</v>
      </c>
      <c r="BE51" s="221"/>
      <c r="BF51" s="225"/>
      <c r="BG51" s="221"/>
      <c r="BH51" s="223"/>
      <c r="BI51" s="223"/>
      <c r="BJ51" s="221"/>
      <c r="BK51" s="221"/>
      <c r="BL51" s="221"/>
      <c r="BM51" s="227">
        <f t="shared" si="29"/>
        <v>157.36000000000001</v>
      </c>
      <c r="BN51" s="228">
        <v>43296</v>
      </c>
      <c r="BO51" s="229"/>
      <c r="BP51" s="228">
        <v>43116</v>
      </c>
      <c r="BQ51" s="230" t="s">
        <v>330</v>
      </c>
      <c r="BR51" s="231">
        <f t="shared" si="2"/>
        <v>180</v>
      </c>
      <c r="BS51" s="232">
        <f t="shared" si="3"/>
        <v>43296</v>
      </c>
    </row>
    <row r="52" spans="1:71" s="22" customFormat="1" ht="112.9" customHeight="1" x14ac:dyDescent="0.25">
      <c r="A52" s="20"/>
      <c r="B52" s="193"/>
      <c r="C52" s="29"/>
      <c r="D52" s="29"/>
      <c r="E52" s="20"/>
      <c r="F52" s="20"/>
      <c r="G52" s="20"/>
      <c r="H52" s="20"/>
      <c r="I52" s="201"/>
      <c r="J52" s="20"/>
      <c r="K52" s="20"/>
      <c r="L52" s="107" t="s">
        <v>310</v>
      </c>
      <c r="M52" s="203">
        <f>BC51</f>
        <v>0.14000000000000001</v>
      </c>
      <c r="N52" s="116">
        <f>M52*1124</f>
        <v>157.36000000000001</v>
      </c>
      <c r="O52" s="116"/>
      <c r="P52" s="203">
        <f>N52*0.08</f>
        <v>12.588800000000001</v>
      </c>
      <c r="Q52" s="203">
        <f>N52*0.86</f>
        <v>135.3296</v>
      </c>
      <c r="R52" s="203">
        <v>0</v>
      </c>
      <c r="S52" s="203">
        <f>N52*0.06</f>
        <v>9.4416000000000011</v>
      </c>
      <c r="T52" s="203">
        <f t="shared" ref="T52" si="50">SUM(P52:S52)</f>
        <v>157.35999999999999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2"/>
      <c r="AL52" s="20"/>
      <c r="AM52" s="20"/>
      <c r="AN52" s="20"/>
      <c r="AO52" s="20"/>
      <c r="AP52" s="20"/>
      <c r="AQ52" s="20"/>
      <c r="AR52" s="20"/>
      <c r="AS52" s="202"/>
      <c r="AT52" s="20"/>
      <c r="AU52" s="20"/>
      <c r="AV52" s="20"/>
      <c r="AW52" s="20"/>
      <c r="AX52" s="20"/>
      <c r="AY52" s="20"/>
      <c r="AZ52" s="20"/>
      <c r="BA52" s="20"/>
      <c r="BB52" s="21"/>
      <c r="BC52" s="202"/>
      <c r="BD52" s="21"/>
      <c r="BE52" s="20"/>
      <c r="BF52" s="21"/>
      <c r="BG52" s="20"/>
      <c r="BH52" s="29"/>
      <c r="BI52" s="29"/>
      <c r="BJ52" s="20"/>
      <c r="BK52" s="20"/>
      <c r="BL52" s="20"/>
      <c r="BM52" s="182"/>
      <c r="BN52" s="24"/>
      <c r="BO52" s="180"/>
      <c r="BP52" s="24"/>
      <c r="BQ52" s="195"/>
      <c r="BS52" s="194"/>
    </row>
    <row r="53" spans="1:71" s="231" customFormat="1" ht="264.75" customHeight="1" x14ac:dyDescent="0.25">
      <c r="A53" s="221" t="s">
        <v>350</v>
      </c>
      <c r="B53" s="222">
        <v>41592177</v>
      </c>
      <c r="C53" s="223">
        <v>466.1</v>
      </c>
      <c r="D53" s="223">
        <v>466.1</v>
      </c>
      <c r="E53" s="221">
        <v>9</v>
      </c>
      <c r="F53" s="221" t="s">
        <v>370</v>
      </c>
      <c r="G53" s="221" t="s">
        <v>138</v>
      </c>
      <c r="H53" s="221" t="s">
        <v>390</v>
      </c>
      <c r="I53" s="224" t="s">
        <v>409</v>
      </c>
      <c r="J53" s="221" t="s">
        <v>426</v>
      </c>
      <c r="K53" s="221" t="s">
        <v>454</v>
      </c>
      <c r="L53" s="221"/>
      <c r="M53" s="225"/>
      <c r="N53" s="225">
        <f>N54</f>
        <v>146.12</v>
      </c>
      <c r="O53" s="225">
        <f t="shared" ref="O53:T53" si="51">O54</f>
        <v>0</v>
      </c>
      <c r="P53" s="225">
        <f t="shared" si="51"/>
        <v>11.6896</v>
      </c>
      <c r="Q53" s="225">
        <f t="shared" si="51"/>
        <v>125.6632</v>
      </c>
      <c r="R53" s="225">
        <f t="shared" si="51"/>
        <v>0</v>
      </c>
      <c r="S53" s="225">
        <f t="shared" si="51"/>
        <v>8.7672000000000008</v>
      </c>
      <c r="T53" s="225">
        <f t="shared" si="51"/>
        <v>146.12</v>
      </c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6"/>
      <c r="AL53" s="221"/>
      <c r="AM53" s="221"/>
      <c r="AN53" s="221"/>
      <c r="AO53" s="221"/>
      <c r="AP53" s="221"/>
      <c r="AQ53" s="221"/>
      <c r="AR53" s="221"/>
      <c r="AS53" s="226"/>
      <c r="AT53" s="221"/>
      <c r="AU53" s="221"/>
      <c r="AV53" s="221"/>
      <c r="AW53" s="221"/>
      <c r="AX53" s="221"/>
      <c r="AY53" s="221"/>
      <c r="AZ53" s="221"/>
      <c r="BA53" s="221"/>
      <c r="BB53" s="221"/>
      <c r="BC53" s="226">
        <v>0.13</v>
      </c>
      <c r="BD53" s="225">
        <f>BC53*1124</f>
        <v>146.12</v>
      </c>
      <c r="BE53" s="221"/>
      <c r="BF53" s="221"/>
      <c r="BG53" s="221"/>
      <c r="BH53" s="223"/>
      <c r="BI53" s="223"/>
      <c r="BJ53" s="221"/>
      <c r="BK53" s="221"/>
      <c r="BL53" s="221"/>
      <c r="BM53" s="227">
        <f t="shared" si="29"/>
        <v>146.12</v>
      </c>
      <c r="BN53" s="228">
        <v>43275</v>
      </c>
      <c r="BO53" s="229"/>
      <c r="BP53" s="228">
        <v>43095</v>
      </c>
      <c r="BQ53" s="230" t="s">
        <v>330</v>
      </c>
      <c r="BR53" s="231">
        <f t="shared" ref="BR53:BR91" si="52">BQ53*30</f>
        <v>180</v>
      </c>
      <c r="BS53" s="232">
        <f t="shared" ref="BS53" si="53">BP53+BR53</f>
        <v>43275</v>
      </c>
    </row>
    <row r="54" spans="1:71" s="22" customFormat="1" ht="112.9" customHeight="1" x14ac:dyDescent="0.25">
      <c r="A54" s="20"/>
      <c r="B54" s="193"/>
      <c r="C54" s="29"/>
      <c r="D54" s="29"/>
      <c r="E54" s="20"/>
      <c r="F54" s="20"/>
      <c r="G54" s="20"/>
      <c r="H54" s="20"/>
      <c r="I54" s="201"/>
      <c r="J54" s="20"/>
      <c r="K54" s="20"/>
      <c r="L54" s="107" t="s">
        <v>310</v>
      </c>
      <c r="M54" s="203">
        <f>BC53</f>
        <v>0.13</v>
      </c>
      <c r="N54" s="116">
        <f>M54*1124</f>
        <v>146.12</v>
      </c>
      <c r="O54" s="116"/>
      <c r="P54" s="203">
        <f>N54*0.08</f>
        <v>11.6896</v>
      </c>
      <c r="Q54" s="203">
        <f>N54*0.86</f>
        <v>125.6632</v>
      </c>
      <c r="R54" s="203">
        <v>0</v>
      </c>
      <c r="S54" s="203">
        <f>N54*0.06</f>
        <v>8.7672000000000008</v>
      </c>
      <c r="T54" s="203">
        <f t="shared" ref="T54" si="54">SUM(P54:S54)</f>
        <v>146.12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2"/>
      <c r="AL54" s="20"/>
      <c r="AM54" s="20"/>
      <c r="AN54" s="20"/>
      <c r="AO54" s="20"/>
      <c r="AP54" s="20"/>
      <c r="AQ54" s="20"/>
      <c r="AR54" s="20"/>
      <c r="AS54" s="202"/>
      <c r="AT54" s="20"/>
      <c r="AU54" s="20"/>
      <c r="AV54" s="20"/>
      <c r="AW54" s="20"/>
      <c r="AX54" s="20"/>
      <c r="AY54" s="20"/>
      <c r="AZ54" s="20"/>
      <c r="BA54" s="20"/>
      <c r="BB54" s="21"/>
      <c r="BC54" s="202"/>
      <c r="BD54" s="21"/>
      <c r="BE54" s="20"/>
      <c r="BF54" s="21"/>
      <c r="BG54" s="20"/>
      <c r="BH54" s="29"/>
      <c r="BI54" s="29"/>
      <c r="BJ54" s="20"/>
      <c r="BK54" s="20"/>
      <c r="BL54" s="20"/>
      <c r="BM54" s="182"/>
      <c r="BN54" s="24"/>
      <c r="BO54" s="180"/>
      <c r="BP54" s="24"/>
      <c r="BQ54" s="195"/>
      <c r="BS54" s="194"/>
    </row>
    <row r="55" spans="1:71" s="231" customFormat="1" ht="409.6" customHeight="1" x14ac:dyDescent="0.25">
      <c r="A55" s="221" t="s">
        <v>478</v>
      </c>
      <c r="B55" s="222">
        <v>41594101</v>
      </c>
      <c r="C55" s="223">
        <v>466.1</v>
      </c>
      <c r="D55" s="223"/>
      <c r="E55" s="221">
        <v>15</v>
      </c>
      <c r="F55" s="221" t="s">
        <v>479</v>
      </c>
      <c r="G55" s="221" t="s">
        <v>138</v>
      </c>
      <c r="H55" s="221" t="s">
        <v>480</v>
      </c>
      <c r="I55" s="224" t="s">
        <v>481</v>
      </c>
      <c r="J55" s="221" t="s">
        <v>482</v>
      </c>
      <c r="K55" s="221" t="s">
        <v>483</v>
      </c>
      <c r="L55" s="221" t="s">
        <v>457</v>
      </c>
      <c r="M55" s="221"/>
      <c r="N55" s="225"/>
      <c r="O55" s="225"/>
      <c r="P55" s="225"/>
      <c r="Q55" s="225"/>
      <c r="R55" s="225"/>
      <c r="S55" s="225"/>
      <c r="T55" s="225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6"/>
      <c r="AL55" s="221"/>
      <c r="AM55" s="221"/>
      <c r="AN55" s="221"/>
      <c r="AO55" s="221"/>
      <c r="AP55" s="221"/>
      <c r="AQ55" s="221"/>
      <c r="AR55" s="221"/>
      <c r="AS55" s="226"/>
      <c r="AT55" s="221"/>
      <c r="AU55" s="221"/>
      <c r="AV55" s="221"/>
      <c r="AW55" s="221"/>
      <c r="AX55" s="221"/>
      <c r="AY55" s="221"/>
      <c r="AZ55" s="221"/>
      <c r="BA55" s="221"/>
      <c r="BB55" s="221"/>
      <c r="BC55" s="226"/>
      <c r="BD55" s="225"/>
      <c r="BE55" s="221"/>
      <c r="BF55" s="225"/>
      <c r="BG55" s="221"/>
      <c r="BH55" s="223"/>
      <c r="BI55" s="223"/>
      <c r="BJ55" s="221"/>
      <c r="BK55" s="221"/>
      <c r="BL55" s="221"/>
      <c r="BM55" s="227">
        <f t="shared" ref="BM55" si="55">V55+X55+Z55+AB55+AD55+AF55+AH55+AL55+AN55+AP55+AR55+AT55+AV55+AX55+AZ55+BB55+BD55+BF55+BH55+BJ55+BL55</f>
        <v>0</v>
      </c>
      <c r="BN55" s="228">
        <v>43295</v>
      </c>
      <c r="BO55" s="234" t="s">
        <v>484</v>
      </c>
      <c r="BP55" s="228">
        <v>43115</v>
      </c>
      <c r="BQ55" s="230" t="s">
        <v>330</v>
      </c>
      <c r="BR55" s="231">
        <f t="shared" ref="BR55" si="56">BQ55*30</f>
        <v>180</v>
      </c>
      <c r="BS55" s="232">
        <f t="shared" ref="BS55" si="57">BP55+BR55</f>
        <v>43295</v>
      </c>
    </row>
    <row r="56" spans="1:71" s="231" customFormat="1" ht="276.75" customHeight="1" x14ac:dyDescent="0.25">
      <c r="A56" s="221" t="s">
        <v>351</v>
      </c>
      <c r="B56" s="222">
        <v>41594264</v>
      </c>
      <c r="C56" s="223">
        <v>466.1</v>
      </c>
      <c r="D56" s="223"/>
      <c r="E56" s="221">
        <v>9</v>
      </c>
      <c r="F56" s="221" t="s">
        <v>371</v>
      </c>
      <c r="G56" s="221" t="s">
        <v>138</v>
      </c>
      <c r="H56" s="221" t="s">
        <v>391</v>
      </c>
      <c r="I56" s="224" t="s">
        <v>410</v>
      </c>
      <c r="J56" s="221" t="s">
        <v>418</v>
      </c>
      <c r="K56" s="221" t="s">
        <v>441</v>
      </c>
      <c r="L56" s="221"/>
      <c r="M56" s="221"/>
      <c r="N56" s="225">
        <f>N57</f>
        <v>258.52000000000004</v>
      </c>
      <c r="O56" s="225">
        <f t="shared" ref="O56:T56" si="58">O57</f>
        <v>0</v>
      </c>
      <c r="P56" s="225">
        <f t="shared" si="58"/>
        <v>20.681600000000003</v>
      </c>
      <c r="Q56" s="225">
        <f t="shared" si="58"/>
        <v>222.32720000000003</v>
      </c>
      <c r="R56" s="225">
        <f t="shared" si="58"/>
        <v>0</v>
      </c>
      <c r="S56" s="225">
        <f t="shared" si="58"/>
        <v>15.511200000000002</v>
      </c>
      <c r="T56" s="225">
        <f t="shared" si="58"/>
        <v>258.52000000000004</v>
      </c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6"/>
      <c r="AL56" s="221"/>
      <c r="AM56" s="221"/>
      <c r="AN56" s="221"/>
      <c r="AO56" s="221"/>
      <c r="AP56" s="221"/>
      <c r="AQ56" s="221"/>
      <c r="AR56" s="221"/>
      <c r="AS56" s="226"/>
      <c r="AT56" s="221"/>
      <c r="AU56" s="221"/>
      <c r="AV56" s="221"/>
      <c r="AW56" s="221"/>
      <c r="AX56" s="221"/>
      <c r="AY56" s="221"/>
      <c r="AZ56" s="221"/>
      <c r="BA56" s="221"/>
      <c r="BB56" s="221"/>
      <c r="BC56" s="226">
        <v>0.23</v>
      </c>
      <c r="BD56" s="223">
        <f>BC56*1124</f>
        <v>258.52000000000004</v>
      </c>
      <c r="BE56" s="223"/>
      <c r="BF56" s="221"/>
      <c r="BG56" s="221"/>
      <c r="BH56" s="221"/>
      <c r="BI56" s="221"/>
      <c r="BJ56" s="221"/>
      <c r="BK56" s="221"/>
      <c r="BL56" s="221"/>
      <c r="BM56" s="227">
        <f t="shared" si="29"/>
        <v>258.52000000000004</v>
      </c>
      <c r="BN56" s="228">
        <v>43296</v>
      </c>
      <c r="BO56" s="229"/>
      <c r="BP56" s="228">
        <v>43116</v>
      </c>
      <c r="BQ56" s="230" t="s">
        <v>330</v>
      </c>
      <c r="BR56" s="231">
        <f t="shared" si="52"/>
        <v>180</v>
      </c>
      <c r="BS56" s="232">
        <f t="shared" ref="BS56:BS60" si="59">BP56+BR56</f>
        <v>43296</v>
      </c>
    </row>
    <row r="57" spans="1:71" s="22" customFormat="1" ht="112.9" customHeight="1" x14ac:dyDescent="0.25">
      <c r="A57" s="20"/>
      <c r="B57" s="193"/>
      <c r="C57" s="29"/>
      <c r="D57" s="29"/>
      <c r="E57" s="20"/>
      <c r="F57" s="20"/>
      <c r="G57" s="20"/>
      <c r="H57" s="20"/>
      <c r="I57" s="201"/>
      <c r="J57" s="20"/>
      <c r="K57" s="20"/>
      <c r="L57" s="107" t="s">
        <v>310</v>
      </c>
      <c r="M57" s="203">
        <f>BC56</f>
        <v>0.23</v>
      </c>
      <c r="N57" s="116">
        <f>M57*1124</f>
        <v>258.52000000000004</v>
      </c>
      <c r="O57" s="116"/>
      <c r="P57" s="203">
        <f>N57*0.08</f>
        <v>20.681600000000003</v>
      </c>
      <c r="Q57" s="203">
        <f>N57*0.86</f>
        <v>222.32720000000003</v>
      </c>
      <c r="R57" s="203">
        <v>0</v>
      </c>
      <c r="S57" s="203">
        <f>N57*0.06</f>
        <v>15.511200000000002</v>
      </c>
      <c r="T57" s="203">
        <f t="shared" ref="T57" si="60">SUM(P57:S57)</f>
        <v>258.52000000000004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2"/>
      <c r="AL57" s="20"/>
      <c r="AM57" s="20"/>
      <c r="AN57" s="20"/>
      <c r="AO57" s="20"/>
      <c r="AP57" s="20"/>
      <c r="AQ57" s="20"/>
      <c r="AR57" s="20"/>
      <c r="AS57" s="202"/>
      <c r="AT57" s="20"/>
      <c r="AU57" s="20"/>
      <c r="AV57" s="20"/>
      <c r="AW57" s="20"/>
      <c r="AX57" s="20"/>
      <c r="AY57" s="20"/>
      <c r="AZ57" s="20"/>
      <c r="BA57" s="20"/>
      <c r="BB57" s="21"/>
      <c r="BC57" s="202"/>
      <c r="BD57" s="21"/>
      <c r="BE57" s="20"/>
      <c r="BF57" s="21"/>
      <c r="BG57" s="20"/>
      <c r="BH57" s="29"/>
      <c r="BI57" s="29"/>
      <c r="BJ57" s="20"/>
      <c r="BK57" s="20"/>
      <c r="BL57" s="20"/>
      <c r="BM57" s="182"/>
      <c r="BN57" s="24"/>
      <c r="BO57" s="180"/>
      <c r="BP57" s="24"/>
      <c r="BQ57" s="195"/>
      <c r="BS57" s="194"/>
    </row>
    <row r="58" spans="1:71" s="231" customFormat="1" ht="241.5" x14ac:dyDescent="0.25">
      <c r="A58" s="221" t="s">
        <v>485</v>
      </c>
      <c r="B58" s="222">
        <v>41594423</v>
      </c>
      <c r="C58" s="223">
        <v>466.1</v>
      </c>
      <c r="D58" s="223"/>
      <c r="E58" s="221">
        <v>12</v>
      </c>
      <c r="F58" s="221" t="s">
        <v>486</v>
      </c>
      <c r="G58" s="221" t="s">
        <v>138</v>
      </c>
      <c r="H58" s="221" t="s">
        <v>487</v>
      </c>
      <c r="I58" s="224" t="s">
        <v>488</v>
      </c>
      <c r="J58" s="221" t="s">
        <v>331</v>
      </c>
      <c r="K58" s="221" t="s">
        <v>444</v>
      </c>
      <c r="L58" s="221"/>
      <c r="M58" s="221"/>
      <c r="N58" s="225">
        <f>N59</f>
        <v>213.56</v>
      </c>
      <c r="O58" s="225">
        <f t="shared" ref="O58:T58" si="61">O59</f>
        <v>0</v>
      </c>
      <c r="P58" s="225">
        <f t="shared" si="61"/>
        <v>17.084800000000001</v>
      </c>
      <c r="Q58" s="225">
        <f t="shared" si="61"/>
        <v>183.66159999999999</v>
      </c>
      <c r="R58" s="225">
        <f t="shared" si="61"/>
        <v>0</v>
      </c>
      <c r="S58" s="225">
        <f t="shared" si="61"/>
        <v>12.813599999999999</v>
      </c>
      <c r="T58" s="225">
        <f t="shared" si="61"/>
        <v>213.56</v>
      </c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6"/>
      <c r="AL58" s="221"/>
      <c r="AM58" s="221"/>
      <c r="AN58" s="221"/>
      <c r="AO58" s="221"/>
      <c r="AP58" s="221"/>
      <c r="AQ58" s="221"/>
      <c r="AR58" s="221"/>
      <c r="AS58" s="226"/>
      <c r="AT58" s="221"/>
      <c r="AU58" s="221"/>
      <c r="AV58" s="221"/>
      <c r="AW58" s="221"/>
      <c r="AX58" s="221"/>
      <c r="AY58" s="221"/>
      <c r="AZ58" s="221"/>
      <c r="BA58" s="221"/>
      <c r="BB58" s="221"/>
      <c r="BC58" s="226">
        <v>0.19</v>
      </c>
      <c r="BD58" s="223">
        <f>BC58*1124</f>
        <v>213.56</v>
      </c>
      <c r="BE58" s="223"/>
      <c r="BF58" s="221"/>
      <c r="BG58" s="221"/>
      <c r="BH58" s="221"/>
      <c r="BI58" s="221"/>
      <c r="BJ58" s="221"/>
      <c r="BK58" s="221"/>
      <c r="BL58" s="221"/>
      <c r="BM58" s="227">
        <f t="shared" ref="BM58" si="62">V58+X58+Z58+AB58+AD58+AF58+AH58+AL58+AN58+AP58+AR58+AT58+AV58+AX58+AZ58+BB58+BD58+BF58+BH58+BJ58+BL58</f>
        <v>213.56</v>
      </c>
      <c r="BN58" s="228">
        <v>43289</v>
      </c>
      <c r="BO58" s="229"/>
      <c r="BP58" s="228">
        <v>43109</v>
      </c>
      <c r="BQ58" s="230" t="s">
        <v>330</v>
      </c>
      <c r="BR58" s="231">
        <f t="shared" ref="BR58" si="63">BQ58*30</f>
        <v>180</v>
      </c>
      <c r="BS58" s="232">
        <f t="shared" ref="BS58" si="64">BP58+BR58</f>
        <v>43289</v>
      </c>
    </row>
    <row r="59" spans="1:71" s="22" customFormat="1" ht="112.9" customHeight="1" x14ac:dyDescent="0.25">
      <c r="A59" s="20"/>
      <c r="B59" s="193"/>
      <c r="C59" s="29"/>
      <c r="D59" s="29"/>
      <c r="E59" s="20"/>
      <c r="F59" s="20"/>
      <c r="G59" s="20"/>
      <c r="H59" s="20"/>
      <c r="I59" s="217"/>
      <c r="J59" s="20"/>
      <c r="K59" s="20"/>
      <c r="L59" s="107" t="s">
        <v>310</v>
      </c>
      <c r="M59" s="203">
        <f>BC58</f>
        <v>0.19</v>
      </c>
      <c r="N59" s="116">
        <f>M59*1124</f>
        <v>213.56</v>
      </c>
      <c r="O59" s="116"/>
      <c r="P59" s="203">
        <f>N59*0.08</f>
        <v>17.084800000000001</v>
      </c>
      <c r="Q59" s="203">
        <f>N59*0.86</f>
        <v>183.66159999999999</v>
      </c>
      <c r="R59" s="203">
        <v>0</v>
      </c>
      <c r="S59" s="203">
        <f>N59*0.06</f>
        <v>12.813599999999999</v>
      </c>
      <c r="T59" s="203">
        <f t="shared" ref="T59" si="65">SUM(P59:S59)</f>
        <v>213.56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18"/>
      <c r="AL59" s="20"/>
      <c r="AM59" s="20"/>
      <c r="AN59" s="20"/>
      <c r="AO59" s="20"/>
      <c r="AP59" s="20"/>
      <c r="AQ59" s="20"/>
      <c r="AR59" s="20"/>
      <c r="AS59" s="218"/>
      <c r="AT59" s="20"/>
      <c r="AU59" s="20"/>
      <c r="AV59" s="20"/>
      <c r="AW59" s="20"/>
      <c r="AX59" s="20"/>
      <c r="AY59" s="20"/>
      <c r="AZ59" s="20"/>
      <c r="BA59" s="20"/>
      <c r="BB59" s="21"/>
      <c r="BC59" s="218"/>
      <c r="BD59" s="21"/>
      <c r="BE59" s="20"/>
      <c r="BF59" s="21"/>
      <c r="BG59" s="20"/>
      <c r="BH59" s="29"/>
      <c r="BI59" s="29"/>
      <c r="BJ59" s="20"/>
      <c r="BK59" s="20"/>
      <c r="BL59" s="20"/>
      <c r="BM59" s="182"/>
      <c r="BN59" s="24"/>
      <c r="BO59" s="180"/>
      <c r="BP59" s="24"/>
      <c r="BQ59" s="195"/>
      <c r="BS59" s="194"/>
    </row>
    <row r="60" spans="1:71" s="231" customFormat="1" ht="244.5" customHeight="1" x14ac:dyDescent="0.25">
      <c r="A60" s="221" t="s">
        <v>352</v>
      </c>
      <c r="B60" s="222">
        <v>41596720</v>
      </c>
      <c r="C60" s="223">
        <v>466.1</v>
      </c>
      <c r="D60" s="223"/>
      <c r="E60" s="221">
        <v>9</v>
      </c>
      <c r="F60" s="221" t="s">
        <v>372</v>
      </c>
      <c r="G60" s="221" t="s">
        <v>138</v>
      </c>
      <c r="H60" s="221" t="s">
        <v>392</v>
      </c>
      <c r="I60" s="224" t="s">
        <v>411</v>
      </c>
      <c r="J60" s="221" t="s">
        <v>427</v>
      </c>
      <c r="K60" s="221" t="s">
        <v>455</v>
      </c>
      <c r="L60" s="221"/>
      <c r="M60" s="221"/>
      <c r="N60" s="225">
        <f>N61</f>
        <v>174.22</v>
      </c>
      <c r="O60" s="225">
        <f t="shared" ref="O60:AF60" si="66">O61</f>
        <v>0</v>
      </c>
      <c r="P60" s="225">
        <f t="shared" si="66"/>
        <v>13.9376</v>
      </c>
      <c r="Q60" s="225">
        <f t="shared" si="66"/>
        <v>149.82919999999999</v>
      </c>
      <c r="R60" s="225">
        <f t="shared" si="66"/>
        <v>0</v>
      </c>
      <c r="S60" s="225">
        <f t="shared" si="66"/>
        <v>10.453199999999999</v>
      </c>
      <c r="T60" s="225">
        <f t="shared" si="66"/>
        <v>174.22</v>
      </c>
      <c r="U60" s="225">
        <f t="shared" si="66"/>
        <v>0</v>
      </c>
      <c r="V60" s="225">
        <f t="shared" si="66"/>
        <v>0</v>
      </c>
      <c r="W60" s="225">
        <f t="shared" si="66"/>
        <v>0</v>
      </c>
      <c r="X60" s="225">
        <f t="shared" si="66"/>
        <v>0</v>
      </c>
      <c r="Y60" s="225">
        <f t="shared" si="66"/>
        <v>0</v>
      </c>
      <c r="Z60" s="225">
        <f t="shared" si="66"/>
        <v>0</v>
      </c>
      <c r="AA60" s="225">
        <f t="shared" si="66"/>
        <v>0</v>
      </c>
      <c r="AB60" s="225">
        <f t="shared" si="66"/>
        <v>0</v>
      </c>
      <c r="AC60" s="225">
        <f t="shared" si="66"/>
        <v>0</v>
      </c>
      <c r="AD60" s="225">
        <f t="shared" si="66"/>
        <v>0</v>
      </c>
      <c r="AE60" s="225">
        <f t="shared" si="66"/>
        <v>0</v>
      </c>
      <c r="AF60" s="225">
        <f t="shared" si="66"/>
        <v>0</v>
      </c>
      <c r="AG60" s="221"/>
      <c r="AH60" s="225"/>
      <c r="AI60" s="221"/>
      <c r="AJ60" s="221"/>
      <c r="AK60" s="226"/>
      <c r="AL60" s="225"/>
      <c r="AM60" s="221"/>
      <c r="AN60" s="221"/>
      <c r="AO60" s="221"/>
      <c r="AP60" s="221"/>
      <c r="AQ60" s="221"/>
      <c r="AR60" s="221"/>
      <c r="AS60" s="226"/>
      <c r="AT60" s="225"/>
      <c r="AU60" s="221"/>
      <c r="AV60" s="221"/>
      <c r="AW60" s="221"/>
      <c r="AX60" s="221"/>
      <c r="AY60" s="221"/>
      <c r="AZ60" s="221"/>
      <c r="BA60" s="221"/>
      <c r="BB60" s="221"/>
      <c r="BC60" s="226">
        <v>0.155</v>
      </c>
      <c r="BD60" s="221">
        <f>BC60*1124</f>
        <v>174.22</v>
      </c>
      <c r="BE60" s="221"/>
      <c r="BF60" s="221"/>
      <c r="BG60" s="221"/>
      <c r="BH60" s="221"/>
      <c r="BI60" s="221"/>
      <c r="BJ60" s="221"/>
      <c r="BK60" s="221"/>
      <c r="BL60" s="221"/>
      <c r="BM60" s="227">
        <f t="shared" ref="BM60:BM85" si="67">V60+X60+Z60+AB60+AD60+AF60+AH60+AL60+AN60+AP60+AR60+AT60+AV60+AX60+AZ60+BB60+BD60+BF60+BH60+BJ60+BL60</f>
        <v>174.22</v>
      </c>
      <c r="BN60" s="228">
        <v>43297</v>
      </c>
      <c r="BO60" s="229"/>
      <c r="BP60" s="228">
        <v>43117</v>
      </c>
      <c r="BQ60" s="230" t="s">
        <v>330</v>
      </c>
      <c r="BR60" s="231">
        <f t="shared" si="52"/>
        <v>180</v>
      </c>
      <c r="BS60" s="232">
        <f t="shared" si="59"/>
        <v>43297</v>
      </c>
    </row>
    <row r="61" spans="1:71" s="22" customFormat="1" ht="112.9" customHeight="1" x14ac:dyDescent="0.25">
      <c r="A61" s="20"/>
      <c r="B61" s="193"/>
      <c r="C61" s="29"/>
      <c r="D61" s="29"/>
      <c r="E61" s="20"/>
      <c r="F61" s="20"/>
      <c r="G61" s="20"/>
      <c r="H61" s="20"/>
      <c r="I61" s="201"/>
      <c r="J61" s="20"/>
      <c r="K61" s="20"/>
      <c r="L61" s="107" t="s">
        <v>310</v>
      </c>
      <c r="M61" s="203">
        <f>BC60</f>
        <v>0.155</v>
      </c>
      <c r="N61" s="116">
        <f>M61*1124</f>
        <v>174.22</v>
      </c>
      <c r="O61" s="116"/>
      <c r="P61" s="203">
        <f>N61*0.08</f>
        <v>13.9376</v>
      </c>
      <c r="Q61" s="203">
        <f>N61*0.86</f>
        <v>149.82919999999999</v>
      </c>
      <c r="R61" s="203">
        <v>0</v>
      </c>
      <c r="S61" s="203">
        <f>N61*0.06</f>
        <v>10.453199999999999</v>
      </c>
      <c r="T61" s="203">
        <f t="shared" ref="T61" si="68">SUM(P61:S61)</f>
        <v>174.22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2"/>
      <c r="AL61" s="20"/>
      <c r="AM61" s="20"/>
      <c r="AN61" s="20"/>
      <c r="AO61" s="20"/>
      <c r="AP61" s="20"/>
      <c r="AQ61" s="20"/>
      <c r="AR61" s="20"/>
      <c r="AS61" s="202"/>
      <c r="AT61" s="20"/>
      <c r="AU61" s="20"/>
      <c r="AV61" s="20"/>
      <c r="AW61" s="20"/>
      <c r="AX61" s="20"/>
      <c r="AY61" s="20"/>
      <c r="AZ61" s="20"/>
      <c r="BA61" s="20"/>
      <c r="BB61" s="21"/>
      <c r="BC61" s="202"/>
      <c r="BD61" s="21"/>
      <c r="BE61" s="20"/>
      <c r="BF61" s="21"/>
      <c r="BG61" s="20"/>
      <c r="BH61" s="29"/>
      <c r="BI61" s="29"/>
      <c r="BJ61" s="20"/>
      <c r="BK61" s="20"/>
      <c r="BL61" s="20"/>
      <c r="BM61" s="182"/>
      <c r="BN61" s="24"/>
      <c r="BO61" s="180"/>
      <c r="BP61" s="24"/>
      <c r="BQ61" s="195"/>
      <c r="BS61" s="194"/>
    </row>
    <row r="62" spans="1:71" s="247" customFormat="1" ht="194.25" customHeight="1" x14ac:dyDescent="0.25">
      <c r="A62" s="236"/>
      <c r="B62" s="237"/>
      <c r="C62" s="236"/>
      <c r="D62" s="236"/>
      <c r="E62" s="236"/>
      <c r="F62" s="236" t="s">
        <v>39</v>
      </c>
      <c r="G62" s="236"/>
      <c r="H62" s="236"/>
      <c r="I62" s="238"/>
      <c r="J62" s="236"/>
      <c r="K62" s="236"/>
      <c r="L62" s="236"/>
      <c r="M62" s="236"/>
      <c r="N62" s="239">
        <f>N3+N11+N13+N15+N16+N18+N21+N23+N25+N30+N33+N35+N40+N42+N47+N49+N51+N53+N56+N60+N8+N20+N44+N55+N58</f>
        <v>6370.4900000000016</v>
      </c>
      <c r="O62" s="239">
        <f t="shared" ref="O62:T62" si="69">O3+O11+O13+O15+O16+O18+O21+O23+O25+O30+O33+O35+O40+O42+O47+O49+O51+O53+O56+O60+O8+O20+O44+O55+O58</f>
        <v>0</v>
      </c>
      <c r="P62" s="239">
        <f t="shared" si="69"/>
        <v>470.25759999999991</v>
      </c>
      <c r="Q62" s="239">
        <f t="shared" si="69"/>
        <v>4780.1892000000007</v>
      </c>
      <c r="R62" s="239">
        <f t="shared" si="69"/>
        <v>783.11999999999989</v>
      </c>
      <c r="S62" s="239">
        <f t="shared" si="69"/>
        <v>336.92320000000007</v>
      </c>
      <c r="T62" s="239">
        <f t="shared" si="69"/>
        <v>6370.4900000000016</v>
      </c>
      <c r="U62" s="236"/>
      <c r="V62" s="236"/>
      <c r="W62" s="236"/>
      <c r="X62" s="236"/>
      <c r="Y62" s="236"/>
      <c r="Z62" s="236"/>
      <c r="AA62" s="236"/>
      <c r="AB62" s="236"/>
      <c r="AC62" s="236"/>
      <c r="AD62" s="236"/>
      <c r="AE62" s="236"/>
      <c r="AF62" s="236"/>
      <c r="AG62" s="236"/>
      <c r="AH62" s="240"/>
      <c r="AI62" s="240"/>
      <c r="AJ62" s="236"/>
      <c r="AK62" s="241"/>
      <c r="AL62" s="240"/>
      <c r="AM62" s="240"/>
      <c r="AN62" s="236"/>
      <c r="AO62" s="236"/>
      <c r="AP62" s="236"/>
      <c r="AQ62" s="236"/>
      <c r="AR62" s="236"/>
      <c r="AS62" s="241"/>
      <c r="AT62" s="236"/>
      <c r="AU62" s="236"/>
      <c r="AV62" s="236"/>
      <c r="AW62" s="236"/>
      <c r="AX62" s="236"/>
      <c r="AY62" s="236"/>
      <c r="AZ62" s="236"/>
      <c r="BA62" s="236"/>
      <c r="BB62" s="239"/>
      <c r="BC62" s="241"/>
      <c r="BD62" s="236"/>
      <c r="BE62" s="236"/>
      <c r="BF62" s="236"/>
      <c r="BG62" s="236"/>
      <c r="BH62" s="236"/>
      <c r="BI62" s="236"/>
      <c r="BJ62" s="236"/>
      <c r="BK62" s="236"/>
      <c r="BL62" s="236"/>
      <c r="BM62" s="242">
        <f>SUM(BM3:BM61)</f>
        <v>6370.4900000000007</v>
      </c>
      <c r="BN62" s="243"/>
      <c r="BO62" s="244"/>
      <c r="BP62" s="245">
        <v>43025</v>
      </c>
      <c r="BQ62" s="246" t="s">
        <v>330</v>
      </c>
      <c r="BR62" s="247">
        <f t="shared" si="52"/>
        <v>180</v>
      </c>
      <c r="BS62" s="248">
        <f t="shared" ref="BS62:BS104" si="70">BP62+BR62</f>
        <v>43205</v>
      </c>
    </row>
    <row r="63" spans="1:71" s="22" customFormat="1" ht="194.25" customHeight="1" x14ac:dyDescent="0.25">
      <c r="A63" s="20"/>
      <c r="B63" s="193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3"/>
      <c r="O63" s="23"/>
      <c r="P63" s="23"/>
      <c r="Q63" s="23"/>
      <c r="R63" s="23"/>
      <c r="S63" s="23"/>
      <c r="T63" s="23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1"/>
      <c r="AI63" s="21"/>
      <c r="AJ63" s="20"/>
      <c r="AK63" s="200"/>
      <c r="AL63" s="21"/>
      <c r="AM63" s="21"/>
      <c r="AN63" s="20"/>
      <c r="AO63" s="20"/>
      <c r="AP63" s="20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2">
        <f t="shared" si="67"/>
        <v>0</v>
      </c>
      <c r="BN63" s="24"/>
      <c r="BO63" s="180"/>
      <c r="BP63" s="196">
        <v>43025</v>
      </c>
      <c r="BQ63" s="195" t="s">
        <v>330</v>
      </c>
      <c r="BR63" s="22">
        <f t="shared" si="52"/>
        <v>180</v>
      </c>
      <c r="BS63" s="194">
        <f t="shared" si="70"/>
        <v>43205</v>
      </c>
    </row>
    <row r="64" spans="1:71" s="22" customFormat="1" ht="194.25" customHeight="1" x14ac:dyDescent="0.25">
      <c r="A64" s="20"/>
      <c r="B64" s="193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0"/>
      <c r="O64" s="20"/>
      <c r="P64" s="23"/>
      <c r="Q64" s="23"/>
      <c r="R64" s="23"/>
      <c r="S64" s="23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1"/>
      <c r="AI64" s="21"/>
      <c r="AJ64" s="20"/>
      <c r="AK64" s="200"/>
      <c r="AL64" s="21"/>
      <c r="AM64" s="21"/>
      <c r="AN64" s="20"/>
      <c r="AO64" s="20"/>
      <c r="AP64" s="20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0"/>
      <c r="BE64" s="20"/>
      <c r="BF64" s="20"/>
      <c r="BG64" s="20"/>
      <c r="BH64" s="20"/>
      <c r="BI64" s="20"/>
      <c r="BJ64" s="20"/>
      <c r="BK64" s="20"/>
      <c r="BL64" s="20"/>
      <c r="BM64" s="182">
        <f t="shared" si="67"/>
        <v>0</v>
      </c>
      <c r="BN64" s="24"/>
      <c r="BO64" s="180"/>
      <c r="BP64" s="196">
        <v>43027</v>
      </c>
      <c r="BQ64" s="195" t="s">
        <v>330</v>
      </c>
      <c r="BR64" s="22">
        <f t="shared" si="52"/>
        <v>180</v>
      </c>
      <c r="BS64" s="194">
        <f t="shared" si="70"/>
        <v>43207</v>
      </c>
    </row>
    <row r="65" spans="1:71" s="22" customFormat="1" ht="194.25" customHeight="1" x14ac:dyDescent="0.25">
      <c r="A65" s="20"/>
      <c r="B65" s="193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3"/>
      <c r="O65" s="23"/>
      <c r="P65" s="23"/>
      <c r="Q65" s="23"/>
      <c r="R65" s="23"/>
      <c r="S65" s="23"/>
      <c r="T65" s="23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1"/>
      <c r="AI65" s="21"/>
      <c r="AJ65" s="20"/>
      <c r="AK65" s="200"/>
      <c r="AL65" s="21"/>
      <c r="AM65" s="21"/>
      <c r="AN65" s="20"/>
      <c r="AO65" s="20"/>
      <c r="AP65" s="20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0"/>
      <c r="BE65" s="20"/>
      <c r="BF65" s="20"/>
      <c r="BG65" s="20"/>
      <c r="BH65" s="20"/>
      <c r="BI65" s="20"/>
      <c r="BJ65" s="20"/>
      <c r="BK65" s="20"/>
      <c r="BL65" s="20"/>
      <c r="BM65" s="182">
        <f t="shared" si="67"/>
        <v>0</v>
      </c>
      <c r="BN65" s="24"/>
      <c r="BO65" s="180"/>
      <c r="BP65" s="196">
        <v>43041</v>
      </c>
      <c r="BQ65" s="195" t="s">
        <v>330</v>
      </c>
      <c r="BR65" s="22">
        <f t="shared" si="52"/>
        <v>180</v>
      </c>
      <c r="BS65" s="194">
        <f t="shared" si="70"/>
        <v>43221</v>
      </c>
    </row>
    <row r="66" spans="1:71" s="22" customFormat="1" ht="194.25" customHeight="1" x14ac:dyDescent="0.25">
      <c r="A66" s="20"/>
      <c r="B66" s="193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0"/>
      <c r="O66" s="20"/>
      <c r="P66" s="23"/>
      <c r="Q66" s="23"/>
      <c r="R66" s="23"/>
      <c r="S66" s="23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1"/>
      <c r="AI66" s="21"/>
      <c r="AJ66" s="20"/>
      <c r="AK66" s="200"/>
      <c r="AL66" s="21"/>
      <c r="AM66" s="21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2">
        <f t="shared" si="67"/>
        <v>0</v>
      </c>
      <c r="BN66" s="24"/>
      <c r="BO66" s="180"/>
      <c r="BP66" s="196">
        <v>43027</v>
      </c>
      <c r="BQ66" s="195" t="s">
        <v>330</v>
      </c>
      <c r="BR66" s="22">
        <f t="shared" si="52"/>
        <v>180</v>
      </c>
      <c r="BS66" s="194">
        <f t="shared" si="70"/>
        <v>43207</v>
      </c>
    </row>
    <row r="67" spans="1:71" s="22" customFormat="1" ht="194.25" customHeight="1" x14ac:dyDescent="0.25">
      <c r="A67" s="20"/>
      <c r="B67" s="193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0"/>
      <c r="O67" s="20"/>
      <c r="P67" s="23"/>
      <c r="Q67" s="23"/>
      <c r="R67" s="23"/>
      <c r="S67" s="23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1"/>
      <c r="AI67" s="21"/>
      <c r="AJ67" s="20"/>
      <c r="AK67" s="200"/>
      <c r="AL67" s="21"/>
      <c r="AM67" s="21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0"/>
      <c r="BE67" s="20"/>
      <c r="BF67" s="20"/>
      <c r="BG67" s="20"/>
      <c r="BH67" s="20"/>
      <c r="BI67" s="20"/>
      <c r="BJ67" s="20"/>
      <c r="BK67" s="20"/>
      <c r="BL67" s="20"/>
      <c r="BM67" s="182">
        <f t="shared" si="67"/>
        <v>0</v>
      </c>
      <c r="BN67" s="24"/>
      <c r="BO67" s="180"/>
      <c r="BP67" s="196">
        <v>43032</v>
      </c>
      <c r="BQ67" s="195" t="s">
        <v>330</v>
      </c>
      <c r="BR67" s="22">
        <f t="shared" si="52"/>
        <v>180</v>
      </c>
      <c r="BS67" s="194">
        <f t="shared" si="70"/>
        <v>43212</v>
      </c>
    </row>
    <row r="68" spans="1:71" s="22" customFormat="1" ht="186.75" customHeight="1" x14ac:dyDescent="0.25">
      <c r="A68" s="20"/>
      <c r="B68" s="193"/>
      <c r="C68" s="20"/>
      <c r="D68" s="20"/>
      <c r="E68" s="20"/>
      <c r="F68" s="20"/>
      <c r="G68" s="20"/>
      <c r="H68" s="20"/>
      <c r="I68" s="199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1"/>
      <c r="AI68" s="21"/>
      <c r="AJ68" s="20"/>
      <c r="AK68" s="200"/>
      <c r="AL68" s="21"/>
      <c r="AM68" s="21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2">
        <f t="shared" si="67"/>
        <v>0</v>
      </c>
      <c r="BN68" s="24"/>
      <c r="BO68" s="180"/>
      <c r="BP68" s="196">
        <v>43024</v>
      </c>
      <c r="BQ68" s="195" t="s">
        <v>330</v>
      </c>
      <c r="BR68" s="22">
        <f t="shared" si="52"/>
        <v>180</v>
      </c>
      <c r="BS68" s="194">
        <f t="shared" si="70"/>
        <v>43204</v>
      </c>
    </row>
    <row r="69" spans="1:71" s="22" customFormat="1" ht="409.6" customHeight="1" x14ac:dyDescent="0.25">
      <c r="A69" s="20"/>
      <c r="B69" s="193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3"/>
      <c r="O69" s="23"/>
      <c r="P69" s="23"/>
      <c r="Q69" s="23"/>
      <c r="R69" s="23"/>
      <c r="S69" s="23"/>
      <c r="T69" s="23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9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0"/>
      <c r="BE69" s="20"/>
      <c r="BF69" s="20"/>
      <c r="BG69" s="20"/>
      <c r="BH69" s="20"/>
      <c r="BI69" s="20"/>
      <c r="BJ69" s="20"/>
      <c r="BK69" s="20"/>
      <c r="BL69" s="20"/>
      <c r="BM69" s="182">
        <f t="shared" si="67"/>
        <v>0</v>
      </c>
      <c r="BN69" s="24"/>
      <c r="BO69" s="180"/>
      <c r="BP69" s="196">
        <v>43031</v>
      </c>
      <c r="BQ69" s="195" t="s">
        <v>330</v>
      </c>
      <c r="BR69" s="22">
        <f t="shared" si="52"/>
        <v>180</v>
      </c>
      <c r="BS69" s="194">
        <f t="shared" si="70"/>
        <v>43211</v>
      </c>
    </row>
    <row r="70" spans="1:71" s="22" customFormat="1" ht="201.75" customHeight="1" x14ac:dyDescent="0.25">
      <c r="A70" s="20"/>
      <c r="B70" s="193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0"/>
      <c r="AL70" s="20"/>
      <c r="AM70" s="20"/>
      <c r="AN70" s="20"/>
      <c r="AO70" s="20"/>
      <c r="AP70" s="29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0"/>
      <c r="BE70" s="20"/>
      <c r="BF70" s="20"/>
      <c r="BG70" s="20"/>
      <c r="BH70" s="20"/>
      <c r="BI70" s="20"/>
      <c r="BJ70" s="20"/>
      <c r="BK70" s="20"/>
      <c r="BL70" s="20"/>
      <c r="BM70" s="182">
        <f t="shared" si="67"/>
        <v>0</v>
      </c>
      <c r="BN70" s="24"/>
      <c r="BO70" s="180"/>
      <c r="BP70" s="196">
        <v>43031</v>
      </c>
      <c r="BQ70" s="195" t="s">
        <v>330</v>
      </c>
      <c r="BR70" s="22">
        <f t="shared" si="52"/>
        <v>180</v>
      </c>
      <c r="BS70" s="194">
        <f t="shared" si="70"/>
        <v>43211</v>
      </c>
    </row>
    <row r="71" spans="1:71" s="22" customFormat="1" ht="201.75" customHeight="1" x14ac:dyDescent="0.25">
      <c r="A71" s="20"/>
      <c r="B71" s="193"/>
      <c r="C71" s="20"/>
      <c r="D71" s="20"/>
      <c r="E71" s="20"/>
      <c r="F71" s="20"/>
      <c r="G71" s="20"/>
      <c r="H71" s="20"/>
      <c r="I71" s="199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0"/>
      <c r="AL71" s="20"/>
      <c r="AM71" s="20"/>
      <c r="AN71" s="20"/>
      <c r="AO71" s="20"/>
      <c r="AP71" s="29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0"/>
      <c r="BE71" s="20"/>
      <c r="BF71" s="20"/>
      <c r="BG71" s="20"/>
      <c r="BH71" s="20"/>
      <c r="BI71" s="20"/>
      <c r="BJ71" s="20"/>
      <c r="BK71" s="20"/>
      <c r="BL71" s="20"/>
      <c r="BM71" s="182">
        <f t="shared" si="67"/>
        <v>0</v>
      </c>
      <c r="BN71" s="24"/>
      <c r="BO71" s="180"/>
      <c r="BP71" s="196">
        <v>43033</v>
      </c>
      <c r="BQ71" s="195" t="s">
        <v>330</v>
      </c>
      <c r="BR71" s="22">
        <f t="shared" si="52"/>
        <v>180</v>
      </c>
      <c r="BS71" s="194">
        <f t="shared" si="70"/>
        <v>43213</v>
      </c>
    </row>
    <row r="72" spans="1:71" s="22" customFormat="1" ht="201.75" customHeight="1" x14ac:dyDescent="0.25">
      <c r="A72" s="20"/>
      <c r="B72" s="193"/>
      <c r="C72" s="20"/>
      <c r="D72" s="20"/>
      <c r="E72" s="20"/>
      <c r="F72" s="20"/>
      <c r="G72" s="20"/>
      <c r="H72" s="20"/>
      <c r="I72" s="199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9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0"/>
      <c r="BE72" s="20"/>
      <c r="BF72" s="20"/>
      <c r="BG72" s="20"/>
      <c r="BH72" s="20"/>
      <c r="BI72" s="20"/>
      <c r="BJ72" s="20"/>
      <c r="BK72" s="20"/>
      <c r="BL72" s="20"/>
      <c r="BM72" s="182">
        <f t="shared" si="67"/>
        <v>0</v>
      </c>
      <c r="BN72" s="24"/>
      <c r="BO72" s="180"/>
      <c r="BP72" s="196">
        <v>43040</v>
      </c>
      <c r="BQ72" s="195" t="s">
        <v>330</v>
      </c>
      <c r="BR72" s="22">
        <f t="shared" si="52"/>
        <v>180</v>
      </c>
      <c r="BS72" s="194">
        <f t="shared" si="70"/>
        <v>43220</v>
      </c>
    </row>
    <row r="73" spans="1:71" s="22" customFormat="1" ht="201.75" customHeight="1" x14ac:dyDescent="0.25">
      <c r="A73" s="20"/>
      <c r="B73" s="193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0"/>
      <c r="O73" s="20"/>
      <c r="P73" s="23"/>
      <c r="Q73" s="23"/>
      <c r="R73" s="23"/>
      <c r="S73" s="23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9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0"/>
      <c r="BE73" s="20"/>
      <c r="BF73" s="20"/>
      <c r="BG73" s="20"/>
      <c r="BH73" s="20"/>
      <c r="BI73" s="20"/>
      <c r="BJ73" s="20"/>
      <c r="BK73" s="20"/>
      <c r="BL73" s="20"/>
      <c r="BM73" s="182">
        <f t="shared" si="67"/>
        <v>0</v>
      </c>
      <c r="BN73" s="24"/>
      <c r="BO73" s="180"/>
      <c r="BP73" s="196">
        <v>43034</v>
      </c>
      <c r="BQ73" s="195" t="s">
        <v>330</v>
      </c>
      <c r="BR73" s="22">
        <f t="shared" si="52"/>
        <v>180</v>
      </c>
      <c r="BS73" s="194">
        <f t="shared" si="70"/>
        <v>43214</v>
      </c>
    </row>
    <row r="74" spans="1:71" s="22" customFormat="1" ht="179.25" customHeight="1" x14ac:dyDescent="0.25">
      <c r="A74" s="20"/>
      <c r="B74" s="193"/>
      <c r="C74" s="20"/>
      <c r="D74" s="20"/>
      <c r="E74" s="20"/>
      <c r="F74" s="20"/>
      <c r="G74" s="20"/>
      <c r="H74" s="20"/>
      <c r="I74" s="199"/>
      <c r="J74" s="20"/>
      <c r="K74" s="20"/>
      <c r="L74" s="20"/>
      <c r="M74" s="20"/>
      <c r="N74" s="23"/>
      <c r="O74" s="23"/>
      <c r="P74" s="23"/>
      <c r="Q74" s="23"/>
      <c r="R74" s="23"/>
      <c r="S74" s="23"/>
      <c r="T74" s="23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0"/>
      <c r="BE74" s="20"/>
      <c r="BF74" s="20"/>
      <c r="BG74" s="20"/>
      <c r="BH74" s="20"/>
      <c r="BI74" s="20"/>
      <c r="BJ74" s="20"/>
      <c r="BK74" s="20"/>
      <c r="BL74" s="20"/>
      <c r="BM74" s="182">
        <f t="shared" si="67"/>
        <v>0</v>
      </c>
      <c r="BN74" s="24"/>
      <c r="BO74" s="180"/>
      <c r="BP74" s="196">
        <v>43034</v>
      </c>
      <c r="BQ74" s="195" t="s">
        <v>330</v>
      </c>
      <c r="BR74" s="22">
        <f t="shared" si="52"/>
        <v>180</v>
      </c>
      <c r="BS74" s="194">
        <f t="shared" si="70"/>
        <v>43214</v>
      </c>
    </row>
    <row r="75" spans="1:71" s="22" customFormat="1" ht="152.25" customHeight="1" x14ac:dyDescent="0.25">
      <c r="A75" s="20"/>
      <c r="B75" s="193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0"/>
      <c r="O75" s="20"/>
      <c r="P75" s="23"/>
      <c r="Q75" s="23"/>
      <c r="R75" s="23"/>
      <c r="S75" s="23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2">
        <f t="shared" si="67"/>
        <v>0</v>
      </c>
      <c r="BN75" s="24"/>
      <c r="BO75" s="180"/>
      <c r="BP75" s="196">
        <v>43031</v>
      </c>
      <c r="BQ75" s="195" t="s">
        <v>330</v>
      </c>
      <c r="BR75" s="22">
        <f t="shared" si="52"/>
        <v>180</v>
      </c>
      <c r="BS75" s="194">
        <f t="shared" si="70"/>
        <v>43211</v>
      </c>
    </row>
    <row r="76" spans="1:71" s="22" customFormat="1" ht="237" customHeight="1" x14ac:dyDescent="0.25">
      <c r="A76" s="20"/>
      <c r="B76" s="193"/>
      <c r="C76" s="20"/>
      <c r="D76" s="20"/>
      <c r="E76" s="20"/>
      <c r="F76" s="20"/>
      <c r="G76" s="20"/>
      <c r="H76" s="20"/>
      <c r="I76" s="199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0"/>
      <c r="BC76" s="200"/>
      <c r="BD76" s="20"/>
      <c r="BE76" s="20"/>
      <c r="BF76" s="20"/>
      <c r="BG76" s="20"/>
      <c r="BH76" s="20"/>
      <c r="BI76" s="20"/>
      <c r="BJ76" s="20"/>
      <c r="BK76" s="20"/>
      <c r="BL76" s="20"/>
      <c r="BM76" s="182">
        <f t="shared" si="67"/>
        <v>0</v>
      </c>
      <c r="BN76" s="24"/>
      <c r="BO76" s="180"/>
      <c r="BP76" s="196">
        <v>43035</v>
      </c>
      <c r="BQ76" s="195" t="s">
        <v>330</v>
      </c>
      <c r="BR76" s="22">
        <f t="shared" si="52"/>
        <v>180</v>
      </c>
      <c r="BS76" s="194">
        <f t="shared" si="70"/>
        <v>43215</v>
      </c>
    </row>
    <row r="77" spans="1:71" s="22" customFormat="1" ht="210" customHeight="1" x14ac:dyDescent="0.25">
      <c r="A77" s="20"/>
      <c r="B77" s="193"/>
      <c r="C77" s="20"/>
      <c r="D77" s="20"/>
      <c r="E77" s="20"/>
      <c r="F77" s="20"/>
      <c r="G77" s="20"/>
      <c r="H77" s="20"/>
      <c r="I77" s="199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0"/>
      <c r="AL77" s="20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0"/>
      <c r="BC77" s="200"/>
      <c r="BD77" s="29"/>
      <c r="BE77" s="20"/>
      <c r="BF77" s="20"/>
      <c r="BG77" s="20"/>
      <c r="BH77" s="20"/>
      <c r="BI77" s="20"/>
      <c r="BJ77" s="20"/>
      <c r="BK77" s="20"/>
      <c r="BL77" s="20"/>
      <c r="BM77" s="182">
        <f t="shared" si="67"/>
        <v>0</v>
      </c>
      <c r="BN77" s="24"/>
      <c r="BO77" s="180"/>
      <c r="BP77" s="196">
        <v>43034</v>
      </c>
      <c r="BQ77" s="195" t="s">
        <v>330</v>
      </c>
      <c r="BR77" s="22">
        <f t="shared" si="52"/>
        <v>180</v>
      </c>
      <c r="BS77" s="194">
        <f t="shared" si="70"/>
        <v>43214</v>
      </c>
    </row>
    <row r="78" spans="1:71" s="22" customFormat="1" ht="150" customHeight="1" x14ac:dyDescent="0.25">
      <c r="A78" s="20"/>
      <c r="B78" s="193"/>
      <c r="C78" s="20"/>
      <c r="D78" s="20"/>
      <c r="E78" s="20"/>
      <c r="F78" s="20"/>
      <c r="G78" s="20"/>
      <c r="H78" s="20"/>
      <c r="I78" s="199"/>
      <c r="J78" s="20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0"/>
      <c r="AL78" s="20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0"/>
      <c r="BE78" s="20"/>
      <c r="BF78" s="20"/>
      <c r="BG78" s="20"/>
      <c r="BH78" s="20"/>
      <c r="BI78" s="20"/>
      <c r="BJ78" s="20"/>
      <c r="BK78" s="20"/>
      <c r="BL78" s="20"/>
      <c r="BM78" s="182">
        <f t="shared" si="67"/>
        <v>0</v>
      </c>
      <c r="BN78" s="24"/>
      <c r="BO78" s="180"/>
      <c r="BP78" s="196">
        <v>43035</v>
      </c>
      <c r="BQ78" s="195" t="s">
        <v>330</v>
      </c>
      <c r="BR78" s="22">
        <f t="shared" si="52"/>
        <v>180</v>
      </c>
      <c r="BS78" s="194">
        <f t="shared" si="70"/>
        <v>43215</v>
      </c>
    </row>
    <row r="79" spans="1:71" s="22" customFormat="1" ht="202.5" customHeight="1" x14ac:dyDescent="0.25">
      <c r="A79" s="20"/>
      <c r="B79" s="193"/>
      <c r="C79" s="20"/>
      <c r="D79" s="20"/>
      <c r="E79" s="20"/>
      <c r="F79" s="20"/>
      <c r="G79" s="20"/>
      <c r="H79" s="20"/>
      <c r="I79" s="199"/>
      <c r="J79" s="20"/>
      <c r="K79" s="20"/>
      <c r="L79" s="20"/>
      <c r="M79" s="20"/>
      <c r="N79" s="20"/>
      <c r="O79" s="20"/>
      <c r="P79" s="29"/>
      <c r="Q79" s="29"/>
      <c r="R79" s="29"/>
      <c r="S79" s="29"/>
      <c r="T79" s="29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0"/>
      <c r="AL79" s="20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0"/>
      <c r="BC79" s="200"/>
      <c r="BD79" s="29"/>
      <c r="BE79" s="20"/>
      <c r="BF79" s="20"/>
      <c r="BG79" s="20"/>
      <c r="BH79" s="20"/>
      <c r="BI79" s="20"/>
      <c r="BJ79" s="20"/>
      <c r="BK79" s="20"/>
      <c r="BL79" s="20"/>
      <c r="BM79" s="182">
        <f t="shared" si="67"/>
        <v>0</v>
      </c>
      <c r="BN79" s="24"/>
      <c r="BO79" s="180"/>
      <c r="BP79" s="196">
        <v>43041</v>
      </c>
      <c r="BQ79" s="195" t="s">
        <v>330</v>
      </c>
      <c r="BR79" s="22">
        <f t="shared" si="52"/>
        <v>180</v>
      </c>
      <c r="BS79" s="194">
        <f t="shared" si="70"/>
        <v>43221</v>
      </c>
    </row>
    <row r="80" spans="1:71" s="22" customFormat="1" ht="144.75" customHeight="1" x14ac:dyDescent="0.25">
      <c r="A80" s="20"/>
      <c r="B80" s="193"/>
      <c r="C80" s="20"/>
      <c r="D80" s="20"/>
      <c r="E80" s="20"/>
      <c r="F80" s="20"/>
      <c r="G80" s="20"/>
      <c r="H80" s="20"/>
      <c r="I80" s="199"/>
      <c r="J80" s="20"/>
      <c r="K80" s="200"/>
      <c r="L80" s="200"/>
      <c r="M80" s="200"/>
      <c r="N80" s="200"/>
      <c r="O80" s="200"/>
      <c r="P80" s="192"/>
      <c r="Q80" s="192"/>
      <c r="R80" s="192"/>
      <c r="S80" s="192"/>
      <c r="T80" s="192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0"/>
      <c r="AL80" s="20"/>
      <c r="AM80" s="20"/>
      <c r="AN80" s="20"/>
      <c r="AO80" s="20"/>
      <c r="AP80" s="20"/>
      <c r="AQ80" s="20"/>
      <c r="AR80" s="20"/>
      <c r="AS80" s="200"/>
      <c r="AT80" s="20"/>
      <c r="AU80" s="20"/>
      <c r="AV80" s="20"/>
      <c r="AW80" s="20"/>
      <c r="AX80" s="20"/>
      <c r="AY80" s="20"/>
      <c r="AZ80" s="20"/>
      <c r="BA80" s="20"/>
      <c r="BB80" s="20"/>
      <c r="BC80" s="200"/>
      <c r="BD80" s="20"/>
      <c r="BE80" s="20"/>
      <c r="BF80" s="20"/>
      <c r="BG80" s="20"/>
      <c r="BH80" s="20"/>
      <c r="BI80" s="20"/>
      <c r="BJ80" s="20"/>
      <c r="BK80" s="20"/>
      <c r="BL80" s="20"/>
      <c r="BM80" s="182">
        <f t="shared" si="67"/>
        <v>0</v>
      </c>
      <c r="BN80" s="24"/>
      <c r="BO80" s="180"/>
      <c r="BP80" s="196">
        <v>43034</v>
      </c>
      <c r="BQ80" s="195" t="s">
        <v>330</v>
      </c>
      <c r="BR80" s="22">
        <f t="shared" si="52"/>
        <v>180</v>
      </c>
      <c r="BS80" s="194">
        <f t="shared" si="70"/>
        <v>43214</v>
      </c>
    </row>
    <row r="81" spans="1:72" s="22" customFormat="1" ht="223.5" customHeight="1" x14ac:dyDescent="0.25">
      <c r="A81" s="20"/>
      <c r="B81" s="193"/>
      <c r="C81" s="20"/>
      <c r="D81" s="20"/>
      <c r="E81" s="20"/>
      <c r="F81" s="20"/>
      <c r="G81" s="20"/>
      <c r="H81" s="20"/>
      <c r="I81" s="199"/>
      <c r="J81" s="20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0"/>
      <c r="AL81" s="20"/>
      <c r="AM81" s="20"/>
      <c r="AN81" s="20"/>
      <c r="AO81" s="20"/>
      <c r="AP81" s="20"/>
      <c r="AQ81" s="20"/>
      <c r="AR81" s="20"/>
      <c r="AS81" s="200"/>
      <c r="AT81" s="20"/>
      <c r="AU81" s="20"/>
      <c r="AV81" s="20"/>
      <c r="AW81" s="20"/>
      <c r="AX81" s="20"/>
      <c r="AY81" s="20"/>
      <c r="AZ81" s="20"/>
      <c r="BA81" s="20"/>
      <c r="BB81" s="20"/>
      <c r="BC81" s="200"/>
      <c r="BD81" s="29"/>
      <c r="BE81" s="20"/>
      <c r="BF81" s="20"/>
      <c r="BG81" s="20"/>
      <c r="BH81" s="20"/>
      <c r="BI81" s="20"/>
      <c r="BJ81" s="20"/>
      <c r="BK81" s="20"/>
      <c r="BL81" s="20"/>
      <c r="BM81" s="182">
        <f t="shared" si="67"/>
        <v>0</v>
      </c>
      <c r="BN81" s="24"/>
      <c r="BO81" s="180"/>
      <c r="BP81" s="196">
        <v>43046</v>
      </c>
      <c r="BQ81" s="195" t="s">
        <v>330</v>
      </c>
      <c r="BR81" s="22">
        <f t="shared" si="52"/>
        <v>180</v>
      </c>
      <c r="BS81" s="194">
        <f t="shared" si="70"/>
        <v>43226</v>
      </c>
    </row>
    <row r="82" spans="1:72" s="22" customFormat="1" ht="178.5" customHeight="1" x14ac:dyDescent="0.25">
      <c r="A82" s="20"/>
      <c r="B82" s="193"/>
      <c r="C82" s="20"/>
      <c r="D82" s="20"/>
      <c r="E82" s="20"/>
      <c r="F82" s="20"/>
      <c r="G82" s="20"/>
      <c r="H82" s="20"/>
      <c r="I82" s="199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0"/>
      <c r="AL82" s="20"/>
      <c r="AM82" s="20"/>
      <c r="AN82" s="20"/>
      <c r="AO82" s="20"/>
      <c r="AP82" s="20"/>
      <c r="AQ82" s="20"/>
      <c r="AR82" s="20"/>
      <c r="AS82" s="200"/>
      <c r="AT82" s="20"/>
      <c r="AU82" s="20"/>
      <c r="AV82" s="20"/>
      <c r="AW82" s="20"/>
      <c r="AX82" s="20"/>
      <c r="AY82" s="20"/>
      <c r="AZ82" s="20"/>
      <c r="BA82" s="20"/>
      <c r="BB82" s="20"/>
      <c r="BC82" s="200"/>
      <c r="BD82" s="20"/>
      <c r="BE82" s="20"/>
      <c r="BF82" s="20"/>
      <c r="BG82" s="20"/>
      <c r="BH82" s="20"/>
      <c r="BI82" s="20"/>
      <c r="BJ82" s="20"/>
      <c r="BK82" s="20"/>
      <c r="BL82" s="20"/>
      <c r="BM82" s="182">
        <f t="shared" si="67"/>
        <v>0</v>
      </c>
      <c r="BN82" s="24"/>
      <c r="BO82" s="180"/>
      <c r="BP82" s="196">
        <v>43046</v>
      </c>
      <c r="BQ82" s="195" t="s">
        <v>329</v>
      </c>
      <c r="BR82" s="22">
        <f t="shared" si="52"/>
        <v>360</v>
      </c>
      <c r="BS82" s="194">
        <f t="shared" si="70"/>
        <v>43406</v>
      </c>
    </row>
    <row r="83" spans="1:72" s="22" customFormat="1" ht="176.25" customHeight="1" x14ac:dyDescent="0.25">
      <c r="A83" s="20"/>
      <c r="B83" s="193"/>
      <c r="C83" s="20"/>
      <c r="D83" s="20"/>
      <c r="E83" s="20"/>
      <c r="F83" s="20"/>
      <c r="G83" s="20"/>
      <c r="H83" s="20"/>
      <c r="I83" s="199"/>
      <c r="J83" s="20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0"/>
      <c r="AL83" s="20"/>
      <c r="AM83" s="20"/>
      <c r="AN83" s="20"/>
      <c r="AO83" s="20"/>
      <c r="AP83" s="20"/>
      <c r="AQ83" s="20"/>
      <c r="AR83" s="20"/>
      <c r="AS83" s="200"/>
      <c r="AT83" s="20"/>
      <c r="AU83" s="20"/>
      <c r="AV83" s="20"/>
      <c r="AW83" s="20"/>
      <c r="AX83" s="20"/>
      <c r="AY83" s="20"/>
      <c r="AZ83" s="20"/>
      <c r="BA83" s="20"/>
      <c r="BB83" s="20"/>
      <c r="BC83" s="200"/>
      <c r="BD83" s="20"/>
      <c r="BE83" s="20"/>
      <c r="BF83" s="20"/>
      <c r="BG83" s="20"/>
      <c r="BH83" s="20"/>
      <c r="BI83" s="20"/>
      <c r="BJ83" s="20"/>
      <c r="BK83" s="20"/>
      <c r="BL83" s="20"/>
      <c r="BM83" s="182">
        <f t="shared" si="67"/>
        <v>0</v>
      </c>
      <c r="BN83" s="24"/>
      <c r="BO83" s="180"/>
      <c r="BP83" s="196">
        <v>43035</v>
      </c>
      <c r="BQ83" s="195" t="s">
        <v>330</v>
      </c>
      <c r="BR83" s="22">
        <f t="shared" si="52"/>
        <v>180</v>
      </c>
      <c r="BS83" s="194">
        <f t="shared" si="70"/>
        <v>43215</v>
      </c>
    </row>
    <row r="84" spans="1:72" s="22" customFormat="1" ht="326.25" customHeight="1" x14ac:dyDescent="0.25">
      <c r="A84" s="20"/>
      <c r="B84" s="193"/>
      <c r="C84" s="20"/>
      <c r="D84" s="20"/>
      <c r="E84" s="20"/>
      <c r="F84" s="20"/>
      <c r="G84" s="20"/>
      <c r="H84" s="20"/>
      <c r="I84" s="199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0"/>
      <c r="AL84" s="20"/>
      <c r="AM84" s="20"/>
      <c r="AN84" s="20"/>
      <c r="AO84" s="20"/>
      <c r="AP84" s="20"/>
      <c r="AQ84" s="20"/>
      <c r="AR84" s="20"/>
      <c r="AS84" s="200"/>
      <c r="AT84" s="20"/>
      <c r="AU84" s="20"/>
      <c r="AV84" s="20"/>
      <c r="AW84" s="20"/>
      <c r="AX84" s="20"/>
      <c r="AY84" s="20"/>
      <c r="AZ84" s="20"/>
      <c r="BA84" s="20"/>
      <c r="BB84" s="20"/>
      <c r="BC84" s="200"/>
      <c r="BD84" s="20"/>
      <c r="BE84" s="20"/>
      <c r="BF84" s="20"/>
      <c r="BG84" s="20"/>
      <c r="BH84" s="20"/>
      <c r="BI84" s="20"/>
      <c r="BJ84" s="20"/>
      <c r="BK84" s="20"/>
      <c r="BL84" s="20"/>
      <c r="BM84" s="182">
        <f t="shared" si="67"/>
        <v>0</v>
      </c>
      <c r="BN84" s="24"/>
      <c r="BO84" s="180"/>
      <c r="BP84" s="196">
        <v>43039</v>
      </c>
      <c r="BQ84" s="195" t="s">
        <v>330</v>
      </c>
      <c r="BR84" s="22">
        <f t="shared" si="52"/>
        <v>180</v>
      </c>
      <c r="BS84" s="194">
        <f t="shared" si="70"/>
        <v>43219</v>
      </c>
    </row>
    <row r="85" spans="1:72" s="22" customFormat="1" ht="223.5" customHeight="1" x14ac:dyDescent="0.25">
      <c r="A85" s="20"/>
      <c r="B85" s="193"/>
      <c r="C85" s="20"/>
      <c r="D85" s="20"/>
      <c r="E85" s="20"/>
      <c r="F85" s="20"/>
      <c r="G85" s="20"/>
      <c r="H85" s="20"/>
      <c r="I85" s="199"/>
      <c r="J85" s="20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9"/>
      <c r="AI85" s="20"/>
      <c r="AJ85" s="20"/>
      <c r="AK85" s="200"/>
      <c r="AL85" s="29"/>
      <c r="AM85" s="20"/>
      <c r="AN85" s="20"/>
      <c r="AO85" s="20"/>
      <c r="AP85" s="20"/>
      <c r="AQ85" s="20"/>
      <c r="AR85" s="20"/>
      <c r="AS85" s="200"/>
      <c r="AT85" s="20"/>
      <c r="AU85" s="20"/>
      <c r="AV85" s="20"/>
      <c r="AW85" s="20"/>
      <c r="AX85" s="20"/>
      <c r="AY85" s="20"/>
      <c r="AZ85" s="20"/>
      <c r="BA85" s="20"/>
      <c r="BB85" s="29"/>
      <c r="BC85" s="200"/>
      <c r="BD85" s="29"/>
      <c r="BE85" s="20"/>
      <c r="BF85" s="20"/>
      <c r="BG85" s="20"/>
      <c r="BH85" s="20"/>
      <c r="BI85" s="20"/>
      <c r="BJ85" s="20"/>
      <c r="BK85" s="20"/>
      <c r="BL85" s="20"/>
      <c r="BM85" s="182">
        <f t="shared" si="67"/>
        <v>0</v>
      </c>
      <c r="BN85" s="24"/>
      <c r="BO85" s="180"/>
      <c r="BP85" s="196">
        <v>43046</v>
      </c>
      <c r="BQ85" s="195" t="s">
        <v>330</v>
      </c>
      <c r="BR85" s="22">
        <f t="shared" si="52"/>
        <v>180</v>
      </c>
      <c r="BS85" s="194">
        <f t="shared" si="70"/>
        <v>43226</v>
      </c>
    </row>
    <row r="86" spans="1:72" s="22" customFormat="1" ht="223.5" customHeight="1" x14ac:dyDescent="0.25">
      <c r="A86" s="20"/>
      <c r="B86" s="193"/>
      <c r="C86" s="20"/>
      <c r="D86" s="20"/>
      <c r="E86" s="20"/>
      <c r="F86" s="20"/>
      <c r="G86" s="20"/>
      <c r="H86" s="20"/>
      <c r="I86" s="199"/>
      <c r="J86" s="20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9"/>
      <c r="AI86" s="20"/>
      <c r="AJ86" s="20"/>
      <c r="AK86" s="200"/>
      <c r="AL86" s="29"/>
      <c r="AM86" s="20"/>
      <c r="AN86" s="20"/>
      <c r="AO86" s="20"/>
      <c r="AP86" s="20"/>
      <c r="AQ86" s="20"/>
      <c r="AR86" s="20"/>
      <c r="AS86" s="200"/>
      <c r="AT86" s="20"/>
      <c r="AU86" s="20"/>
      <c r="AV86" s="20"/>
      <c r="AW86" s="20"/>
      <c r="AX86" s="20"/>
      <c r="AY86" s="20"/>
      <c r="AZ86" s="20"/>
      <c r="BA86" s="20"/>
      <c r="BB86" s="20"/>
      <c r="BC86" s="200"/>
      <c r="BD86" s="20"/>
      <c r="BE86" s="20"/>
      <c r="BF86" s="20"/>
      <c r="BG86" s="20"/>
      <c r="BH86" s="20"/>
      <c r="BI86" s="20"/>
      <c r="BJ86" s="20"/>
      <c r="BK86" s="20"/>
      <c r="BL86" s="20"/>
      <c r="BM86" s="182">
        <f t="shared" ref="BM86:BM89" si="71">V86+X86+Z86+AB86+AD86+AF86+AH86+AL86+AN86+AP86+AR86+AT86+AV86+AX86+AZ86+BB86+BD86+BF86+BH86+BJ86+BL86</f>
        <v>0</v>
      </c>
      <c r="BN86" s="24"/>
      <c r="BO86" s="180"/>
      <c r="BP86" s="196">
        <v>43046</v>
      </c>
      <c r="BQ86" s="195" t="s">
        <v>330</v>
      </c>
      <c r="BR86" s="22">
        <f t="shared" si="52"/>
        <v>180</v>
      </c>
      <c r="BS86" s="194">
        <f t="shared" si="70"/>
        <v>43226</v>
      </c>
    </row>
    <row r="87" spans="1:72" s="22" customFormat="1" ht="223.5" customHeight="1" x14ac:dyDescent="0.25">
      <c r="A87" s="20"/>
      <c r="B87" s="193"/>
      <c r="C87" s="20"/>
      <c r="D87" s="20"/>
      <c r="E87" s="20"/>
      <c r="F87" s="20"/>
      <c r="G87" s="20"/>
      <c r="H87" s="20"/>
      <c r="I87" s="199"/>
      <c r="J87" s="20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9"/>
      <c r="AI87" s="20"/>
      <c r="AJ87" s="20"/>
      <c r="AK87" s="200"/>
      <c r="AL87" s="29"/>
      <c r="AM87" s="20"/>
      <c r="AN87" s="20"/>
      <c r="AO87" s="20"/>
      <c r="AP87" s="20"/>
      <c r="AQ87" s="20"/>
      <c r="AR87" s="20"/>
      <c r="AS87" s="200"/>
      <c r="AT87" s="20"/>
      <c r="AU87" s="20"/>
      <c r="AV87" s="20"/>
      <c r="AW87" s="20"/>
      <c r="AX87" s="20"/>
      <c r="AY87" s="20"/>
      <c r="AZ87" s="20"/>
      <c r="BA87" s="20"/>
      <c r="BB87" s="20"/>
      <c r="BC87" s="200"/>
      <c r="BD87" s="20"/>
      <c r="BE87" s="20"/>
      <c r="BF87" s="20"/>
      <c r="BG87" s="20"/>
      <c r="BH87" s="20"/>
      <c r="BI87" s="20"/>
      <c r="BJ87" s="20"/>
      <c r="BK87" s="20"/>
      <c r="BL87" s="20"/>
      <c r="BM87" s="182">
        <f t="shared" si="71"/>
        <v>0</v>
      </c>
      <c r="BN87" s="24"/>
      <c r="BO87" s="180"/>
      <c r="BP87" s="196">
        <v>43040</v>
      </c>
      <c r="BQ87" s="195" t="s">
        <v>330</v>
      </c>
      <c r="BR87" s="22">
        <f t="shared" si="52"/>
        <v>180</v>
      </c>
      <c r="BS87" s="194">
        <f t="shared" si="70"/>
        <v>43220</v>
      </c>
    </row>
    <row r="88" spans="1:72" s="22" customFormat="1" ht="236.25" customHeight="1" x14ac:dyDescent="0.25">
      <c r="A88" s="20"/>
      <c r="B88" s="193"/>
      <c r="C88" s="20"/>
      <c r="D88" s="20"/>
      <c r="E88" s="20"/>
      <c r="F88" s="20"/>
      <c r="G88" s="20"/>
      <c r="H88" s="20"/>
      <c r="I88" s="199"/>
      <c r="J88" s="20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0"/>
      <c r="AL88" s="20"/>
      <c r="AM88" s="20"/>
      <c r="AN88" s="20"/>
      <c r="AO88" s="20"/>
      <c r="AP88" s="20"/>
      <c r="AQ88" s="20"/>
      <c r="AR88" s="20"/>
      <c r="AS88" s="200"/>
      <c r="AT88" s="20"/>
      <c r="AU88" s="20"/>
      <c r="AV88" s="20"/>
      <c r="AW88" s="20"/>
      <c r="AX88" s="20"/>
      <c r="AY88" s="20"/>
      <c r="AZ88" s="20"/>
      <c r="BA88" s="20"/>
      <c r="BB88" s="20"/>
      <c r="BC88" s="200"/>
      <c r="BD88" s="20"/>
      <c r="BE88" s="20"/>
      <c r="BF88" s="20"/>
      <c r="BG88" s="20"/>
      <c r="BH88" s="20"/>
      <c r="BI88" s="20"/>
      <c r="BJ88" s="20"/>
      <c r="BK88" s="20"/>
      <c r="BL88" s="20"/>
      <c r="BM88" s="182">
        <f t="shared" si="71"/>
        <v>0</v>
      </c>
      <c r="BN88" s="24"/>
      <c r="BO88" s="180"/>
      <c r="BP88" s="196">
        <v>43046</v>
      </c>
      <c r="BQ88" s="195" t="s">
        <v>330</v>
      </c>
      <c r="BR88" s="22">
        <f t="shared" si="52"/>
        <v>180</v>
      </c>
      <c r="BS88" s="194">
        <f t="shared" si="70"/>
        <v>43226</v>
      </c>
    </row>
    <row r="89" spans="1:72" s="22" customFormat="1" ht="226.5" customHeight="1" x14ac:dyDescent="0.25">
      <c r="A89" s="20"/>
      <c r="B89" s="193"/>
      <c r="C89" s="20"/>
      <c r="D89" s="20"/>
      <c r="E89" s="20"/>
      <c r="F89" s="20"/>
      <c r="G89" s="20"/>
      <c r="H89" s="20"/>
      <c r="I89" s="199"/>
      <c r="J89" s="20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0"/>
      <c r="AL89" s="20"/>
      <c r="AM89" s="20"/>
      <c r="AN89" s="20"/>
      <c r="AO89" s="20"/>
      <c r="AP89" s="20"/>
      <c r="AQ89" s="20"/>
      <c r="AR89" s="20"/>
      <c r="AS89" s="200"/>
      <c r="AT89" s="20"/>
      <c r="AU89" s="20"/>
      <c r="AV89" s="20"/>
      <c r="AW89" s="20"/>
      <c r="AX89" s="20"/>
      <c r="AY89" s="20"/>
      <c r="AZ89" s="20"/>
      <c r="BA89" s="20"/>
      <c r="BB89" s="20"/>
      <c r="BC89" s="200"/>
      <c r="BD89" s="29"/>
      <c r="BE89" s="20"/>
      <c r="BF89" s="20"/>
      <c r="BG89" s="20"/>
      <c r="BH89" s="20"/>
      <c r="BI89" s="20"/>
      <c r="BJ89" s="20"/>
      <c r="BK89" s="20"/>
      <c r="BL89" s="20"/>
      <c r="BM89" s="182">
        <f t="shared" si="71"/>
        <v>0</v>
      </c>
      <c r="BN89" s="24"/>
      <c r="BO89" s="180"/>
      <c r="BP89" s="196">
        <v>43025</v>
      </c>
      <c r="BQ89" s="195" t="s">
        <v>330</v>
      </c>
      <c r="BR89" s="22">
        <f t="shared" si="52"/>
        <v>180</v>
      </c>
      <c r="BS89" s="194">
        <f t="shared" si="70"/>
        <v>43205</v>
      </c>
    </row>
    <row r="90" spans="1:72" s="22" customFormat="1" ht="176.25" customHeight="1" x14ac:dyDescent="0.25">
      <c r="A90" s="20"/>
      <c r="B90" s="193"/>
      <c r="C90" s="20"/>
      <c r="D90" s="20"/>
      <c r="E90" s="20"/>
      <c r="F90" s="20"/>
      <c r="G90" s="20"/>
      <c r="H90" s="20"/>
      <c r="I90" s="199"/>
      <c r="J90" s="20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0"/>
      <c r="AL90" s="20"/>
      <c r="AM90" s="20"/>
      <c r="AN90" s="20"/>
      <c r="AO90" s="20"/>
      <c r="AP90" s="20"/>
      <c r="AQ90" s="20"/>
      <c r="AR90" s="20"/>
      <c r="AS90" s="200"/>
      <c r="AT90" s="20"/>
      <c r="AU90" s="20"/>
      <c r="AV90" s="20"/>
      <c r="AW90" s="20"/>
      <c r="AX90" s="20"/>
      <c r="AY90" s="20"/>
      <c r="AZ90" s="20"/>
      <c r="BA90" s="20"/>
      <c r="BB90" s="20"/>
      <c r="BC90" s="200"/>
      <c r="BD90" s="20"/>
      <c r="BE90" s="20"/>
      <c r="BF90" s="20"/>
      <c r="BG90" s="20"/>
      <c r="BH90" s="20"/>
      <c r="BI90" s="20"/>
      <c r="BJ90" s="20"/>
      <c r="BK90" s="20"/>
      <c r="BL90" s="20"/>
      <c r="BM90" s="182">
        <f>SUM(BM3:BM62)</f>
        <v>12740.980000000001</v>
      </c>
      <c r="BN90" s="24"/>
      <c r="BO90" s="180"/>
      <c r="BP90" s="196">
        <v>43020</v>
      </c>
      <c r="BQ90" s="195" t="s">
        <v>330</v>
      </c>
      <c r="BR90" s="22">
        <f t="shared" si="52"/>
        <v>180</v>
      </c>
      <c r="BS90" s="194">
        <f t="shared" si="70"/>
        <v>43200</v>
      </c>
    </row>
    <row r="91" spans="1:72" s="22" customFormat="1" ht="228" customHeight="1" x14ac:dyDescent="0.25">
      <c r="A91" s="20"/>
      <c r="B91" s="193"/>
      <c r="C91" s="20"/>
      <c r="D91" s="20"/>
      <c r="E91" s="20"/>
      <c r="F91" s="20"/>
      <c r="G91" s="20"/>
      <c r="H91" s="20"/>
      <c r="I91" s="199"/>
      <c r="J91" s="20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0"/>
      <c r="AL91" s="20"/>
      <c r="AM91" s="20"/>
      <c r="AN91" s="20"/>
      <c r="AO91" s="20"/>
      <c r="AP91" s="20"/>
      <c r="AQ91" s="20"/>
      <c r="AR91" s="20"/>
      <c r="AS91" s="200"/>
      <c r="AT91" s="20"/>
      <c r="AU91" s="20"/>
      <c r="AV91" s="20"/>
      <c r="AW91" s="20"/>
      <c r="AX91" s="20"/>
      <c r="AY91" s="20"/>
      <c r="AZ91" s="20"/>
      <c r="BA91" s="20"/>
      <c r="BB91" s="20"/>
      <c r="BC91" s="200"/>
      <c r="BD91" s="20"/>
      <c r="BE91" s="20"/>
      <c r="BF91" s="20"/>
      <c r="BG91" s="20"/>
      <c r="BH91" s="20"/>
      <c r="BI91" s="20"/>
      <c r="BJ91" s="20"/>
      <c r="BK91" s="20"/>
      <c r="BL91" s="20"/>
      <c r="BM91" s="182"/>
      <c r="BN91" s="24"/>
      <c r="BO91" s="180"/>
      <c r="BP91" s="196">
        <v>43041</v>
      </c>
      <c r="BQ91" s="195" t="s">
        <v>330</v>
      </c>
      <c r="BR91" s="22">
        <f t="shared" si="52"/>
        <v>180</v>
      </c>
      <c r="BS91" s="194">
        <f t="shared" si="70"/>
        <v>43221</v>
      </c>
    </row>
    <row r="92" spans="1:72" s="22" customFormat="1" ht="220.5" customHeight="1" x14ac:dyDescent="0.25">
      <c r="A92" s="20"/>
      <c r="B92" s="193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9"/>
      <c r="O92" s="29"/>
      <c r="P92" s="29"/>
      <c r="Q92" s="29"/>
      <c r="R92" s="29"/>
      <c r="S92" s="29"/>
      <c r="T92" s="29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0"/>
      <c r="AL92" s="20"/>
      <c r="AM92" s="20"/>
      <c r="AN92" s="20"/>
      <c r="AO92" s="20"/>
      <c r="AP92" s="20"/>
      <c r="AQ92" s="20"/>
      <c r="AR92" s="20"/>
      <c r="AS92" s="200"/>
      <c r="AT92" s="20"/>
      <c r="AU92" s="20"/>
      <c r="AV92" s="20"/>
      <c r="AW92" s="20"/>
      <c r="AX92" s="20"/>
      <c r="AY92" s="20"/>
      <c r="AZ92" s="20"/>
      <c r="BA92" s="20"/>
      <c r="BB92" s="29"/>
      <c r="BC92" s="200"/>
      <c r="BD92" s="29"/>
      <c r="BE92" s="20"/>
      <c r="BF92" s="20"/>
      <c r="BG92" s="20"/>
      <c r="BH92" s="20"/>
      <c r="BI92" s="20"/>
      <c r="BJ92" s="20"/>
      <c r="BK92" s="20"/>
      <c r="BL92" s="20"/>
      <c r="BM92" s="182"/>
      <c r="BN92" s="24"/>
      <c r="BO92" s="180"/>
      <c r="BP92" s="196">
        <v>43038</v>
      </c>
      <c r="BQ92" s="195" t="s">
        <v>330</v>
      </c>
      <c r="BR92" s="22">
        <f t="shared" ref="BR92:BR104" si="72">BQ92*30</f>
        <v>180</v>
      </c>
      <c r="BS92" s="194">
        <f t="shared" si="70"/>
        <v>43218</v>
      </c>
    </row>
    <row r="93" spans="1:72" s="22" customFormat="1" ht="220.5" customHeight="1" x14ac:dyDescent="0.25">
      <c r="A93" s="20"/>
      <c r="B93" s="193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9"/>
      <c r="Q93" s="29"/>
      <c r="R93" s="29"/>
      <c r="S93" s="29"/>
      <c r="T93" s="29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0"/>
      <c r="AL93" s="20"/>
      <c r="AM93" s="20"/>
      <c r="AN93" s="20"/>
      <c r="AO93" s="20"/>
      <c r="AP93" s="20"/>
      <c r="AQ93" s="20"/>
      <c r="AR93" s="20"/>
      <c r="AS93" s="200"/>
      <c r="AT93" s="20"/>
      <c r="AU93" s="20"/>
      <c r="AV93" s="20"/>
      <c r="AW93" s="20"/>
      <c r="AX93" s="20"/>
      <c r="AY93" s="20"/>
      <c r="AZ93" s="20"/>
      <c r="BA93" s="20"/>
      <c r="BB93" s="20"/>
      <c r="BC93" s="200"/>
      <c r="BD93" s="20"/>
      <c r="BE93" s="20"/>
      <c r="BF93" s="20"/>
      <c r="BG93" s="20"/>
      <c r="BH93" s="20"/>
      <c r="BI93" s="20"/>
      <c r="BJ93" s="20"/>
      <c r="BK93" s="20"/>
      <c r="BL93" s="20"/>
      <c r="BM93" s="182"/>
      <c r="BN93" s="24"/>
      <c r="BO93" s="180"/>
      <c r="BP93" s="196">
        <v>43026</v>
      </c>
      <c r="BQ93" s="195" t="s">
        <v>330</v>
      </c>
      <c r="BR93" s="22">
        <f t="shared" si="72"/>
        <v>180</v>
      </c>
      <c r="BS93" s="194">
        <f t="shared" si="70"/>
        <v>43206</v>
      </c>
    </row>
    <row r="94" spans="1:72" s="22" customFormat="1" ht="220.5" customHeight="1" x14ac:dyDescent="0.25">
      <c r="A94" s="20"/>
      <c r="B94" s="193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0"/>
      <c r="AL94" s="20"/>
      <c r="AM94" s="20"/>
      <c r="AN94" s="20"/>
      <c r="AO94" s="20"/>
      <c r="AP94" s="20"/>
      <c r="AQ94" s="20"/>
      <c r="AR94" s="20"/>
      <c r="AS94" s="200"/>
      <c r="AT94" s="20"/>
      <c r="AU94" s="20"/>
      <c r="AV94" s="20"/>
      <c r="AW94" s="20"/>
      <c r="AX94" s="20"/>
      <c r="AY94" s="20"/>
      <c r="AZ94" s="20"/>
      <c r="BA94" s="20"/>
      <c r="BB94" s="20"/>
      <c r="BC94" s="200"/>
      <c r="BD94" s="20"/>
      <c r="BE94" s="20"/>
      <c r="BF94" s="20"/>
      <c r="BG94" s="20"/>
      <c r="BH94" s="20"/>
      <c r="BI94" s="20"/>
      <c r="BJ94" s="20"/>
      <c r="BK94" s="20"/>
      <c r="BL94" s="20"/>
      <c r="BM94" s="182"/>
      <c r="BN94" s="24"/>
      <c r="BO94" s="180"/>
      <c r="BP94" s="196">
        <v>43026</v>
      </c>
      <c r="BQ94" s="195" t="s">
        <v>330</v>
      </c>
      <c r="BR94" s="22">
        <f t="shared" si="72"/>
        <v>180</v>
      </c>
      <c r="BS94" s="194">
        <f t="shared" si="70"/>
        <v>43206</v>
      </c>
    </row>
    <row r="95" spans="1:72" s="22" customFormat="1" ht="409.6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9"/>
      <c r="AI95" s="21"/>
      <c r="AJ95" s="21"/>
      <c r="AK95" s="200"/>
      <c r="AL95" s="29"/>
      <c r="AM95" s="21"/>
      <c r="AN95" s="21"/>
      <c r="AO95" s="21"/>
      <c r="AP95" s="21"/>
      <c r="AQ95" s="21"/>
      <c r="AR95" s="21"/>
      <c r="AS95" s="200"/>
      <c r="AT95" s="29"/>
      <c r="AU95" s="21"/>
      <c r="AV95" s="21"/>
      <c r="AW95" s="21"/>
      <c r="AX95" s="21"/>
      <c r="AY95" s="21"/>
      <c r="AZ95" s="21"/>
      <c r="BA95" s="21"/>
      <c r="BB95" s="21"/>
      <c r="BC95" s="200"/>
      <c r="BD95" s="29"/>
      <c r="BE95" s="20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196">
        <v>43026</v>
      </c>
      <c r="BQ95" s="195" t="s">
        <v>330</v>
      </c>
      <c r="BR95" s="22">
        <f t="shared" si="72"/>
        <v>180</v>
      </c>
      <c r="BS95" s="194">
        <f t="shared" si="70"/>
        <v>43206</v>
      </c>
      <c r="BT95" s="25"/>
    </row>
    <row r="96" spans="1:72" s="22" customFormat="1" ht="12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2"/>
      <c r="AL96" s="21"/>
      <c r="AM96" s="21"/>
      <c r="AN96" s="21"/>
      <c r="AO96" s="21"/>
      <c r="AP96" s="21"/>
      <c r="AQ96" s="21"/>
      <c r="AR96" s="21"/>
      <c r="AS96" s="182"/>
      <c r="AT96" s="21"/>
      <c r="AU96" s="21"/>
      <c r="AV96" s="21"/>
      <c r="AW96" s="21"/>
      <c r="AX96" s="21"/>
      <c r="AY96" s="21"/>
      <c r="AZ96" s="21"/>
      <c r="BA96" s="21"/>
      <c r="BB96" s="21"/>
      <c r="BC96" s="200"/>
      <c r="BD96" s="21"/>
      <c r="BE96" s="20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196">
        <v>43026</v>
      </c>
      <c r="BQ96" s="195" t="s">
        <v>330</v>
      </c>
      <c r="BR96" s="22">
        <f t="shared" si="72"/>
        <v>180</v>
      </c>
      <c r="BS96" s="194">
        <f t="shared" si="70"/>
        <v>43206</v>
      </c>
      <c r="BT96" s="25"/>
    </row>
    <row r="97" spans="1:72" s="22" customFormat="1" ht="12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2"/>
      <c r="AL97" s="21"/>
      <c r="AM97" s="21"/>
      <c r="AN97" s="21"/>
      <c r="AO97" s="21"/>
      <c r="AP97" s="21"/>
      <c r="AQ97" s="21"/>
      <c r="AR97" s="21"/>
      <c r="AS97" s="182"/>
      <c r="AT97" s="21"/>
      <c r="AU97" s="21"/>
      <c r="AV97" s="21"/>
      <c r="AW97" s="21"/>
      <c r="AX97" s="21"/>
      <c r="AY97" s="21"/>
      <c r="AZ97" s="21"/>
      <c r="BA97" s="21"/>
      <c r="BB97" s="21"/>
      <c r="BC97" s="200"/>
      <c r="BD97" s="21"/>
      <c r="BE97" s="20"/>
      <c r="BF97" s="21"/>
      <c r="BG97" s="20"/>
      <c r="BH97" s="23"/>
      <c r="BI97" s="23"/>
      <c r="BJ97" s="21"/>
      <c r="BK97" s="21"/>
      <c r="BL97" s="21"/>
      <c r="BM97" s="182"/>
      <c r="BN97" s="24"/>
      <c r="BO97" s="21"/>
      <c r="BP97" s="196">
        <v>43026</v>
      </c>
      <c r="BQ97" s="195" t="s">
        <v>330</v>
      </c>
      <c r="BR97" s="22">
        <f t="shared" si="72"/>
        <v>180</v>
      </c>
      <c r="BS97" s="194">
        <f t="shared" si="70"/>
        <v>43206</v>
      </c>
      <c r="BT97" s="25"/>
    </row>
    <row r="98" spans="1:72" s="22" customFormat="1" ht="12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2"/>
      <c r="AL98" s="21"/>
      <c r="AM98" s="21"/>
      <c r="AN98" s="21"/>
      <c r="AO98" s="21"/>
      <c r="AP98" s="21"/>
      <c r="AQ98" s="21"/>
      <c r="AR98" s="21"/>
      <c r="AS98" s="182"/>
      <c r="AT98" s="21"/>
      <c r="AU98" s="21"/>
      <c r="AV98" s="21"/>
      <c r="AW98" s="21"/>
      <c r="AX98" s="21"/>
      <c r="AY98" s="21"/>
      <c r="AZ98" s="21"/>
      <c r="BA98" s="21"/>
      <c r="BB98" s="21"/>
      <c r="BC98" s="200"/>
      <c r="BD98" s="21"/>
      <c r="BE98" s="20"/>
      <c r="BF98" s="21"/>
      <c r="BG98" s="20"/>
      <c r="BH98" s="23"/>
      <c r="BI98" s="23"/>
      <c r="BJ98" s="21"/>
      <c r="BK98" s="21"/>
      <c r="BL98" s="21"/>
      <c r="BM98" s="182"/>
      <c r="BN98" s="24"/>
      <c r="BO98" s="21"/>
      <c r="BP98" s="196">
        <v>43026</v>
      </c>
      <c r="BQ98" s="195" t="s">
        <v>330</v>
      </c>
      <c r="BR98" s="22">
        <f t="shared" si="72"/>
        <v>180</v>
      </c>
      <c r="BS98" s="194">
        <f t="shared" si="70"/>
        <v>43206</v>
      </c>
      <c r="BT98" s="25"/>
    </row>
    <row r="99" spans="1:72" s="22" customFormat="1" ht="12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9"/>
      <c r="O99" s="29"/>
      <c r="P99" s="29"/>
      <c r="Q99" s="29"/>
      <c r="R99" s="29"/>
      <c r="S99" s="29"/>
      <c r="T99" s="29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182"/>
      <c r="AT99" s="21"/>
      <c r="AU99" s="21"/>
      <c r="AV99" s="21"/>
      <c r="AW99" s="21"/>
      <c r="AX99" s="21"/>
      <c r="AY99" s="21"/>
      <c r="AZ99" s="21"/>
      <c r="BA99" s="21"/>
      <c r="BB99" s="21"/>
      <c r="BC99" s="200"/>
      <c r="BD99" s="21"/>
      <c r="BE99" s="20"/>
      <c r="BF99" s="21"/>
      <c r="BG99" s="20"/>
      <c r="BH99" s="23"/>
      <c r="BI99" s="23"/>
      <c r="BJ99" s="21"/>
      <c r="BK99" s="21"/>
      <c r="BL99" s="21"/>
      <c r="BM99" s="182"/>
      <c r="BN99" s="24"/>
      <c r="BO99" s="21"/>
      <c r="BP99" s="196">
        <v>43026</v>
      </c>
      <c r="BQ99" s="195" t="s">
        <v>330</v>
      </c>
      <c r="BR99" s="22">
        <f t="shared" si="72"/>
        <v>180</v>
      </c>
      <c r="BS99" s="194">
        <f t="shared" si="70"/>
        <v>43206</v>
      </c>
      <c r="BT99" s="25"/>
    </row>
    <row r="100" spans="1:72" s="22" customFormat="1" ht="282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9"/>
      <c r="O100" s="29"/>
      <c r="P100" s="29"/>
      <c r="Q100" s="29"/>
      <c r="R100" s="29"/>
      <c r="S100" s="29"/>
      <c r="T100" s="29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9"/>
      <c r="AI100" s="21"/>
      <c r="AJ100" s="21"/>
      <c r="AK100" s="200"/>
      <c r="AL100" s="29"/>
      <c r="AM100" s="21"/>
      <c r="AN100" s="21"/>
      <c r="AO100" s="21"/>
      <c r="AP100" s="21"/>
      <c r="AQ100" s="21"/>
      <c r="AR100" s="21"/>
      <c r="AS100" s="200"/>
      <c r="AT100" s="29"/>
      <c r="AU100" s="21"/>
      <c r="AV100" s="21"/>
      <c r="AW100" s="21"/>
      <c r="AX100" s="21"/>
      <c r="AY100" s="21"/>
      <c r="AZ100" s="21"/>
      <c r="BA100" s="20"/>
      <c r="BB100" s="29"/>
      <c r="BC100" s="200"/>
      <c r="BD100" s="29"/>
      <c r="BE100" s="20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  <c r="BP100" s="196">
        <v>43026</v>
      </c>
      <c r="BQ100" s="195" t="s">
        <v>330</v>
      </c>
      <c r="BR100" s="22">
        <f t="shared" si="72"/>
        <v>180</v>
      </c>
      <c r="BS100" s="194">
        <f t="shared" si="70"/>
        <v>43206</v>
      </c>
      <c r="BT100" s="25"/>
    </row>
    <row r="101" spans="1:72" s="22" customFormat="1" ht="164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9"/>
      <c r="AI101" s="21"/>
      <c r="AJ101" s="21"/>
      <c r="AK101" s="200"/>
      <c r="AL101" s="29"/>
      <c r="AM101" s="21"/>
      <c r="AN101" s="21"/>
      <c r="AO101" s="21"/>
      <c r="AP101" s="21"/>
      <c r="AQ101" s="21"/>
      <c r="AR101" s="21"/>
      <c r="AS101" s="200"/>
      <c r="AT101" s="29"/>
      <c r="AU101" s="21"/>
      <c r="AV101" s="21"/>
      <c r="AW101" s="21"/>
      <c r="AX101" s="21"/>
      <c r="AY101" s="21"/>
      <c r="AZ101" s="21"/>
      <c r="BA101" s="21"/>
      <c r="BB101" s="21"/>
      <c r="BC101" s="200"/>
      <c r="BD101" s="29"/>
      <c r="BE101" s="20"/>
      <c r="BF101" s="21"/>
      <c r="BG101" s="20"/>
      <c r="BH101" s="23"/>
      <c r="BI101" s="23"/>
      <c r="BJ101" s="21"/>
      <c r="BK101" s="21"/>
      <c r="BL101" s="21"/>
      <c r="BM101" s="182"/>
      <c r="BN101" s="24"/>
      <c r="BO101" s="21"/>
      <c r="BP101" s="196">
        <v>43026</v>
      </c>
      <c r="BQ101" s="195" t="s">
        <v>330</v>
      </c>
      <c r="BR101" s="22">
        <f t="shared" si="72"/>
        <v>180</v>
      </c>
      <c r="BS101" s="194">
        <f t="shared" si="70"/>
        <v>43206</v>
      </c>
      <c r="BT101" s="25"/>
    </row>
    <row r="102" spans="1:72" s="22" customFormat="1" ht="222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9"/>
      <c r="O102" s="29"/>
      <c r="P102" s="29"/>
      <c r="Q102" s="29"/>
      <c r="R102" s="29"/>
      <c r="S102" s="29"/>
      <c r="T102" s="29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2"/>
      <c r="AL102" s="21"/>
      <c r="AM102" s="21"/>
      <c r="AN102" s="21"/>
      <c r="AO102" s="21"/>
      <c r="AP102" s="21"/>
      <c r="AQ102" s="21"/>
      <c r="AR102" s="21"/>
      <c r="AS102" s="182"/>
      <c r="AT102" s="21"/>
      <c r="AU102" s="21"/>
      <c r="AV102" s="21"/>
      <c r="AW102" s="21"/>
      <c r="AX102" s="21"/>
      <c r="AY102" s="21"/>
      <c r="AZ102" s="21"/>
      <c r="BA102" s="21"/>
      <c r="BB102" s="21"/>
      <c r="BC102" s="200"/>
      <c r="BD102" s="21"/>
      <c r="BE102" s="20"/>
      <c r="BF102" s="21"/>
      <c r="BG102" s="20"/>
      <c r="BH102" s="23"/>
      <c r="BI102" s="23"/>
      <c r="BJ102" s="21"/>
      <c r="BK102" s="21"/>
      <c r="BL102" s="21"/>
      <c r="BM102" s="182"/>
      <c r="BN102" s="24"/>
      <c r="BO102" s="21"/>
      <c r="BP102" s="196">
        <v>43026</v>
      </c>
      <c r="BQ102" s="195" t="s">
        <v>330</v>
      </c>
      <c r="BR102" s="22">
        <f t="shared" si="72"/>
        <v>180</v>
      </c>
      <c r="BS102" s="194">
        <f t="shared" si="70"/>
        <v>43206</v>
      </c>
      <c r="BT102" s="25"/>
    </row>
    <row r="103" spans="1:72" s="22" customFormat="1" ht="244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9"/>
      <c r="O103" s="29"/>
      <c r="P103" s="29"/>
      <c r="Q103" s="29"/>
      <c r="R103" s="29"/>
      <c r="S103" s="29"/>
      <c r="T103" s="29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2"/>
      <c r="AL103" s="21"/>
      <c r="AM103" s="21"/>
      <c r="AN103" s="21"/>
      <c r="AO103" s="21"/>
      <c r="AP103" s="21"/>
      <c r="AQ103" s="21"/>
      <c r="AR103" s="21"/>
      <c r="AS103" s="182"/>
      <c r="AT103" s="21"/>
      <c r="AU103" s="21"/>
      <c r="AV103" s="21"/>
      <c r="AW103" s="21"/>
      <c r="AX103" s="21"/>
      <c r="AY103" s="21"/>
      <c r="AZ103" s="21"/>
      <c r="BA103" s="21"/>
      <c r="BB103" s="21"/>
      <c r="BC103" s="200"/>
      <c r="BD103" s="21"/>
      <c r="BE103" s="20"/>
      <c r="BF103" s="21"/>
      <c r="BG103" s="20"/>
      <c r="BH103" s="23"/>
      <c r="BI103" s="23"/>
      <c r="BJ103" s="21"/>
      <c r="BK103" s="21"/>
      <c r="BL103" s="21"/>
      <c r="BM103" s="182"/>
      <c r="BN103" s="24"/>
      <c r="BO103" s="21"/>
      <c r="BP103" s="196">
        <v>43026</v>
      </c>
      <c r="BQ103" s="195" t="s">
        <v>330</v>
      </c>
      <c r="BR103" s="22">
        <f t="shared" si="72"/>
        <v>180</v>
      </c>
      <c r="BS103" s="194">
        <f t="shared" si="70"/>
        <v>43206</v>
      </c>
      <c r="BT103" s="25"/>
    </row>
    <row r="104" spans="1:72" s="22" customFormat="1" ht="17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2"/>
      <c r="AL104" s="21"/>
      <c r="AM104" s="21"/>
      <c r="AN104" s="21"/>
      <c r="AO104" s="21"/>
      <c r="AP104" s="21"/>
      <c r="AQ104" s="21"/>
      <c r="AR104" s="21"/>
      <c r="AS104" s="182"/>
      <c r="AT104" s="21"/>
      <c r="AU104" s="21"/>
      <c r="AV104" s="21"/>
      <c r="AW104" s="21"/>
      <c r="AX104" s="21"/>
      <c r="AY104" s="21"/>
      <c r="AZ104" s="21"/>
      <c r="BA104" s="21"/>
      <c r="BB104" s="21"/>
      <c r="BC104" s="200"/>
      <c r="BD104" s="21"/>
      <c r="BE104" s="20"/>
      <c r="BF104" s="21"/>
      <c r="BG104" s="20"/>
      <c r="BH104" s="23"/>
      <c r="BI104" s="23"/>
      <c r="BJ104" s="21"/>
      <c r="BK104" s="21"/>
      <c r="BL104" s="21"/>
      <c r="BM104" s="182"/>
      <c r="BN104" s="24"/>
      <c r="BO104" s="21"/>
      <c r="BP104" s="196">
        <v>43026</v>
      </c>
      <c r="BQ104" s="195" t="s">
        <v>330</v>
      </c>
      <c r="BR104" s="22">
        <f t="shared" si="72"/>
        <v>180</v>
      </c>
      <c r="BS104" s="194">
        <f t="shared" si="70"/>
        <v>43206</v>
      </c>
      <c r="BT104" s="25"/>
    </row>
    <row r="105" spans="1:72" s="22" customFormat="1" ht="25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9"/>
      <c r="Q105" s="29"/>
      <c r="R105" s="29"/>
      <c r="S105" s="29"/>
      <c r="T105" s="29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2"/>
      <c r="AL105" s="21"/>
      <c r="AM105" s="21"/>
      <c r="AN105" s="21"/>
      <c r="AO105" s="21"/>
      <c r="AP105" s="21"/>
      <c r="AQ105" s="21"/>
      <c r="AR105" s="21"/>
      <c r="AS105" s="182"/>
      <c r="AT105" s="21"/>
      <c r="AU105" s="21"/>
      <c r="AV105" s="21"/>
      <c r="AW105" s="21"/>
      <c r="AX105" s="21"/>
      <c r="AY105" s="21"/>
      <c r="AZ105" s="21"/>
      <c r="BA105" s="21"/>
      <c r="BB105" s="21"/>
      <c r="BC105" s="200"/>
      <c r="BD105" s="20"/>
      <c r="BE105" s="20"/>
      <c r="BF105" s="21"/>
      <c r="BG105" s="20"/>
      <c r="BH105" s="23"/>
      <c r="BI105" s="23"/>
      <c r="BJ105" s="21"/>
      <c r="BK105" s="21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152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9"/>
      <c r="Q106" s="29"/>
      <c r="R106" s="29"/>
      <c r="S106" s="29"/>
      <c r="T106" s="29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2"/>
      <c r="AL106" s="21"/>
      <c r="AM106" s="21"/>
      <c r="AN106" s="21"/>
      <c r="AO106" s="21"/>
      <c r="AP106" s="21"/>
      <c r="AQ106" s="21"/>
      <c r="AR106" s="21"/>
      <c r="AS106" s="182"/>
      <c r="AT106" s="21"/>
      <c r="AU106" s="21"/>
      <c r="AV106" s="21"/>
      <c r="AW106" s="21"/>
      <c r="AX106" s="21"/>
      <c r="AY106" s="21"/>
      <c r="AZ106" s="21"/>
      <c r="BA106" s="21"/>
      <c r="BB106" s="21"/>
      <c r="BC106" s="200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232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0"/>
      <c r="L107" s="200"/>
      <c r="M107" s="200"/>
      <c r="N107" s="182"/>
      <c r="O107" s="182"/>
      <c r="P107" s="182"/>
      <c r="Q107" s="182"/>
      <c r="R107" s="182"/>
      <c r="S107" s="182"/>
      <c r="T107" s="182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2"/>
      <c r="AL107" s="21"/>
      <c r="AM107" s="21"/>
      <c r="AN107" s="21"/>
      <c r="AO107" s="21"/>
      <c r="AP107" s="21"/>
      <c r="AQ107" s="21"/>
      <c r="AR107" s="21"/>
      <c r="AS107" s="182"/>
      <c r="AT107" s="21"/>
      <c r="AU107" s="21"/>
      <c r="AV107" s="21"/>
      <c r="AW107" s="21"/>
      <c r="AX107" s="21"/>
      <c r="AY107" s="21"/>
      <c r="AZ107" s="21"/>
      <c r="BA107" s="20"/>
      <c r="BB107" s="29"/>
      <c r="BC107" s="200"/>
      <c r="BD107" s="182"/>
      <c r="BE107" s="29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132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0"/>
      <c r="L108" s="200"/>
      <c r="M108" s="200"/>
      <c r="N108" s="182"/>
      <c r="O108" s="182"/>
      <c r="P108" s="182"/>
      <c r="Q108" s="182"/>
      <c r="R108" s="182"/>
      <c r="S108" s="182"/>
      <c r="T108" s="182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2"/>
      <c r="AL108" s="21"/>
      <c r="AM108" s="21"/>
      <c r="AN108" s="21"/>
      <c r="AO108" s="21"/>
      <c r="AP108" s="21"/>
      <c r="AQ108" s="21"/>
      <c r="AR108" s="21"/>
      <c r="AS108" s="182"/>
      <c r="AT108" s="21"/>
      <c r="AU108" s="21"/>
      <c r="AV108" s="21"/>
      <c r="AW108" s="21"/>
      <c r="AX108" s="21"/>
      <c r="AY108" s="21"/>
      <c r="AZ108" s="21"/>
      <c r="BA108" s="20"/>
      <c r="BB108" s="29"/>
      <c r="BC108" s="200"/>
      <c r="BD108" s="29"/>
      <c r="BE108" s="29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232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9"/>
      <c r="O109" s="29"/>
      <c r="P109" s="29"/>
      <c r="Q109" s="29"/>
      <c r="R109" s="29"/>
      <c r="S109" s="29"/>
      <c r="T109" s="29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182"/>
      <c r="AT109" s="21"/>
      <c r="AU109" s="21"/>
      <c r="AV109" s="21"/>
      <c r="AW109" s="21"/>
      <c r="AX109" s="21"/>
      <c r="AY109" s="21"/>
      <c r="AZ109" s="21"/>
      <c r="BA109" s="20"/>
      <c r="BB109" s="29"/>
      <c r="BC109" s="200"/>
      <c r="BD109" s="29"/>
      <c r="BE109" s="29"/>
      <c r="BF109" s="21"/>
      <c r="BG109" s="20"/>
      <c r="BH109" s="23"/>
      <c r="BI109" s="23"/>
      <c r="BJ109" s="21"/>
      <c r="BK109" s="21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140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9"/>
      <c r="O110" s="29"/>
      <c r="P110" s="29"/>
      <c r="Q110" s="29"/>
      <c r="R110" s="29"/>
      <c r="S110" s="29"/>
      <c r="T110" s="29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182"/>
      <c r="AT110" s="21"/>
      <c r="AU110" s="21"/>
      <c r="AV110" s="21"/>
      <c r="AW110" s="21"/>
      <c r="AX110" s="21"/>
      <c r="AY110" s="21"/>
      <c r="AZ110" s="21"/>
      <c r="BA110" s="20"/>
      <c r="BB110" s="29"/>
      <c r="BC110" s="200"/>
      <c r="BD110" s="29"/>
      <c r="BE110" s="29"/>
      <c r="BF110" s="21"/>
      <c r="BG110" s="20"/>
      <c r="BH110" s="23"/>
      <c r="BI110" s="23"/>
      <c r="BJ110" s="21"/>
      <c r="BK110" s="21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232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9"/>
      <c r="N111" s="29"/>
      <c r="O111" s="29"/>
      <c r="P111" s="29"/>
      <c r="Q111" s="29"/>
      <c r="R111" s="29"/>
      <c r="S111" s="29"/>
      <c r="T111" s="29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182"/>
      <c r="AT111" s="21"/>
      <c r="AU111" s="21"/>
      <c r="AV111" s="21"/>
      <c r="AW111" s="21"/>
      <c r="AX111" s="21"/>
      <c r="AY111" s="21"/>
      <c r="AZ111" s="21"/>
      <c r="BA111" s="20"/>
      <c r="BB111" s="29"/>
      <c r="BC111" s="200"/>
      <c r="BD111" s="29"/>
      <c r="BE111" s="29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142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9"/>
      <c r="N112" s="29"/>
      <c r="O112" s="29"/>
      <c r="P112" s="29"/>
      <c r="Q112" s="29"/>
      <c r="R112" s="29"/>
      <c r="S112" s="29"/>
      <c r="T112" s="29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182"/>
      <c r="AT112" s="21"/>
      <c r="AU112" s="21"/>
      <c r="AV112" s="21"/>
      <c r="AW112" s="21"/>
      <c r="AX112" s="21"/>
      <c r="AY112" s="21"/>
      <c r="AZ112" s="21"/>
      <c r="BA112" s="20"/>
      <c r="BB112" s="29"/>
      <c r="BC112" s="200"/>
      <c r="BD112" s="29"/>
      <c r="BE112" s="29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232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9"/>
      <c r="O113" s="29"/>
      <c r="P113" s="29"/>
      <c r="Q113" s="29"/>
      <c r="R113" s="29"/>
      <c r="S113" s="29"/>
      <c r="T113" s="29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182"/>
      <c r="AT113" s="21"/>
      <c r="AU113" s="21"/>
      <c r="AV113" s="21"/>
      <c r="AW113" s="21"/>
      <c r="AX113" s="21"/>
      <c r="AY113" s="21"/>
      <c r="AZ113" s="21"/>
      <c r="BA113" s="21"/>
      <c r="BB113" s="21"/>
      <c r="BC113" s="200"/>
      <c r="BD113" s="21"/>
      <c r="BE113" s="20"/>
      <c r="BF113" s="21"/>
      <c r="BG113" s="20"/>
      <c r="BH113" s="23"/>
      <c r="BI113" s="23"/>
      <c r="BJ113" s="21"/>
      <c r="BK113" s="21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28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0"/>
      <c r="L114" s="200"/>
      <c r="M114" s="200"/>
      <c r="N114" s="183"/>
      <c r="O114" s="183"/>
      <c r="P114" s="183"/>
      <c r="Q114" s="183"/>
      <c r="R114" s="183"/>
      <c r="S114" s="183"/>
      <c r="T114" s="183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182"/>
      <c r="AF114" s="182"/>
      <c r="AG114" s="182"/>
      <c r="AH114" s="20"/>
      <c r="AI114" s="21"/>
      <c r="AJ114" s="21"/>
      <c r="AK114" s="182"/>
      <c r="AL114" s="20"/>
      <c r="AM114" s="21"/>
      <c r="AN114" s="21"/>
      <c r="AO114" s="21"/>
      <c r="AP114" s="21"/>
      <c r="AQ114" s="21"/>
      <c r="AR114" s="21"/>
      <c r="AS114" s="182"/>
      <c r="AT114" s="21"/>
      <c r="AU114" s="21"/>
      <c r="AV114" s="21"/>
      <c r="AW114" s="21"/>
      <c r="AX114" s="21"/>
      <c r="AY114" s="21"/>
      <c r="AZ114" s="21"/>
      <c r="BA114" s="21"/>
      <c r="BB114" s="21"/>
      <c r="BC114" s="200"/>
      <c r="BD114" s="21"/>
      <c r="BE114" s="20"/>
      <c r="BF114" s="21"/>
      <c r="BG114" s="20"/>
      <c r="BH114" s="23"/>
      <c r="BI114" s="23"/>
      <c r="BJ114" s="21"/>
      <c r="BK114" s="21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156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3"/>
      <c r="O115" s="20"/>
      <c r="P115" s="23"/>
      <c r="Q115" s="23"/>
      <c r="R115" s="23"/>
      <c r="S115" s="23"/>
      <c r="T115" s="23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182"/>
      <c r="AT115" s="21"/>
      <c r="AU115" s="21"/>
      <c r="AV115" s="21"/>
      <c r="AW115" s="21"/>
      <c r="AX115" s="21"/>
      <c r="AY115" s="21"/>
      <c r="AZ115" s="21"/>
      <c r="BA115" s="21"/>
      <c r="BB115" s="21"/>
      <c r="BC115" s="200"/>
      <c r="BD115" s="21"/>
      <c r="BE115" s="20"/>
      <c r="BF115" s="21"/>
      <c r="BG115" s="20"/>
      <c r="BH115" s="23"/>
      <c r="BI115" s="23"/>
      <c r="BJ115" s="21"/>
      <c r="BK115" s="21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156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3"/>
      <c r="O116" s="20"/>
      <c r="P116" s="23"/>
      <c r="Q116" s="23"/>
      <c r="R116" s="23"/>
      <c r="S116" s="23"/>
      <c r="T116" s="23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182"/>
      <c r="AT116" s="21"/>
      <c r="AU116" s="21"/>
      <c r="AV116" s="21"/>
      <c r="AW116" s="21"/>
      <c r="AX116" s="21"/>
      <c r="AY116" s="21"/>
      <c r="AZ116" s="21"/>
      <c r="BA116" s="21"/>
      <c r="BB116" s="21"/>
      <c r="BC116" s="200"/>
      <c r="BD116" s="21"/>
      <c r="BE116" s="20"/>
      <c r="BF116" s="21"/>
      <c r="BG116" s="20"/>
      <c r="BH116" s="23"/>
      <c r="BI116" s="23"/>
      <c r="BJ116" s="21"/>
      <c r="BK116" s="21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34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3"/>
      <c r="O117" s="23"/>
      <c r="P117" s="23"/>
      <c r="Q117" s="23"/>
      <c r="R117" s="23"/>
      <c r="S117" s="23"/>
      <c r="T117" s="23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1"/>
      <c r="AK117" s="182"/>
      <c r="AL117" s="20"/>
      <c r="AM117" s="20"/>
      <c r="AN117" s="21"/>
      <c r="AO117" s="21"/>
      <c r="AP117" s="21"/>
      <c r="AQ117" s="21"/>
      <c r="AR117" s="21"/>
      <c r="AS117" s="200"/>
      <c r="AT117" s="21"/>
      <c r="AU117" s="21"/>
      <c r="AV117" s="21"/>
      <c r="AW117" s="21"/>
      <c r="AX117" s="21"/>
      <c r="AY117" s="21"/>
      <c r="AZ117" s="21"/>
      <c r="BA117" s="21"/>
      <c r="BB117" s="21"/>
      <c r="BC117" s="200"/>
      <c r="BD117" s="21"/>
      <c r="BE117" s="20"/>
      <c r="BF117" s="21"/>
      <c r="BG117" s="20"/>
      <c r="BH117" s="23"/>
      <c r="BI117" s="23"/>
      <c r="BJ117" s="21"/>
      <c r="BK117" s="21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129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3"/>
      <c r="O118" s="20"/>
      <c r="P118" s="23"/>
      <c r="Q118" s="23"/>
      <c r="R118" s="23"/>
      <c r="S118" s="23"/>
      <c r="T118" s="23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1"/>
      <c r="AI118" s="20"/>
      <c r="AJ118" s="21"/>
      <c r="AK118" s="200"/>
      <c r="AL118" s="21"/>
      <c r="AM118" s="20"/>
      <c r="AN118" s="21"/>
      <c r="AO118" s="21"/>
      <c r="AP118" s="21"/>
      <c r="AQ118" s="21"/>
      <c r="AR118" s="21"/>
      <c r="AS118" s="200"/>
      <c r="AT118" s="21"/>
      <c r="AU118" s="21"/>
      <c r="AV118" s="21"/>
      <c r="AW118" s="21"/>
      <c r="AX118" s="21"/>
      <c r="AY118" s="21"/>
      <c r="AZ118" s="21"/>
      <c r="BA118" s="21"/>
      <c r="BB118" s="21"/>
      <c r="BC118" s="200"/>
      <c r="BD118" s="182"/>
      <c r="BE118" s="20"/>
      <c r="BF118" s="21"/>
      <c r="BG118" s="20"/>
      <c r="BH118" s="23"/>
      <c r="BI118" s="23"/>
      <c r="BJ118" s="21"/>
      <c r="BK118" s="21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129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3"/>
      <c r="O119" s="20"/>
      <c r="P119" s="23"/>
      <c r="Q119" s="23"/>
      <c r="R119" s="23"/>
      <c r="S119" s="23"/>
      <c r="T119" s="23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1"/>
      <c r="AI119" s="20"/>
      <c r="AJ119" s="21"/>
      <c r="AK119" s="200"/>
      <c r="AL119" s="21"/>
      <c r="AM119" s="20"/>
      <c r="AN119" s="21"/>
      <c r="AO119" s="21"/>
      <c r="AP119" s="21"/>
      <c r="AQ119" s="21"/>
      <c r="AR119" s="21"/>
      <c r="AS119" s="200"/>
      <c r="AT119" s="21"/>
      <c r="AU119" s="21"/>
      <c r="AV119" s="21"/>
      <c r="AW119" s="21"/>
      <c r="AX119" s="21"/>
      <c r="AY119" s="21"/>
      <c r="AZ119" s="21"/>
      <c r="BA119" s="21"/>
      <c r="BB119" s="21"/>
      <c r="BC119" s="200"/>
      <c r="BD119" s="182"/>
      <c r="BE119" s="20"/>
      <c r="BF119" s="21"/>
      <c r="BG119" s="20"/>
      <c r="BH119" s="23"/>
      <c r="BI119" s="23"/>
      <c r="BJ119" s="21"/>
      <c r="BK119" s="21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40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9"/>
      <c r="O120" s="29"/>
      <c r="P120" s="29"/>
      <c r="Q120" s="29"/>
      <c r="R120" s="29"/>
      <c r="S120" s="29"/>
      <c r="T120" s="29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0"/>
      <c r="AI120" s="20"/>
      <c r="AJ120" s="21"/>
      <c r="AK120" s="200"/>
      <c r="AL120" s="20"/>
      <c r="AM120" s="20"/>
      <c r="AN120" s="21"/>
      <c r="AO120" s="21"/>
      <c r="AP120" s="21"/>
      <c r="AQ120" s="21"/>
      <c r="AR120" s="21"/>
      <c r="AS120" s="200"/>
      <c r="AT120" s="20"/>
      <c r="AU120" s="21"/>
      <c r="AV120" s="21"/>
      <c r="AW120" s="21"/>
      <c r="AX120" s="21"/>
      <c r="AY120" s="21"/>
      <c r="AZ120" s="21"/>
      <c r="BA120" s="21"/>
      <c r="BB120" s="21"/>
      <c r="BC120" s="200"/>
      <c r="BD120" s="20"/>
      <c r="BE120" s="20"/>
      <c r="BF120" s="21"/>
      <c r="BG120" s="20"/>
      <c r="BH120" s="23"/>
      <c r="BI120" s="23"/>
      <c r="BJ120" s="21"/>
      <c r="BK120" s="21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134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1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2"/>
      <c r="AL121" s="21"/>
      <c r="AM121" s="21"/>
      <c r="AN121" s="21"/>
      <c r="AO121" s="21"/>
      <c r="AP121" s="21"/>
      <c r="AQ121" s="21"/>
      <c r="AR121" s="21"/>
      <c r="AS121" s="200"/>
      <c r="AT121" s="23"/>
      <c r="AU121" s="21"/>
      <c r="AV121" s="21"/>
      <c r="AW121" s="21"/>
      <c r="AX121" s="21"/>
      <c r="AY121" s="21"/>
      <c r="AZ121" s="21"/>
      <c r="BA121" s="21"/>
      <c r="BB121" s="21"/>
      <c r="BC121" s="200"/>
      <c r="BD121" s="182"/>
      <c r="BE121" s="20"/>
      <c r="BF121" s="21"/>
      <c r="BG121" s="20"/>
      <c r="BH121" s="23"/>
      <c r="BI121" s="23"/>
      <c r="BJ121" s="21"/>
      <c r="BK121" s="21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134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2"/>
      <c r="AL122" s="21"/>
      <c r="AM122" s="21"/>
      <c r="AN122" s="21"/>
      <c r="AO122" s="21"/>
      <c r="AP122" s="21"/>
      <c r="AQ122" s="21"/>
      <c r="AR122" s="21"/>
      <c r="AS122" s="200"/>
      <c r="AT122" s="23"/>
      <c r="AU122" s="21"/>
      <c r="AV122" s="21"/>
      <c r="AW122" s="21"/>
      <c r="AX122" s="21"/>
      <c r="AY122" s="21"/>
      <c r="AZ122" s="21"/>
      <c r="BA122" s="21"/>
      <c r="BB122" s="21"/>
      <c r="BC122" s="200"/>
      <c r="BD122" s="182"/>
      <c r="BE122" s="20"/>
      <c r="BF122" s="21"/>
      <c r="BG122" s="20"/>
      <c r="BH122" s="23"/>
      <c r="BI122" s="23"/>
      <c r="BJ122" s="21"/>
      <c r="BK122" s="21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134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2"/>
      <c r="AL123" s="21"/>
      <c r="AM123" s="21"/>
      <c r="AN123" s="21"/>
      <c r="AO123" s="21"/>
      <c r="AP123" s="21"/>
      <c r="AQ123" s="21"/>
      <c r="AR123" s="21"/>
      <c r="AS123" s="200"/>
      <c r="AT123" s="23"/>
      <c r="AU123" s="21"/>
      <c r="AV123" s="21"/>
      <c r="AW123" s="21"/>
      <c r="AX123" s="21"/>
      <c r="AY123" s="21"/>
      <c r="AZ123" s="21"/>
      <c r="BA123" s="21"/>
      <c r="BB123" s="21"/>
      <c r="BC123" s="200"/>
      <c r="BD123" s="182"/>
      <c r="BE123" s="20"/>
      <c r="BF123" s="21"/>
      <c r="BG123" s="20"/>
      <c r="BH123" s="23"/>
      <c r="BI123" s="23"/>
      <c r="BJ123" s="21"/>
      <c r="BK123" s="21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134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2"/>
      <c r="AL124" s="21"/>
      <c r="AM124" s="21"/>
      <c r="AN124" s="21"/>
      <c r="AO124" s="21"/>
      <c r="AP124" s="21"/>
      <c r="AQ124" s="21"/>
      <c r="AR124" s="21"/>
      <c r="AS124" s="200"/>
      <c r="AT124" s="23"/>
      <c r="AU124" s="21"/>
      <c r="AV124" s="21"/>
      <c r="AW124" s="21"/>
      <c r="AX124" s="21"/>
      <c r="AY124" s="21"/>
      <c r="AZ124" s="21"/>
      <c r="BA124" s="21"/>
      <c r="BB124" s="21"/>
      <c r="BC124" s="200"/>
      <c r="BD124" s="182"/>
      <c r="BE124" s="20"/>
      <c r="BF124" s="21"/>
      <c r="BG124" s="20"/>
      <c r="BH124" s="23"/>
      <c r="BI124" s="23"/>
      <c r="BJ124" s="21"/>
      <c r="BK124" s="21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216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3"/>
      <c r="O125" s="23"/>
      <c r="P125" s="23"/>
      <c r="Q125" s="23"/>
      <c r="R125" s="23"/>
      <c r="S125" s="23"/>
      <c r="T125" s="23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2"/>
      <c r="AL125" s="21"/>
      <c r="AM125" s="21"/>
      <c r="AN125" s="21"/>
      <c r="AO125" s="21"/>
      <c r="AP125" s="21"/>
      <c r="AQ125" s="21"/>
      <c r="AR125" s="21"/>
      <c r="AS125" s="200"/>
      <c r="AT125" s="23"/>
      <c r="AU125" s="21"/>
      <c r="AV125" s="21"/>
      <c r="AW125" s="21"/>
      <c r="AX125" s="21"/>
      <c r="AY125" s="21"/>
      <c r="AZ125" s="21"/>
      <c r="BA125" s="21"/>
      <c r="BB125" s="21"/>
      <c r="BC125" s="200"/>
      <c r="BD125" s="182"/>
      <c r="BE125" s="20"/>
      <c r="BF125" s="21"/>
      <c r="BG125" s="20"/>
      <c r="BH125" s="29"/>
      <c r="BI125" s="23"/>
      <c r="BJ125" s="21"/>
      <c r="BK125" s="21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14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9"/>
      <c r="O126" s="29"/>
      <c r="P126" s="29"/>
      <c r="Q126" s="29"/>
      <c r="R126" s="29"/>
      <c r="S126" s="29"/>
      <c r="T126" s="29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2"/>
      <c r="AL126" s="21"/>
      <c r="AM126" s="21"/>
      <c r="AN126" s="21"/>
      <c r="AO126" s="21"/>
      <c r="AP126" s="21"/>
      <c r="AQ126" s="21"/>
      <c r="AR126" s="21"/>
      <c r="AS126" s="200"/>
      <c r="AT126" s="23"/>
      <c r="AU126" s="21"/>
      <c r="AV126" s="21"/>
      <c r="AW126" s="21"/>
      <c r="AX126" s="21"/>
      <c r="AY126" s="21"/>
      <c r="AZ126" s="21"/>
      <c r="BA126" s="21"/>
      <c r="BB126" s="21"/>
      <c r="BC126" s="200"/>
      <c r="BD126" s="182"/>
      <c r="BE126" s="20"/>
      <c r="BF126" s="21"/>
      <c r="BG126" s="20"/>
      <c r="BH126" s="23"/>
      <c r="BI126" s="23"/>
      <c r="BJ126" s="21"/>
      <c r="BK126" s="21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149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200"/>
      <c r="AT127" s="23"/>
      <c r="AU127" s="21"/>
      <c r="AV127" s="21"/>
      <c r="AW127" s="21"/>
      <c r="AX127" s="21"/>
      <c r="AY127" s="21"/>
      <c r="AZ127" s="21"/>
      <c r="BA127" s="21"/>
      <c r="BB127" s="21"/>
      <c r="BC127" s="200"/>
      <c r="BD127" s="182"/>
      <c r="BE127" s="20"/>
      <c r="BF127" s="21"/>
      <c r="BG127" s="20"/>
      <c r="BH127" s="23"/>
      <c r="BI127" s="23"/>
      <c r="BJ127" s="21"/>
      <c r="BK127" s="21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216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200"/>
      <c r="AT128" s="23"/>
      <c r="AU128" s="21"/>
      <c r="AV128" s="21"/>
      <c r="AW128" s="21"/>
      <c r="AX128" s="21"/>
      <c r="AY128" s="21"/>
      <c r="AZ128" s="21"/>
      <c r="BA128" s="21"/>
      <c r="BB128" s="21"/>
      <c r="BC128" s="200"/>
      <c r="BD128" s="183"/>
      <c r="BE128" s="23"/>
      <c r="BF128" s="21"/>
      <c r="BG128" s="20"/>
      <c r="BH128" s="23"/>
      <c r="BI128" s="23"/>
      <c r="BJ128" s="21"/>
      <c r="BK128" s="21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204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53"/>
      <c r="M129" s="20"/>
      <c r="N129" s="23"/>
      <c r="O129" s="23"/>
      <c r="P129" s="23"/>
      <c r="Q129" s="23"/>
      <c r="R129" s="23"/>
      <c r="S129" s="23"/>
      <c r="T129" s="23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182"/>
      <c r="AT129" s="21"/>
      <c r="AU129" s="21"/>
      <c r="AV129" s="21"/>
      <c r="AW129" s="21"/>
      <c r="AX129" s="21"/>
      <c r="AY129" s="21"/>
      <c r="AZ129" s="21"/>
      <c r="BA129" s="21"/>
      <c r="BB129" s="21"/>
      <c r="BC129" s="182"/>
      <c r="BD129" s="182"/>
      <c r="BE129" s="21"/>
      <c r="BF129" s="21"/>
      <c r="BG129" s="20"/>
      <c r="BH129" s="23"/>
      <c r="BI129" s="23"/>
      <c r="BJ129" s="21"/>
      <c r="BK129" s="21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319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54"/>
      <c r="M130" s="20"/>
      <c r="N130" s="23"/>
      <c r="O130" s="23"/>
      <c r="P130" s="23"/>
      <c r="Q130" s="23"/>
      <c r="R130" s="23"/>
      <c r="S130" s="23"/>
      <c r="T130" s="23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2"/>
      <c r="AL130" s="21"/>
      <c r="AM130" s="21"/>
      <c r="AN130" s="21"/>
      <c r="AO130" s="21"/>
      <c r="AP130" s="21"/>
      <c r="AQ130" s="21"/>
      <c r="AR130" s="21"/>
      <c r="AS130" s="182"/>
      <c r="AT130" s="21"/>
      <c r="AU130" s="21"/>
      <c r="AV130" s="21"/>
      <c r="AW130" s="21"/>
      <c r="AX130" s="21"/>
      <c r="AY130" s="21"/>
      <c r="AZ130" s="21"/>
      <c r="BA130" s="21"/>
      <c r="BB130" s="21"/>
      <c r="BC130" s="182"/>
      <c r="BD130" s="182"/>
      <c r="BE130" s="21"/>
      <c r="BF130" s="21"/>
      <c r="BG130" s="20"/>
      <c r="BH130" s="23"/>
      <c r="BI130" s="23"/>
      <c r="BJ130" s="21"/>
      <c r="BK130" s="21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247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9"/>
      <c r="O131" s="29"/>
      <c r="P131" s="29"/>
      <c r="Q131" s="29"/>
      <c r="R131" s="29"/>
      <c r="S131" s="29"/>
      <c r="T131" s="29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182"/>
      <c r="AT131" s="21"/>
      <c r="AU131" s="21"/>
      <c r="AV131" s="21"/>
      <c r="AW131" s="21"/>
      <c r="AX131" s="21"/>
      <c r="AY131" s="21"/>
      <c r="AZ131" s="21"/>
      <c r="BA131" s="21"/>
      <c r="BB131" s="21"/>
      <c r="BC131" s="200"/>
      <c r="BD131" s="29"/>
      <c r="BE131" s="29"/>
      <c r="BF131" s="21"/>
      <c r="BG131" s="20"/>
      <c r="BH131" s="23"/>
      <c r="BI131" s="23"/>
      <c r="BJ131" s="21"/>
      <c r="BK131" s="21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140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9"/>
      <c r="O132" s="29"/>
      <c r="P132" s="29"/>
      <c r="Q132" s="29"/>
      <c r="R132" s="29"/>
      <c r="S132" s="29"/>
      <c r="T132" s="29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182"/>
      <c r="AT132" s="21"/>
      <c r="AU132" s="21"/>
      <c r="AV132" s="21"/>
      <c r="AW132" s="21"/>
      <c r="AX132" s="21"/>
      <c r="AY132" s="21"/>
      <c r="AZ132" s="21"/>
      <c r="BA132" s="21"/>
      <c r="BB132" s="21"/>
      <c r="BC132" s="182"/>
      <c r="BD132" s="182"/>
      <c r="BE132" s="21"/>
      <c r="BF132" s="21"/>
      <c r="BG132" s="20"/>
      <c r="BH132" s="23"/>
      <c r="BI132" s="23"/>
      <c r="BJ132" s="21"/>
      <c r="BK132" s="21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246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3"/>
      <c r="AI133" s="23"/>
      <c r="AJ133" s="21"/>
      <c r="AK133" s="200"/>
      <c r="AL133" s="23"/>
      <c r="AM133" s="23"/>
      <c r="AN133" s="21"/>
      <c r="AO133" s="21"/>
      <c r="AP133" s="21"/>
      <c r="AQ133" s="21"/>
      <c r="AR133" s="21"/>
      <c r="AS133" s="200"/>
      <c r="AT133" s="23"/>
      <c r="AU133" s="21"/>
      <c r="AV133" s="21"/>
      <c r="AW133" s="21"/>
      <c r="AX133" s="21"/>
      <c r="AY133" s="21"/>
      <c r="AZ133" s="21"/>
      <c r="BA133" s="21"/>
      <c r="BB133" s="21"/>
      <c r="BC133" s="200"/>
      <c r="BD133" s="21"/>
      <c r="BE133" s="20"/>
      <c r="BF133" s="21"/>
      <c r="BG133" s="20"/>
      <c r="BH133" s="23"/>
      <c r="BI133" s="23"/>
      <c r="BJ133" s="21"/>
      <c r="BK133" s="21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197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3"/>
      <c r="AI134" s="23"/>
      <c r="AJ134" s="21"/>
      <c r="AK134" s="200"/>
      <c r="AL134" s="23"/>
      <c r="AM134" s="23"/>
      <c r="AN134" s="21"/>
      <c r="AO134" s="21"/>
      <c r="AP134" s="21"/>
      <c r="AQ134" s="21"/>
      <c r="AR134" s="21"/>
      <c r="AS134" s="200"/>
      <c r="AT134" s="23"/>
      <c r="AU134" s="21"/>
      <c r="AV134" s="21"/>
      <c r="AW134" s="21"/>
      <c r="AX134" s="21"/>
      <c r="AY134" s="21"/>
      <c r="AZ134" s="21"/>
      <c r="BA134" s="21"/>
      <c r="BB134" s="21"/>
      <c r="BC134" s="200"/>
      <c r="BD134" s="182"/>
      <c r="BE134" s="20"/>
      <c r="BF134" s="21"/>
      <c r="BG134" s="20"/>
      <c r="BH134" s="23"/>
      <c r="BI134" s="23"/>
      <c r="BJ134" s="21"/>
      <c r="BK134" s="21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409.6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0"/>
      <c r="P135" s="20"/>
      <c r="Q135" s="20"/>
      <c r="R135" s="20"/>
      <c r="S135" s="20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3"/>
      <c r="AI135" s="23"/>
      <c r="AJ135" s="21"/>
      <c r="AK135" s="200"/>
      <c r="AL135" s="23"/>
      <c r="AM135" s="23"/>
      <c r="AN135" s="21"/>
      <c r="AO135" s="21"/>
      <c r="AP135" s="21"/>
      <c r="AQ135" s="21"/>
      <c r="AR135" s="21"/>
      <c r="AS135" s="200"/>
      <c r="AT135" s="23"/>
      <c r="AU135" s="21"/>
      <c r="AV135" s="21"/>
      <c r="AW135" s="21"/>
      <c r="AX135" s="21"/>
      <c r="AY135" s="21"/>
      <c r="AZ135" s="21"/>
      <c r="BA135" s="21"/>
      <c r="BB135" s="21"/>
      <c r="BC135" s="200"/>
      <c r="BD135" s="182"/>
      <c r="BE135" s="20"/>
      <c r="BF135" s="21"/>
      <c r="BG135" s="20"/>
      <c r="BH135" s="23"/>
      <c r="BI135" s="23"/>
      <c r="BJ135" s="21"/>
      <c r="BK135" s="21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273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3"/>
      <c r="AI136" s="23"/>
      <c r="AJ136" s="21"/>
      <c r="AK136" s="200"/>
      <c r="AL136" s="23"/>
      <c r="AM136" s="23"/>
      <c r="AN136" s="21"/>
      <c r="AO136" s="21"/>
      <c r="AP136" s="21"/>
      <c r="AQ136" s="21"/>
      <c r="AR136" s="21"/>
      <c r="AS136" s="200"/>
      <c r="AT136" s="23"/>
      <c r="AU136" s="21"/>
      <c r="AV136" s="21"/>
      <c r="AW136" s="21"/>
      <c r="AX136" s="21"/>
      <c r="AY136" s="21"/>
      <c r="AZ136" s="21"/>
      <c r="BA136" s="21"/>
      <c r="BB136" s="21"/>
      <c r="BC136" s="200"/>
      <c r="BD136" s="182"/>
      <c r="BE136" s="20"/>
      <c r="BF136" s="21"/>
      <c r="BG136" s="20"/>
      <c r="BH136" s="23"/>
      <c r="BI136" s="23"/>
      <c r="BJ136" s="21"/>
      <c r="BK136" s="21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211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3"/>
      <c r="AI137" s="23"/>
      <c r="AJ137" s="21"/>
      <c r="AK137" s="200"/>
      <c r="AL137" s="23"/>
      <c r="AM137" s="23"/>
      <c r="AN137" s="21"/>
      <c r="AO137" s="21"/>
      <c r="AP137" s="21"/>
      <c r="AQ137" s="21"/>
      <c r="AR137" s="21"/>
      <c r="AS137" s="200"/>
      <c r="AT137" s="23"/>
      <c r="AU137" s="21"/>
      <c r="AV137" s="21"/>
      <c r="AW137" s="21"/>
      <c r="AX137" s="21"/>
      <c r="AY137" s="21"/>
      <c r="AZ137" s="21"/>
      <c r="BA137" s="21"/>
      <c r="BB137" s="21"/>
      <c r="BC137" s="200"/>
      <c r="BD137" s="183"/>
      <c r="BE137" s="23"/>
      <c r="BF137" s="21"/>
      <c r="BG137" s="20"/>
      <c r="BH137" s="23"/>
      <c r="BI137" s="20"/>
      <c r="BJ137" s="21"/>
      <c r="BK137" s="21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408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0"/>
      <c r="AI138" s="20"/>
      <c r="AJ138" s="21"/>
      <c r="AK138" s="200"/>
      <c r="AL138" s="20"/>
      <c r="AM138" s="20"/>
      <c r="AN138" s="20"/>
      <c r="AO138" s="20"/>
      <c r="AP138" s="21"/>
      <c r="AQ138" s="21"/>
      <c r="AR138" s="21"/>
      <c r="AS138" s="200"/>
      <c r="AT138" s="20"/>
      <c r="AU138" s="21"/>
      <c r="AV138" s="21"/>
      <c r="AW138" s="21"/>
      <c r="AX138" s="21"/>
      <c r="AY138" s="21"/>
      <c r="AZ138" s="21"/>
      <c r="BA138" s="21"/>
      <c r="BB138" s="21"/>
      <c r="BC138" s="200"/>
      <c r="BD138" s="20"/>
      <c r="BE138" s="20"/>
      <c r="BF138" s="20"/>
      <c r="BG138" s="20"/>
      <c r="BH138" s="23"/>
      <c r="BI138" s="23"/>
      <c r="BJ138" s="21"/>
      <c r="BK138" s="21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138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0"/>
      <c r="AI139" s="20"/>
      <c r="AJ139" s="21"/>
      <c r="AK139" s="200"/>
      <c r="AL139" s="20"/>
      <c r="AM139" s="20"/>
      <c r="AN139" s="21"/>
      <c r="AO139" s="21"/>
      <c r="AP139" s="21"/>
      <c r="AQ139" s="21"/>
      <c r="AR139" s="21"/>
      <c r="AS139" s="200"/>
      <c r="AT139" s="20"/>
      <c r="AU139" s="21"/>
      <c r="AV139" s="21"/>
      <c r="AW139" s="21"/>
      <c r="AX139" s="21"/>
      <c r="AY139" s="21"/>
      <c r="AZ139" s="21"/>
      <c r="BA139" s="21"/>
      <c r="BB139" s="21"/>
      <c r="BC139" s="200"/>
      <c r="BD139" s="200"/>
      <c r="BE139" s="20"/>
      <c r="BF139" s="20"/>
      <c r="BG139" s="20"/>
      <c r="BH139" s="23"/>
      <c r="BI139" s="23"/>
      <c r="BJ139" s="21"/>
      <c r="BK139" s="21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138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0"/>
      <c r="AI140" s="20"/>
      <c r="AJ140" s="21"/>
      <c r="AK140" s="200"/>
      <c r="AL140" s="20"/>
      <c r="AM140" s="20"/>
      <c r="AN140" s="21"/>
      <c r="AO140" s="21"/>
      <c r="AP140" s="21"/>
      <c r="AQ140" s="21"/>
      <c r="AR140" s="21"/>
      <c r="AS140" s="200"/>
      <c r="AT140" s="20"/>
      <c r="AU140" s="21"/>
      <c r="AV140" s="21"/>
      <c r="AW140" s="21"/>
      <c r="AX140" s="21"/>
      <c r="AY140" s="21"/>
      <c r="AZ140" s="21"/>
      <c r="BA140" s="21"/>
      <c r="BB140" s="21"/>
      <c r="BC140" s="200"/>
      <c r="BD140" s="200"/>
      <c r="BE140" s="20"/>
      <c r="BF140" s="20"/>
      <c r="BG140" s="20"/>
      <c r="BH140" s="23"/>
      <c r="BI140" s="23"/>
      <c r="BJ140" s="21"/>
      <c r="BK140" s="21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138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0"/>
      <c r="AH141" s="20"/>
      <c r="AI141" s="20"/>
      <c r="AJ141" s="21"/>
      <c r="AK141" s="200"/>
      <c r="AL141" s="20"/>
      <c r="AM141" s="20"/>
      <c r="AN141" s="21"/>
      <c r="AO141" s="21"/>
      <c r="AP141" s="21"/>
      <c r="AQ141" s="21"/>
      <c r="AR141" s="21"/>
      <c r="AS141" s="200"/>
      <c r="AT141" s="20"/>
      <c r="AU141" s="21"/>
      <c r="AV141" s="21"/>
      <c r="AW141" s="21"/>
      <c r="AX141" s="21"/>
      <c r="AY141" s="21"/>
      <c r="AZ141" s="21"/>
      <c r="BA141" s="21"/>
      <c r="BB141" s="21"/>
      <c r="BC141" s="200"/>
      <c r="BD141" s="200"/>
      <c r="BE141" s="20"/>
      <c r="BF141" s="20"/>
      <c r="BG141" s="20"/>
      <c r="BH141" s="23"/>
      <c r="BI141" s="23"/>
      <c r="BJ141" s="21"/>
      <c r="BK141" s="21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138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0"/>
      <c r="AH142" s="20"/>
      <c r="AI142" s="20"/>
      <c r="AJ142" s="21"/>
      <c r="AK142" s="200"/>
      <c r="AL142" s="20"/>
      <c r="AM142" s="20"/>
      <c r="AN142" s="21"/>
      <c r="AO142" s="21"/>
      <c r="AP142" s="21"/>
      <c r="AQ142" s="21"/>
      <c r="AR142" s="21"/>
      <c r="AS142" s="200"/>
      <c r="AT142" s="20"/>
      <c r="AU142" s="21"/>
      <c r="AV142" s="21"/>
      <c r="AW142" s="21"/>
      <c r="AX142" s="21"/>
      <c r="AY142" s="21"/>
      <c r="AZ142" s="21"/>
      <c r="BA142" s="21"/>
      <c r="BB142" s="21"/>
      <c r="BC142" s="200"/>
      <c r="BD142" s="200"/>
      <c r="BE142" s="20"/>
      <c r="BF142" s="20"/>
      <c r="BG142" s="20"/>
      <c r="BH142" s="23"/>
      <c r="BI142" s="23"/>
      <c r="BJ142" s="21"/>
      <c r="BK142" s="21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294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3"/>
      <c r="AI143" s="23"/>
      <c r="AJ143" s="21"/>
      <c r="AK143" s="200"/>
      <c r="AL143" s="23"/>
      <c r="AM143" s="23"/>
      <c r="AN143" s="21"/>
      <c r="AO143" s="21"/>
      <c r="AP143" s="21"/>
      <c r="AQ143" s="21"/>
      <c r="AR143" s="21"/>
      <c r="AS143" s="200"/>
      <c r="AT143" s="23"/>
      <c r="AU143" s="21"/>
      <c r="AV143" s="21"/>
      <c r="AW143" s="21"/>
      <c r="AX143" s="21"/>
      <c r="AY143" s="21"/>
      <c r="AZ143" s="21"/>
      <c r="BA143" s="21"/>
      <c r="BB143" s="21"/>
      <c r="BC143" s="200"/>
      <c r="BD143" s="183"/>
      <c r="BE143" s="23"/>
      <c r="BF143" s="21"/>
      <c r="BG143" s="20"/>
      <c r="BH143" s="23"/>
      <c r="BI143" s="23"/>
      <c r="BJ143" s="21"/>
      <c r="BK143" s="21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231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3"/>
      <c r="O144" s="23"/>
      <c r="P144" s="23"/>
      <c r="Q144" s="23"/>
      <c r="R144" s="23"/>
      <c r="S144" s="23"/>
      <c r="T144" s="23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3"/>
      <c r="AI144" s="23"/>
      <c r="AJ144" s="21"/>
      <c r="AK144" s="200"/>
      <c r="AL144" s="23"/>
      <c r="AM144" s="23"/>
      <c r="AN144" s="21"/>
      <c r="AO144" s="21"/>
      <c r="AP144" s="21"/>
      <c r="AQ144" s="21"/>
      <c r="AR144" s="21"/>
      <c r="AS144" s="200"/>
      <c r="AT144" s="23"/>
      <c r="AU144" s="21"/>
      <c r="AV144" s="21"/>
      <c r="AW144" s="21"/>
      <c r="AX144" s="21"/>
      <c r="AY144" s="21"/>
      <c r="AZ144" s="21"/>
      <c r="BA144" s="21"/>
      <c r="BB144" s="21"/>
      <c r="BC144" s="200"/>
      <c r="BD144" s="23"/>
      <c r="BE144" s="23"/>
      <c r="BF144" s="21"/>
      <c r="BG144" s="20"/>
      <c r="BH144" s="23"/>
      <c r="BI144" s="23"/>
      <c r="BJ144" s="21"/>
      <c r="BK144" s="21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14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3"/>
      <c r="O145" s="20"/>
      <c r="P145" s="23"/>
      <c r="Q145" s="23"/>
      <c r="R145" s="23"/>
      <c r="S145" s="23"/>
      <c r="T145" s="23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3"/>
      <c r="AI145" s="23"/>
      <c r="AJ145" s="21"/>
      <c r="AK145" s="200"/>
      <c r="AL145" s="23"/>
      <c r="AM145" s="23"/>
      <c r="AN145" s="21"/>
      <c r="AO145" s="21"/>
      <c r="AP145" s="21"/>
      <c r="AQ145" s="21"/>
      <c r="AR145" s="21"/>
      <c r="AS145" s="200"/>
      <c r="AT145" s="23"/>
      <c r="AU145" s="21"/>
      <c r="AV145" s="21"/>
      <c r="AW145" s="21"/>
      <c r="AX145" s="21"/>
      <c r="AY145" s="21"/>
      <c r="AZ145" s="21"/>
      <c r="BA145" s="21"/>
      <c r="BB145" s="21"/>
      <c r="BC145" s="200"/>
      <c r="BD145" s="183"/>
      <c r="BE145" s="23"/>
      <c r="BF145" s="21"/>
      <c r="BG145" s="20"/>
      <c r="BH145" s="23"/>
      <c r="BI145" s="23"/>
      <c r="BJ145" s="21"/>
      <c r="BK145" s="21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213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3"/>
      <c r="AI146" s="23"/>
      <c r="AJ146" s="21"/>
      <c r="AK146" s="200"/>
      <c r="AL146" s="23"/>
      <c r="AM146" s="23"/>
      <c r="AN146" s="21"/>
      <c r="AO146" s="21"/>
      <c r="AP146" s="21"/>
      <c r="AQ146" s="21"/>
      <c r="AR146" s="21"/>
      <c r="AS146" s="200"/>
      <c r="AT146" s="23"/>
      <c r="AU146" s="21"/>
      <c r="AV146" s="21"/>
      <c r="AW146" s="21"/>
      <c r="AX146" s="21"/>
      <c r="AY146" s="21"/>
      <c r="AZ146" s="21"/>
      <c r="BA146" s="21"/>
      <c r="BB146" s="21"/>
      <c r="BC146" s="200"/>
      <c r="BD146" s="183"/>
      <c r="BE146" s="23"/>
      <c r="BF146" s="21"/>
      <c r="BG146" s="20"/>
      <c r="BH146" s="23"/>
      <c r="BI146" s="23"/>
      <c r="BJ146" s="21"/>
      <c r="BK146" s="21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180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2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0"/>
      <c r="BB147" s="20"/>
      <c r="BC147" s="200"/>
      <c r="BD147" s="20"/>
      <c r="BE147" s="20"/>
      <c r="BF147" s="21"/>
      <c r="BG147" s="20"/>
      <c r="BH147" s="23"/>
      <c r="BI147" s="23"/>
      <c r="BJ147" s="21"/>
      <c r="BK147" s="21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180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2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00"/>
      <c r="BD148" s="21"/>
      <c r="BE148" s="20"/>
      <c r="BF148" s="21"/>
      <c r="BG148" s="20"/>
      <c r="BH148" s="23"/>
      <c r="BI148" s="23"/>
      <c r="BJ148" s="21"/>
      <c r="BK148" s="21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180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2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00"/>
      <c r="BD149" s="21"/>
      <c r="BE149" s="20"/>
      <c r="BF149" s="21"/>
      <c r="BG149" s="20"/>
      <c r="BH149" s="23"/>
      <c r="BI149" s="23"/>
      <c r="BJ149" s="21"/>
      <c r="BK149" s="21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226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9"/>
      <c r="O150" s="29"/>
      <c r="P150" s="29"/>
      <c r="Q150" s="29"/>
      <c r="R150" s="29"/>
      <c r="S150" s="29"/>
      <c r="T150" s="29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2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00"/>
      <c r="BD150" s="21"/>
      <c r="BE150" s="200"/>
      <c r="BF150" s="29"/>
      <c r="BG150" s="29"/>
      <c r="BH150" s="23"/>
      <c r="BI150" s="23"/>
      <c r="BJ150" s="21"/>
      <c r="BK150" s="21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174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9"/>
      <c r="O151" s="29"/>
      <c r="P151" s="29"/>
      <c r="Q151" s="29"/>
      <c r="R151" s="29"/>
      <c r="S151" s="29"/>
      <c r="T151" s="29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2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0"/>
      <c r="BB151" s="20"/>
      <c r="BC151" s="200"/>
      <c r="BD151" s="20"/>
      <c r="BE151" s="20"/>
      <c r="BF151" s="21"/>
      <c r="BG151" s="20"/>
      <c r="BH151" s="23"/>
      <c r="BI151" s="23"/>
      <c r="BJ151" s="21"/>
      <c r="BK151" s="21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174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2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00"/>
      <c r="BD152" s="182"/>
      <c r="BE152" s="21"/>
      <c r="BF152" s="21"/>
      <c r="BG152" s="20"/>
      <c r="BH152" s="23"/>
      <c r="BI152" s="23"/>
      <c r="BJ152" s="21"/>
      <c r="BK152" s="21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174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2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00"/>
      <c r="BD153" s="182"/>
      <c r="BE153" s="21"/>
      <c r="BF153" s="21"/>
      <c r="BG153" s="20"/>
      <c r="BH153" s="23"/>
      <c r="BI153" s="23"/>
      <c r="BJ153" s="21"/>
      <c r="BK153" s="21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189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2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82"/>
      <c r="BD154" s="182"/>
      <c r="BE154" s="21"/>
      <c r="BF154" s="21"/>
      <c r="BG154" s="20"/>
      <c r="BH154" s="23"/>
      <c r="BI154" s="23"/>
      <c r="BJ154" s="21"/>
      <c r="BK154" s="21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409.6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1"/>
      <c r="AI155" s="20"/>
      <c r="AJ155" s="21"/>
      <c r="AK155" s="200"/>
      <c r="AL155" s="20"/>
      <c r="AM155" s="20"/>
      <c r="AN155" s="21"/>
      <c r="AO155" s="21"/>
      <c r="AP155" s="21"/>
      <c r="AQ155" s="21"/>
      <c r="AR155" s="21"/>
      <c r="AS155" s="200"/>
      <c r="AT155" s="20"/>
      <c r="AU155" s="20"/>
      <c r="AV155" s="21"/>
      <c r="AW155" s="21"/>
      <c r="AX155" s="21"/>
      <c r="AY155" s="21"/>
      <c r="AZ155" s="21"/>
      <c r="BA155" s="21"/>
      <c r="BB155" s="21"/>
      <c r="BC155" s="200"/>
      <c r="BD155" s="20"/>
      <c r="BE155" s="20"/>
      <c r="BF155" s="21"/>
      <c r="BG155" s="20"/>
      <c r="BH155" s="23"/>
      <c r="BI155" s="23"/>
      <c r="BJ155" s="21"/>
      <c r="BK155" s="21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13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0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2"/>
      <c r="AL156" s="21"/>
      <c r="AM156" s="21"/>
      <c r="AN156" s="21"/>
      <c r="AO156" s="21"/>
      <c r="AP156" s="21"/>
      <c r="AQ156" s="21"/>
      <c r="AR156" s="21"/>
      <c r="AS156" s="20"/>
      <c r="AT156" s="21"/>
      <c r="AU156" s="20"/>
      <c r="AV156" s="21"/>
      <c r="AW156" s="21"/>
      <c r="AX156" s="21"/>
      <c r="AY156" s="21"/>
      <c r="AZ156" s="21"/>
      <c r="BA156" s="21"/>
      <c r="BB156" s="21"/>
      <c r="BC156" s="200"/>
      <c r="BD156" s="182"/>
      <c r="BE156" s="20"/>
      <c r="BF156" s="21"/>
      <c r="BG156" s="20"/>
      <c r="BH156" s="23"/>
      <c r="BI156" s="23"/>
      <c r="BJ156" s="21"/>
      <c r="BK156" s="21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13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2"/>
      <c r="AL157" s="21"/>
      <c r="AM157" s="21"/>
      <c r="AN157" s="21"/>
      <c r="AO157" s="21"/>
      <c r="AP157" s="21"/>
      <c r="AQ157" s="21"/>
      <c r="AR157" s="21"/>
      <c r="AS157" s="20"/>
      <c r="AT157" s="21"/>
      <c r="AU157" s="20"/>
      <c r="AV157" s="21"/>
      <c r="AW157" s="21"/>
      <c r="AX157" s="21"/>
      <c r="AY157" s="21"/>
      <c r="AZ157" s="21"/>
      <c r="BA157" s="21"/>
      <c r="BB157" s="21"/>
      <c r="BC157" s="200"/>
      <c r="BD157" s="182"/>
      <c r="BE157" s="20"/>
      <c r="BF157" s="21"/>
      <c r="BG157" s="20"/>
      <c r="BH157" s="23"/>
      <c r="BI157" s="23"/>
      <c r="BJ157" s="21"/>
      <c r="BK157" s="21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13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2"/>
      <c r="AL158" s="21"/>
      <c r="AM158" s="21"/>
      <c r="AN158" s="21"/>
      <c r="AO158" s="21"/>
      <c r="AP158" s="21"/>
      <c r="AQ158" s="21"/>
      <c r="AR158" s="21"/>
      <c r="AS158" s="20"/>
      <c r="AT158" s="21"/>
      <c r="AU158" s="20"/>
      <c r="AV158" s="21"/>
      <c r="AW158" s="21"/>
      <c r="AX158" s="21"/>
      <c r="AY158" s="21"/>
      <c r="AZ158" s="21"/>
      <c r="BA158" s="21"/>
      <c r="BB158" s="21"/>
      <c r="BC158" s="200"/>
      <c r="BD158" s="182"/>
      <c r="BE158" s="20"/>
      <c r="BF158" s="21"/>
      <c r="BG158" s="20"/>
      <c r="BH158" s="23"/>
      <c r="BI158" s="23"/>
      <c r="BJ158" s="21"/>
      <c r="BK158" s="21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139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0"/>
      <c r="O159" s="20"/>
      <c r="P159" s="21"/>
      <c r="Q159" s="21"/>
      <c r="R159" s="21"/>
      <c r="S159" s="21"/>
      <c r="T159" s="20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2"/>
      <c r="AL159" s="21"/>
      <c r="AM159" s="21"/>
      <c r="AN159" s="21"/>
      <c r="AO159" s="21"/>
      <c r="AP159" s="21"/>
      <c r="AQ159" s="21"/>
      <c r="AR159" s="21"/>
      <c r="AS159" s="20"/>
      <c r="AT159" s="21"/>
      <c r="AU159" s="20"/>
      <c r="AV159" s="21"/>
      <c r="AW159" s="21"/>
      <c r="AX159" s="21"/>
      <c r="AY159" s="21"/>
      <c r="AZ159" s="21"/>
      <c r="BA159" s="21"/>
      <c r="BB159" s="21"/>
      <c r="BC159" s="200"/>
      <c r="BD159" s="182"/>
      <c r="BE159" s="20"/>
      <c r="BF159" s="21"/>
      <c r="BG159" s="20"/>
      <c r="BH159" s="23"/>
      <c r="BI159" s="23"/>
      <c r="BJ159" s="21"/>
      <c r="BK159" s="21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167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2"/>
      <c r="AL160" s="21"/>
      <c r="AM160" s="21"/>
      <c r="AN160" s="21"/>
      <c r="AO160" s="21"/>
      <c r="AP160" s="21"/>
      <c r="AQ160" s="21"/>
      <c r="AR160" s="21"/>
      <c r="AS160" s="20"/>
      <c r="AT160" s="21"/>
      <c r="AU160" s="20"/>
      <c r="AV160" s="21"/>
      <c r="AW160" s="21"/>
      <c r="AX160" s="21"/>
      <c r="AY160" s="21"/>
      <c r="AZ160" s="21"/>
      <c r="BA160" s="21"/>
      <c r="BB160" s="21"/>
      <c r="BC160" s="200"/>
      <c r="BD160" s="20"/>
      <c r="BE160" s="20"/>
      <c r="BF160" s="21"/>
      <c r="BG160" s="20"/>
      <c r="BH160" s="23"/>
      <c r="BI160" s="23"/>
      <c r="BJ160" s="21"/>
      <c r="BK160" s="21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67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2"/>
      <c r="AL161" s="21"/>
      <c r="AM161" s="21"/>
      <c r="AN161" s="21"/>
      <c r="AO161" s="21"/>
      <c r="AP161" s="21"/>
      <c r="AQ161" s="21"/>
      <c r="AR161" s="21"/>
      <c r="AS161" s="20"/>
      <c r="AT161" s="21"/>
      <c r="AU161" s="20"/>
      <c r="AV161" s="21"/>
      <c r="AW161" s="21"/>
      <c r="AX161" s="21"/>
      <c r="AY161" s="21"/>
      <c r="AZ161" s="21"/>
      <c r="BA161" s="21"/>
      <c r="BB161" s="21"/>
      <c r="BC161" s="200"/>
      <c r="BD161" s="182"/>
      <c r="BE161" s="20"/>
      <c r="BF161" s="21"/>
      <c r="BG161" s="20"/>
      <c r="BH161" s="23"/>
      <c r="BI161" s="23"/>
      <c r="BJ161" s="21"/>
      <c r="BK161" s="21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179.2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2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00"/>
      <c r="BD162" s="21"/>
      <c r="BE162" s="20"/>
      <c r="BF162" s="21"/>
      <c r="BG162" s="20"/>
      <c r="BH162" s="23"/>
      <c r="BI162" s="23"/>
      <c r="BJ162" s="21"/>
      <c r="BK162" s="21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249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0"/>
      <c r="O163" s="20"/>
      <c r="P163" s="21"/>
      <c r="Q163" s="21"/>
      <c r="R163" s="21"/>
      <c r="S163" s="21"/>
      <c r="T163" s="20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2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00"/>
      <c r="BD163" s="21"/>
      <c r="BE163" s="20"/>
      <c r="BF163" s="21"/>
      <c r="BG163" s="20"/>
      <c r="BH163" s="23"/>
      <c r="BI163" s="23"/>
      <c r="BJ163" s="21"/>
      <c r="BK163" s="21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249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2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82"/>
      <c r="BD164" s="182"/>
      <c r="BE164" s="21"/>
      <c r="BF164" s="21"/>
      <c r="BG164" s="20"/>
      <c r="BH164" s="23"/>
      <c r="BI164" s="23"/>
      <c r="BJ164" s="21"/>
      <c r="BK164" s="21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20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2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21"/>
      <c r="BE165" s="20"/>
      <c r="BF165" s="21"/>
      <c r="BG165" s="20"/>
      <c r="BH165" s="23"/>
      <c r="BI165" s="23"/>
      <c r="BJ165" s="21"/>
      <c r="BK165" s="21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207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2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00"/>
      <c r="BD166" s="182"/>
      <c r="BE166" s="20"/>
      <c r="BF166" s="21"/>
      <c r="BG166" s="20"/>
      <c r="BH166" s="23"/>
      <c r="BI166" s="23"/>
      <c r="BJ166" s="21"/>
      <c r="BK166" s="21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15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2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0"/>
      <c r="BB167" s="21"/>
      <c r="BC167" s="200"/>
      <c r="BD167" s="21"/>
      <c r="BE167" s="20"/>
      <c r="BF167" s="21"/>
      <c r="BG167" s="20"/>
      <c r="BH167" s="23"/>
      <c r="BI167" s="23"/>
      <c r="BJ167" s="21"/>
      <c r="BK167" s="21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15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0"/>
      <c r="Q168" s="20"/>
      <c r="R168" s="20"/>
      <c r="S168" s="20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2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82"/>
      <c r="BD168" s="182"/>
      <c r="BE168" s="21"/>
      <c r="BF168" s="21"/>
      <c r="BG168" s="20"/>
      <c r="BH168" s="23"/>
      <c r="BI168" s="23"/>
      <c r="BJ168" s="21"/>
      <c r="BK168" s="21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154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0"/>
      <c r="O169" s="20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2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82"/>
      <c r="BD169" s="182"/>
      <c r="BE169" s="21"/>
      <c r="BF169" s="21"/>
      <c r="BG169" s="20"/>
      <c r="BH169" s="23"/>
      <c r="BI169" s="23"/>
      <c r="BJ169" s="21"/>
      <c r="BK169" s="21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193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2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1"/>
      <c r="BE170" s="21"/>
      <c r="BF170" s="21"/>
      <c r="BG170" s="20"/>
      <c r="BH170" s="23"/>
      <c r="BI170" s="20"/>
      <c r="BJ170" s="21"/>
      <c r="BK170" s="21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193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2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21"/>
      <c r="BE171" s="21"/>
      <c r="BF171" s="21"/>
      <c r="BG171" s="20"/>
      <c r="BH171" s="23"/>
      <c r="BI171" s="23"/>
      <c r="BJ171" s="21"/>
      <c r="BK171" s="21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193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1"/>
      <c r="Q172" s="21"/>
      <c r="R172" s="21"/>
      <c r="S172" s="21"/>
      <c r="T172" s="20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2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20"/>
      <c r="BE172" s="20"/>
      <c r="BF172" s="21"/>
      <c r="BG172" s="20"/>
      <c r="BH172" s="23"/>
      <c r="BI172" s="23"/>
      <c r="BJ172" s="21"/>
      <c r="BK172" s="21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193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0"/>
      <c r="O173" s="20"/>
      <c r="P173" s="21"/>
      <c r="Q173" s="21"/>
      <c r="R173" s="21"/>
      <c r="S173" s="21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2"/>
      <c r="AL173" s="21"/>
      <c r="AM173" s="21"/>
      <c r="AN173" s="21"/>
      <c r="AO173" s="21"/>
      <c r="AP173" s="21"/>
      <c r="AQ173" s="21"/>
      <c r="AR173" s="21"/>
      <c r="AS173" s="182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182"/>
      <c r="BE173" s="21"/>
      <c r="BF173" s="21"/>
      <c r="BG173" s="20"/>
      <c r="BH173" s="23"/>
      <c r="BI173" s="23"/>
      <c r="BJ173" s="21"/>
      <c r="BK173" s="21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20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00"/>
      <c r="AL174" s="20"/>
      <c r="AM174" s="20"/>
      <c r="AN174" s="21"/>
      <c r="AO174" s="21"/>
      <c r="AP174" s="21"/>
      <c r="AQ174" s="21"/>
      <c r="AR174" s="21"/>
      <c r="AS174" s="200"/>
      <c r="AT174" s="20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1"/>
      <c r="BE174" s="21"/>
      <c r="BF174" s="21"/>
      <c r="BG174" s="20"/>
      <c r="BH174" s="23"/>
      <c r="BI174" s="20"/>
      <c r="BJ174" s="21"/>
      <c r="BK174" s="21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20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200"/>
      <c r="AL175" s="20"/>
      <c r="AM175" s="20"/>
      <c r="AN175" s="21"/>
      <c r="AO175" s="21"/>
      <c r="AP175" s="21"/>
      <c r="AQ175" s="21"/>
      <c r="AR175" s="21"/>
      <c r="AS175" s="200"/>
      <c r="AT175" s="20"/>
      <c r="AU175" s="21"/>
      <c r="AV175" s="21"/>
      <c r="AW175" s="21"/>
      <c r="AX175" s="21"/>
      <c r="AY175" s="21"/>
      <c r="AZ175" s="21"/>
      <c r="BA175" s="21"/>
      <c r="BB175" s="21"/>
      <c r="BC175" s="200"/>
      <c r="BD175" s="182"/>
      <c r="BE175" s="21"/>
      <c r="BF175" s="21"/>
      <c r="BG175" s="20"/>
      <c r="BH175" s="23"/>
      <c r="BI175" s="23"/>
      <c r="BJ175" s="21"/>
      <c r="BK175" s="21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147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0"/>
      <c r="O176" s="20"/>
      <c r="P176" s="21"/>
      <c r="Q176" s="21"/>
      <c r="R176" s="21"/>
      <c r="S176" s="21"/>
      <c r="T176" s="20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182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20"/>
      <c r="BE176" s="20"/>
      <c r="BF176" s="21"/>
      <c r="BG176" s="20"/>
      <c r="BH176" s="23"/>
      <c r="BI176" s="23"/>
      <c r="BJ176" s="21"/>
      <c r="BK176" s="21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147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0"/>
      <c r="O177" s="20"/>
      <c r="P177" s="21"/>
      <c r="Q177" s="21"/>
      <c r="R177" s="21"/>
      <c r="S177" s="21"/>
      <c r="T177" s="20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2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182"/>
      <c r="BE177" s="20"/>
      <c r="BF177" s="21"/>
      <c r="BG177" s="20"/>
      <c r="BH177" s="23"/>
      <c r="BI177" s="23"/>
      <c r="BJ177" s="21"/>
      <c r="BK177" s="21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147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2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0"/>
      <c r="BF178" s="21"/>
      <c r="BG178" s="20"/>
      <c r="BH178" s="23"/>
      <c r="BI178" s="23"/>
      <c r="BJ178" s="21"/>
      <c r="BK178" s="21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147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182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182"/>
      <c r="BE179" s="20"/>
      <c r="BF179" s="21"/>
      <c r="BG179" s="20"/>
      <c r="BH179" s="23"/>
      <c r="BI179" s="23"/>
      <c r="BJ179" s="21"/>
      <c r="BK179" s="21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147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182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1"/>
      <c r="BE180" s="20"/>
      <c r="BF180" s="21"/>
      <c r="BG180" s="20"/>
      <c r="BH180" s="23"/>
      <c r="BI180" s="23"/>
      <c r="BJ180" s="21"/>
      <c r="BK180" s="21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147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182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182"/>
      <c r="BE181" s="20"/>
      <c r="BF181" s="21"/>
      <c r="BG181" s="20"/>
      <c r="BH181" s="23"/>
      <c r="BI181" s="23"/>
      <c r="BJ181" s="21"/>
      <c r="BK181" s="21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147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182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1"/>
      <c r="BE182" s="20"/>
      <c r="BF182" s="21"/>
      <c r="BG182" s="20"/>
      <c r="BH182" s="23"/>
      <c r="BI182" s="23"/>
      <c r="BJ182" s="21"/>
      <c r="BK182" s="21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147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182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182"/>
      <c r="BE183" s="20"/>
      <c r="BF183" s="21"/>
      <c r="BG183" s="20"/>
      <c r="BH183" s="23"/>
      <c r="BI183" s="23"/>
      <c r="BJ183" s="21"/>
      <c r="BK183" s="21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193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182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0"/>
      <c r="BD184" s="21"/>
      <c r="BE184" s="20"/>
      <c r="BF184" s="21"/>
      <c r="BG184" s="20"/>
      <c r="BH184" s="23"/>
      <c r="BI184" s="23"/>
      <c r="BJ184" s="21"/>
      <c r="BK184" s="21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193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182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00"/>
      <c r="BD185" s="182"/>
      <c r="BE185" s="20"/>
      <c r="BF185" s="21"/>
      <c r="BG185" s="20"/>
      <c r="BH185" s="23"/>
      <c r="BI185" s="23"/>
      <c r="BJ185" s="21"/>
      <c r="BK185" s="21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193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182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0"/>
      <c r="BD186" s="21"/>
      <c r="BE186" s="20"/>
      <c r="BF186" s="21"/>
      <c r="BG186" s="20"/>
      <c r="BH186" s="23"/>
      <c r="BI186" s="23"/>
      <c r="BJ186" s="21"/>
      <c r="BK186" s="21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193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182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82"/>
      <c r="BD187" s="182"/>
      <c r="BE187" s="21"/>
      <c r="BF187" s="21"/>
      <c r="BG187" s="20"/>
      <c r="BH187" s="23"/>
      <c r="BI187" s="23"/>
      <c r="BJ187" s="21"/>
      <c r="BK187" s="21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239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0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239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0"/>
      <c r="BD189" s="21"/>
      <c r="BE189" s="20"/>
      <c r="BF189" s="20"/>
      <c r="BG189" s="20"/>
      <c r="BH189" s="23"/>
      <c r="BI189" s="23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409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0"/>
      <c r="P190" s="21"/>
      <c r="Q190" s="21"/>
      <c r="R190" s="20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1"/>
      <c r="BE190" s="21"/>
      <c r="BF190" s="20"/>
      <c r="BG190" s="20"/>
      <c r="BH190" s="23"/>
      <c r="BI190" s="23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22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1"/>
      <c r="BE191" s="20"/>
      <c r="BF191" s="20"/>
      <c r="BG191" s="20"/>
      <c r="BH191" s="23"/>
      <c r="BI191" s="23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229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0"/>
      <c r="BD192" s="21"/>
      <c r="BE192" s="20"/>
      <c r="BF192" s="20"/>
      <c r="BG192" s="20"/>
      <c r="BH192" s="23"/>
      <c r="BI192" s="23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229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1"/>
      <c r="BE193" s="20"/>
      <c r="BF193" s="20"/>
      <c r="BG193" s="20"/>
      <c r="BH193" s="23"/>
      <c r="BI193" s="23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229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00"/>
      <c r="BD194" s="21"/>
      <c r="BE194" s="20"/>
      <c r="BF194" s="20"/>
      <c r="BG194" s="20"/>
      <c r="BH194" s="23"/>
      <c r="BI194" s="23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194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00"/>
      <c r="BD195" s="21"/>
      <c r="BE195" s="20"/>
      <c r="BF195" s="20"/>
      <c r="BG195" s="20"/>
      <c r="BH195" s="23"/>
      <c r="BI195" s="23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409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0"/>
      <c r="P196" s="21"/>
      <c r="Q196" s="21"/>
      <c r="R196" s="20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23"/>
      <c r="BE196" s="23"/>
      <c r="BF196" s="20"/>
      <c r="BG196" s="20"/>
      <c r="BH196" s="23"/>
      <c r="BI196" s="23"/>
      <c r="BJ196" s="20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40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00"/>
      <c r="BD197" s="21"/>
      <c r="BE197" s="20"/>
      <c r="BF197" s="20"/>
      <c r="BG197" s="20"/>
      <c r="BH197" s="23"/>
      <c r="BI197" s="23"/>
      <c r="BJ197" s="20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409.6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00"/>
      <c r="BD198" s="21"/>
      <c r="BE198" s="20"/>
      <c r="BF198" s="20"/>
      <c r="BG198" s="20"/>
      <c r="BH198" s="23"/>
      <c r="BI198" s="23"/>
      <c r="BJ198" s="20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18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00"/>
      <c r="BD199" s="23"/>
      <c r="BE199" s="23"/>
      <c r="BF199" s="20"/>
      <c r="BG199" s="20"/>
      <c r="BH199" s="23"/>
      <c r="BI199" s="23"/>
      <c r="BJ199" s="20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221.2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0"/>
      <c r="BB200" s="20"/>
      <c r="BC200" s="200"/>
      <c r="BD200" s="21"/>
      <c r="BE200" s="20"/>
      <c r="BF200" s="20"/>
      <c r="BG200" s="20"/>
      <c r="BH200" s="23"/>
      <c r="BI200" s="23"/>
      <c r="BJ200" s="20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156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0"/>
      <c r="P201" s="21"/>
      <c r="Q201" s="21"/>
      <c r="R201" s="20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0"/>
      <c r="BB201" s="20"/>
      <c r="BC201" s="200"/>
      <c r="BD201" s="23"/>
      <c r="BE201" s="23"/>
      <c r="BF201" s="20"/>
      <c r="BG201" s="20"/>
      <c r="BH201" s="23"/>
      <c r="BI201" s="23"/>
      <c r="BJ201" s="20"/>
      <c r="BK201" s="23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216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00"/>
      <c r="BD202" s="21"/>
      <c r="BE202" s="20"/>
      <c r="BF202" s="20"/>
      <c r="BG202" s="20"/>
      <c r="BH202" s="23"/>
      <c r="BI202" s="23"/>
      <c r="BJ202" s="20"/>
      <c r="BK202" s="23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216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0"/>
      <c r="P203" s="21"/>
      <c r="Q203" s="21"/>
      <c r="R203" s="20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0"/>
      <c r="BD203" s="21"/>
      <c r="BE203" s="20"/>
      <c r="BF203" s="20"/>
      <c r="BG203" s="20"/>
      <c r="BH203" s="23"/>
      <c r="BI203" s="23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7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00"/>
      <c r="BD204" s="21"/>
      <c r="BE204" s="20"/>
      <c r="BF204" s="20"/>
      <c r="BG204" s="20"/>
      <c r="BH204" s="23"/>
      <c r="BI204" s="23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7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0"/>
      <c r="P205" s="21"/>
      <c r="Q205" s="21"/>
      <c r="R205" s="20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00"/>
      <c r="BD205" s="23"/>
      <c r="BE205" s="23"/>
      <c r="BF205" s="20"/>
      <c r="BG205" s="20"/>
      <c r="BH205" s="23"/>
      <c r="BI205" s="23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0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0"/>
      <c r="BD206" s="23"/>
      <c r="BE206" s="23"/>
      <c r="BF206" s="20"/>
      <c r="BG206" s="20"/>
      <c r="BH206" s="23"/>
      <c r="BI206" s="23"/>
      <c r="BJ206" s="20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227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0"/>
      <c r="O207" s="20"/>
      <c r="P207" s="21"/>
      <c r="Q207" s="21"/>
      <c r="R207" s="21"/>
      <c r="S207" s="21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0"/>
      <c r="BD207" s="20"/>
      <c r="BE207" s="20"/>
      <c r="BF207" s="20"/>
      <c r="BG207" s="20"/>
      <c r="BH207" s="23"/>
      <c r="BI207" s="23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0"/>
      <c r="O208" s="20"/>
      <c r="P208" s="21"/>
      <c r="Q208" s="21"/>
      <c r="R208" s="21"/>
      <c r="S208" s="21"/>
      <c r="T208" s="20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182"/>
      <c r="AT208" s="21"/>
      <c r="AU208" s="21"/>
      <c r="AV208" s="21"/>
      <c r="AW208" s="21"/>
      <c r="AX208" s="21"/>
      <c r="AY208" s="21"/>
      <c r="AZ208" s="21"/>
      <c r="BA208" s="21"/>
      <c r="BB208" s="21"/>
      <c r="BC208" s="200"/>
      <c r="BD208" s="23"/>
      <c r="BE208" s="23"/>
      <c r="BF208" s="20"/>
      <c r="BG208" s="20"/>
      <c r="BH208" s="23"/>
      <c r="BI208" s="23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169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0"/>
      <c r="O209" s="20"/>
      <c r="P209" s="21"/>
      <c r="Q209" s="21"/>
      <c r="R209" s="21"/>
      <c r="S209" s="21"/>
      <c r="T209" s="20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1"/>
      <c r="AM209" s="20"/>
      <c r="AN209" s="21"/>
      <c r="AO209" s="21"/>
      <c r="AP209" s="21"/>
      <c r="AQ209" s="21"/>
      <c r="AR209" s="21"/>
      <c r="AS209" s="200"/>
      <c r="AT209" s="21"/>
      <c r="AU209" s="21"/>
      <c r="AV209" s="21"/>
      <c r="AW209" s="21"/>
      <c r="AX209" s="21"/>
      <c r="AY209" s="21"/>
      <c r="AZ209" s="21"/>
      <c r="BA209" s="20"/>
      <c r="BB209" s="20"/>
      <c r="BC209" s="200"/>
      <c r="BD209" s="20"/>
      <c r="BE209" s="20"/>
      <c r="BF209" s="20"/>
      <c r="BG209" s="20"/>
      <c r="BH209" s="23"/>
      <c r="BI209" s="23"/>
      <c r="BJ209" s="20"/>
      <c r="BK209" s="23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171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0"/>
      <c r="O210" s="20"/>
      <c r="P210" s="21"/>
      <c r="Q210" s="21"/>
      <c r="R210" s="21"/>
      <c r="S210" s="21"/>
      <c r="T210" s="20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0"/>
      <c r="BB210" s="20"/>
      <c r="BC210" s="200"/>
      <c r="BD210" s="23"/>
      <c r="BE210" s="23"/>
      <c r="BF210" s="20"/>
      <c r="BG210" s="20"/>
      <c r="BH210" s="23"/>
      <c r="BI210" s="23"/>
      <c r="BJ210" s="20"/>
      <c r="BK210" s="23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171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0"/>
      <c r="BB211" s="20"/>
      <c r="BC211" s="200"/>
      <c r="BD211" s="23"/>
      <c r="BE211" s="23"/>
      <c r="BF211" s="20"/>
      <c r="BG211" s="20"/>
      <c r="BH211" s="23"/>
      <c r="BI211" s="23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71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0"/>
      <c r="BB212" s="20"/>
      <c r="BC212" s="200"/>
      <c r="BD212" s="23"/>
      <c r="BE212" s="23"/>
      <c r="BF212" s="20"/>
      <c r="BG212" s="20"/>
      <c r="BH212" s="23"/>
      <c r="BI212" s="23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17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0"/>
      <c r="BB213" s="20"/>
      <c r="BC213" s="200"/>
      <c r="BD213" s="23"/>
      <c r="BE213" s="23"/>
      <c r="BF213" s="20"/>
      <c r="BG213" s="20"/>
      <c r="BH213" s="23"/>
      <c r="BI213" s="23"/>
      <c r="BJ213" s="20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171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0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0"/>
      <c r="BB214" s="20"/>
      <c r="BC214" s="200"/>
      <c r="BD214" s="23"/>
      <c r="BE214" s="23"/>
      <c r="BF214" s="20"/>
      <c r="BG214" s="20"/>
      <c r="BH214" s="23"/>
      <c r="BI214" s="23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171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0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21"/>
      <c r="BE215" s="21"/>
      <c r="BF215" s="20"/>
      <c r="BG215" s="20"/>
      <c r="BH215" s="23"/>
      <c r="BI215" s="23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171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0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0"/>
      <c r="BD216" s="23"/>
      <c r="BE216" s="23"/>
      <c r="BF216" s="20"/>
      <c r="BG216" s="20"/>
      <c r="BH216" s="23"/>
      <c r="BI216" s="23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171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75"/>
      <c r="J217" s="18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200"/>
      <c r="AL217" s="20"/>
      <c r="AM217" s="20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0"/>
      <c r="BB217" s="21"/>
      <c r="BC217" s="20"/>
      <c r="BD217" s="23"/>
      <c r="BE217" s="23"/>
      <c r="BF217" s="20"/>
      <c r="BG217" s="20"/>
      <c r="BH217" s="23"/>
      <c r="BI217" s="23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19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21"/>
      <c r="BE218" s="21"/>
      <c r="BF218" s="20"/>
      <c r="BG218" s="20"/>
      <c r="BH218" s="23"/>
      <c r="BI218" s="20"/>
      <c r="BJ218" s="23"/>
      <c r="BK218" s="23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197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183"/>
      <c r="BE219" s="23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197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0"/>
      <c r="N220" s="21"/>
      <c r="O220" s="20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0"/>
      <c r="AL220" s="20"/>
      <c r="AM220" s="20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183"/>
      <c r="BE220" s="23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197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0"/>
      <c r="N221" s="23"/>
      <c r="O221" s="20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0"/>
      <c r="AL221" s="20"/>
      <c r="AM221" s="20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183"/>
      <c r="BE221" s="23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171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0"/>
      <c r="AL222" s="20"/>
      <c r="AM222" s="20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0"/>
      <c r="BB222" s="21"/>
      <c r="BC222" s="20"/>
      <c r="BD222" s="23"/>
      <c r="BE222" s="23"/>
      <c r="BF222" s="20"/>
      <c r="BG222" s="20"/>
      <c r="BH222" s="23"/>
      <c r="BI222" s="23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197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200"/>
      <c r="AL223" s="20"/>
      <c r="AM223" s="20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21"/>
      <c r="BE223" s="21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197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0"/>
      <c r="AL224" s="20"/>
      <c r="AM224" s="20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183"/>
      <c r="BE224" s="23"/>
      <c r="BF224" s="20"/>
      <c r="BG224" s="20"/>
      <c r="BH224" s="23"/>
      <c r="BI224" s="20"/>
      <c r="BJ224" s="20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197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21"/>
      <c r="BE225" s="21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197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0"/>
      <c r="AL226" s="20"/>
      <c r="AM226" s="20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0"/>
      <c r="BD226" s="182"/>
      <c r="BE226" s="21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197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0"/>
      <c r="AL227" s="20"/>
      <c r="AM227" s="20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21"/>
      <c r="BE227" s="21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197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200"/>
      <c r="AL228" s="20"/>
      <c r="AM228" s="20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183"/>
      <c r="BE228" s="23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252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200"/>
      <c r="AL229" s="23"/>
      <c r="AM229" s="23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1"/>
      <c r="BE229" s="20"/>
      <c r="BF229" s="20"/>
      <c r="BG229" s="20"/>
      <c r="BH229" s="23"/>
      <c r="BI229" s="20"/>
      <c r="BJ229" s="20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252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200"/>
      <c r="AL230" s="23"/>
      <c r="AM230" s="23"/>
      <c r="AN230" s="21"/>
      <c r="AO230" s="21"/>
      <c r="AP230" s="21"/>
      <c r="AQ230" s="21"/>
      <c r="AR230" s="21"/>
      <c r="AS230" s="182"/>
      <c r="AT230" s="21"/>
      <c r="AU230" s="21"/>
      <c r="AV230" s="21"/>
      <c r="AW230" s="21"/>
      <c r="AX230" s="21"/>
      <c r="AY230" s="21"/>
      <c r="AZ230" s="21"/>
      <c r="BA230" s="21"/>
      <c r="BB230" s="21"/>
      <c r="BC230" s="200"/>
      <c r="BD230" s="182"/>
      <c r="BE230" s="21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2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3"/>
      <c r="AJ231" s="21"/>
      <c r="AK231" s="200"/>
      <c r="AL231" s="23"/>
      <c r="AM231" s="23"/>
      <c r="AN231" s="21"/>
      <c r="AO231" s="21"/>
      <c r="AP231" s="21"/>
      <c r="AQ231" s="21"/>
      <c r="AR231" s="21"/>
      <c r="AS231" s="182"/>
      <c r="AT231" s="21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00"/>
      <c r="BE231" s="20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209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0"/>
      <c r="AJ232" s="21"/>
      <c r="AK232" s="200"/>
      <c r="AL232" s="23"/>
      <c r="AM232" s="20"/>
      <c r="AN232" s="21"/>
      <c r="AO232" s="20"/>
      <c r="AP232" s="23"/>
      <c r="AQ232" s="20"/>
      <c r="AR232" s="21"/>
      <c r="AS232" s="200"/>
      <c r="AT232" s="23"/>
      <c r="AU232" s="21"/>
      <c r="AV232" s="21"/>
      <c r="AW232" s="21"/>
      <c r="AX232" s="21"/>
      <c r="AY232" s="21"/>
      <c r="AZ232" s="21"/>
      <c r="BA232" s="21"/>
      <c r="BB232" s="21"/>
      <c r="BC232" s="20"/>
      <c r="BD232" s="21"/>
      <c r="BE232" s="21"/>
      <c r="BF232" s="20"/>
      <c r="BG232" s="20"/>
      <c r="BH232" s="23"/>
      <c r="BI232" s="20"/>
      <c r="BJ232" s="20"/>
      <c r="BK232" s="23"/>
      <c r="BL232" s="21"/>
      <c r="BM232" s="182"/>
      <c r="BN232" s="24"/>
      <c r="BO232" s="21"/>
      <c r="BP232" s="21"/>
      <c r="BQ232" s="23"/>
      <c r="BR232" s="23"/>
      <c r="BS232" s="24"/>
      <c r="BT232" s="25"/>
    </row>
    <row r="233" spans="1:72" s="22" customFormat="1" ht="136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0"/>
      <c r="AI233" s="20"/>
      <c r="AJ233" s="21"/>
      <c r="AK233" s="200"/>
      <c r="AL233" s="20"/>
      <c r="AM233" s="20"/>
      <c r="AN233" s="21"/>
      <c r="AO233" s="21"/>
      <c r="AP233" s="21"/>
      <c r="AQ233" s="21"/>
      <c r="AR233" s="21"/>
      <c r="AS233" s="182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0"/>
      <c r="BD233" s="182"/>
      <c r="BE233" s="21"/>
      <c r="BF233" s="20"/>
      <c r="BG233" s="20"/>
      <c r="BH233" s="23"/>
      <c r="BI233" s="20"/>
      <c r="BJ233" s="20"/>
      <c r="BK233" s="23"/>
      <c r="BL233" s="21"/>
      <c r="BM233" s="182"/>
      <c r="BN233" s="24"/>
      <c r="BO233" s="21"/>
      <c r="BP233" s="21"/>
      <c r="BQ233" s="23"/>
      <c r="BR233" s="23"/>
      <c r="BS233" s="24"/>
      <c r="BT233" s="25"/>
    </row>
    <row r="234" spans="1:72" s="22" customFormat="1" ht="136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0"/>
      <c r="AI234" s="20"/>
      <c r="AJ234" s="21"/>
      <c r="AK234" s="200"/>
      <c r="AL234" s="20"/>
      <c r="AM234" s="20"/>
      <c r="AN234" s="21"/>
      <c r="AO234" s="21"/>
      <c r="AP234" s="21"/>
      <c r="AQ234" s="21"/>
      <c r="AR234" s="21"/>
      <c r="AS234" s="182"/>
      <c r="AT234" s="21"/>
      <c r="AU234" s="21"/>
      <c r="AV234" s="21"/>
      <c r="AW234" s="21"/>
      <c r="AX234" s="21"/>
      <c r="AY234" s="21"/>
      <c r="AZ234" s="21"/>
      <c r="BA234" s="21"/>
      <c r="BB234" s="21"/>
      <c r="BC234" s="200"/>
      <c r="BD234" s="182"/>
      <c r="BE234" s="21"/>
      <c r="BF234" s="20"/>
      <c r="BG234" s="20"/>
      <c r="BH234" s="23"/>
      <c r="BI234" s="20"/>
      <c r="BJ234" s="20"/>
      <c r="BK234" s="23"/>
      <c r="BL234" s="21"/>
      <c r="BM234" s="182"/>
      <c r="BN234" s="24"/>
      <c r="BO234" s="21"/>
      <c r="BP234" s="21"/>
      <c r="BQ234" s="23"/>
      <c r="BR234" s="23"/>
      <c r="BS234" s="24"/>
      <c r="BT234" s="25"/>
    </row>
    <row r="235" spans="1:72" s="22" customFormat="1" ht="136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0"/>
      <c r="O235" s="20"/>
      <c r="P235" s="20"/>
      <c r="Q235" s="20"/>
      <c r="R235" s="20"/>
      <c r="S235" s="20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0"/>
      <c r="AI235" s="20"/>
      <c r="AJ235" s="21"/>
      <c r="AK235" s="200"/>
      <c r="AL235" s="20"/>
      <c r="AM235" s="20"/>
      <c r="AN235" s="21"/>
      <c r="AO235" s="21"/>
      <c r="AP235" s="21"/>
      <c r="AQ235" s="21"/>
      <c r="AR235" s="21"/>
      <c r="AS235" s="182"/>
      <c r="AT235" s="21"/>
      <c r="AU235" s="21"/>
      <c r="AV235" s="21"/>
      <c r="AW235" s="21"/>
      <c r="AX235" s="21"/>
      <c r="AY235" s="21"/>
      <c r="AZ235" s="21"/>
      <c r="BA235" s="21"/>
      <c r="BB235" s="21"/>
      <c r="BC235" s="200"/>
      <c r="BD235" s="182"/>
      <c r="BE235" s="21"/>
      <c r="BF235" s="20"/>
      <c r="BG235" s="20"/>
      <c r="BH235" s="23"/>
      <c r="BI235" s="20"/>
      <c r="BJ235" s="20"/>
      <c r="BK235" s="23"/>
      <c r="BL235" s="21"/>
      <c r="BM235" s="182"/>
      <c r="BN235" s="24"/>
      <c r="BO235" s="21"/>
      <c r="BP235" s="21"/>
      <c r="BQ235" s="23"/>
      <c r="BR235" s="23"/>
      <c r="BS235" s="24"/>
      <c r="BT235" s="25"/>
    </row>
    <row r="236" spans="1:72" s="22" customFormat="1" ht="136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0"/>
      <c r="M236" s="20"/>
      <c r="N236" s="23"/>
      <c r="O236" s="20"/>
      <c r="P236" s="20"/>
      <c r="Q236" s="20"/>
      <c r="R236" s="20"/>
      <c r="S236" s="20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0"/>
      <c r="AI236" s="20"/>
      <c r="AJ236" s="21"/>
      <c r="AK236" s="200"/>
      <c r="AL236" s="20"/>
      <c r="AM236" s="20"/>
      <c r="AN236" s="21"/>
      <c r="AO236" s="21"/>
      <c r="AP236" s="21"/>
      <c r="AQ236" s="21"/>
      <c r="AR236" s="21"/>
      <c r="AS236" s="182"/>
      <c r="AT236" s="21"/>
      <c r="AU236" s="21"/>
      <c r="AV236" s="21"/>
      <c r="AW236" s="21"/>
      <c r="AX236" s="21"/>
      <c r="AY236" s="21"/>
      <c r="AZ236" s="21"/>
      <c r="BA236" s="21"/>
      <c r="BB236" s="21"/>
      <c r="BC236" s="200"/>
      <c r="BD236" s="182"/>
      <c r="BE236" s="21"/>
      <c r="BF236" s="20"/>
      <c r="BG236" s="20"/>
      <c r="BH236" s="23"/>
      <c r="BI236" s="20"/>
      <c r="BJ236" s="20"/>
      <c r="BK236" s="23"/>
      <c r="BL236" s="21"/>
      <c r="BM236" s="182"/>
      <c r="BN236" s="24"/>
      <c r="BO236" s="21"/>
      <c r="BP236" s="21"/>
      <c r="BQ236" s="23"/>
      <c r="BR236" s="23"/>
      <c r="BS236" s="24"/>
      <c r="BT236" s="25"/>
    </row>
    <row r="237" spans="1:72" s="22" customFormat="1" ht="209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0"/>
      <c r="AI237" s="20"/>
      <c r="AJ237" s="21"/>
      <c r="AK237" s="200"/>
      <c r="AL237" s="20"/>
      <c r="AM237" s="20"/>
      <c r="AN237" s="21"/>
      <c r="AO237" s="21"/>
      <c r="AP237" s="21"/>
      <c r="AQ237" s="21"/>
      <c r="AR237" s="21"/>
      <c r="AS237" s="182"/>
      <c r="AT237" s="21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1"/>
      <c r="BE237" s="20"/>
      <c r="BF237" s="20"/>
      <c r="BG237" s="20"/>
      <c r="BH237" s="23"/>
      <c r="BI237" s="20"/>
      <c r="BJ237" s="20"/>
      <c r="BK237" s="23"/>
      <c r="BL237" s="21"/>
      <c r="BM237" s="182"/>
      <c r="BN237" s="24"/>
      <c r="BO237" s="21"/>
      <c r="BP237" s="21"/>
      <c r="BQ237" s="23"/>
      <c r="BR237" s="23"/>
      <c r="BS237" s="24"/>
      <c r="BT237" s="25"/>
    </row>
    <row r="238" spans="1:72" s="22" customFormat="1" ht="15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0"/>
      <c r="AI238" s="20"/>
      <c r="AJ238" s="21"/>
      <c r="AK238" s="200"/>
      <c r="AL238" s="20"/>
      <c r="AM238" s="20"/>
      <c r="AN238" s="21"/>
      <c r="AO238" s="21"/>
      <c r="AP238" s="21"/>
      <c r="AQ238" s="21"/>
      <c r="AR238" s="21"/>
      <c r="AS238" s="182"/>
      <c r="AT238" s="21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00"/>
      <c r="BE238" s="20"/>
      <c r="BF238" s="20"/>
      <c r="BG238" s="20"/>
      <c r="BH238" s="23"/>
      <c r="BI238" s="20"/>
      <c r="BJ238" s="20"/>
      <c r="BK238" s="23"/>
      <c r="BL238" s="21"/>
      <c r="BM238" s="182"/>
      <c r="BN238" s="24"/>
      <c r="BO238" s="21"/>
      <c r="BP238" s="21"/>
      <c r="BQ238" s="23"/>
      <c r="BR238" s="23"/>
      <c r="BS238" s="24"/>
      <c r="BT238" s="25"/>
    </row>
    <row r="239" spans="1:72" s="22" customFormat="1" ht="249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0"/>
      <c r="AI239" s="20"/>
      <c r="AJ239" s="21"/>
      <c r="AK239" s="200"/>
      <c r="AL239" s="20"/>
      <c r="AM239" s="20"/>
      <c r="AN239" s="21"/>
      <c r="AO239" s="21"/>
      <c r="AP239" s="21"/>
      <c r="AQ239" s="21"/>
      <c r="AR239" s="21"/>
      <c r="AS239" s="182"/>
      <c r="AT239" s="21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3"/>
      <c r="BE239" s="23"/>
      <c r="BF239" s="20"/>
      <c r="BG239" s="20"/>
      <c r="BH239" s="23"/>
      <c r="BI239" s="20"/>
      <c r="BJ239" s="20"/>
      <c r="BK239" s="23"/>
      <c r="BL239" s="21"/>
      <c r="BM239" s="182"/>
      <c r="BN239" s="24"/>
      <c r="BO239" s="21"/>
      <c r="BP239" s="21"/>
      <c r="BQ239" s="23"/>
      <c r="BR239" s="23"/>
      <c r="BS239" s="24"/>
      <c r="BT239" s="25"/>
    </row>
    <row r="240" spans="1:72" s="22" customFormat="1" ht="152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0"/>
      <c r="AI240" s="20"/>
      <c r="AJ240" s="21"/>
      <c r="AK240" s="200"/>
      <c r="AL240" s="20"/>
      <c r="AM240" s="20"/>
      <c r="AN240" s="21"/>
      <c r="AO240" s="21"/>
      <c r="AP240" s="21"/>
      <c r="AQ240" s="21"/>
      <c r="AR240" s="21"/>
      <c r="AS240" s="182"/>
      <c r="AT240" s="21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2"/>
      <c r="BN240" s="24"/>
      <c r="BO240" s="21"/>
      <c r="BP240" s="21"/>
      <c r="BQ240" s="23"/>
      <c r="BR240" s="23"/>
      <c r="BS240" s="24"/>
      <c r="BT240" s="25"/>
    </row>
    <row r="241" spans="1:72" s="22" customFormat="1" ht="152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0"/>
      <c r="AI241" s="20"/>
      <c r="AJ241" s="21"/>
      <c r="AK241" s="200"/>
      <c r="AL241" s="20"/>
      <c r="AM241" s="20"/>
      <c r="AN241" s="21"/>
      <c r="AO241" s="21"/>
      <c r="AP241" s="21"/>
      <c r="AQ241" s="21"/>
      <c r="AR241" s="21"/>
      <c r="AS241" s="182"/>
      <c r="AT241" s="21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00"/>
      <c r="BE241" s="20"/>
      <c r="BF241" s="20"/>
      <c r="BG241" s="20"/>
      <c r="BH241" s="23"/>
      <c r="BI241" s="20"/>
      <c r="BJ241" s="20"/>
      <c r="BK241" s="23"/>
      <c r="BL241" s="21"/>
      <c r="BM241" s="182"/>
      <c r="BN241" s="24"/>
      <c r="BO241" s="21"/>
      <c r="BP241" s="21"/>
      <c r="BQ241" s="23"/>
      <c r="BR241" s="23"/>
      <c r="BS241" s="24"/>
      <c r="BT241" s="25"/>
    </row>
    <row r="242" spans="1:72" s="22" customFormat="1" ht="19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1"/>
      <c r="AI242" s="20"/>
      <c r="AJ242" s="21"/>
      <c r="AK242" s="200"/>
      <c r="AL242" s="21"/>
      <c r="AM242" s="20"/>
      <c r="AN242" s="21"/>
      <c r="AO242" s="21"/>
      <c r="AP242" s="21"/>
      <c r="AQ242" s="21"/>
      <c r="AR242" s="21"/>
      <c r="AS242" s="200"/>
      <c r="AT242" s="21"/>
      <c r="AU242" s="21"/>
      <c r="AV242" s="21"/>
      <c r="AW242" s="21"/>
      <c r="AX242" s="21"/>
      <c r="AY242" s="21"/>
      <c r="AZ242" s="21"/>
      <c r="BA242" s="20"/>
      <c r="BB242" s="21"/>
      <c r="BC242" s="20"/>
      <c r="BD242" s="21"/>
      <c r="BE242" s="21"/>
      <c r="BF242" s="20"/>
      <c r="BG242" s="20"/>
      <c r="BH242" s="23"/>
      <c r="BI242" s="20"/>
      <c r="BJ242" s="20"/>
      <c r="BK242" s="23"/>
      <c r="BL242" s="21"/>
      <c r="BM242" s="182"/>
      <c r="BN242" s="24"/>
      <c r="BO242" s="21"/>
      <c r="BP242" s="21"/>
      <c r="BQ242" s="23"/>
      <c r="BR242" s="23"/>
      <c r="BS242" s="24"/>
      <c r="BT242" s="25"/>
    </row>
    <row r="243" spans="1:72" s="22" customFormat="1" ht="129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0"/>
      <c r="O243" s="20"/>
      <c r="P243" s="20"/>
      <c r="Q243" s="20"/>
      <c r="R243" s="20"/>
      <c r="S243" s="20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1"/>
      <c r="AI243" s="20"/>
      <c r="AJ243" s="21"/>
      <c r="AK243" s="200"/>
      <c r="AL243" s="21"/>
      <c r="AM243" s="20"/>
      <c r="AN243" s="21"/>
      <c r="AO243" s="21"/>
      <c r="AP243" s="21"/>
      <c r="AQ243" s="21"/>
      <c r="AR243" s="21"/>
      <c r="AS243" s="200"/>
      <c r="AT243" s="21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1"/>
      <c r="BE243" s="21"/>
      <c r="BF243" s="20"/>
      <c r="BG243" s="20"/>
      <c r="BH243" s="23"/>
      <c r="BI243" s="20"/>
      <c r="BJ243" s="20"/>
      <c r="BK243" s="23"/>
      <c r="BL243" s="21"/>
      <c r="BM243" s="182"/>
      <c r="BN243" s="24"/>
      <c r="BO243" s="21"/>
      <c r="BP243" s="21"/>
      <c r="BQ243" s="23"/>
      <c r="BR243" s="23"/>
      <c r="BS243" s="24"/>
      <c r="BT243" s="25"/>
    </row>
    <row r="244" spans="1:72" s="22" customFormat="1" ht="15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00"/>
      <c r="AL244" s="20"/>
      <c r="AM244" s="20"/>
      <c r="AN244" s="21"/>
      <c r="AO244" s="21"/>
      <c r="AP244" s="21"/>
      <c r="AQ244" s="21"/>
      <c r="AR244" s="21"/>
      <c r="AS244" s="200"/>
      <c r="AT244" s="20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3"/>
      <c r="BE244" s="23"/>
      <c r="BF244" s="20"/>
      <c r="BG244" s="20"/>
      <c r="BH244" s="23"/>
      <c r="BI244" s="20"/>
      <c r="BJ244" s="20"/>
      <c r="BK244" s="23"/>
      <c r="BL244" s="21"/>
      <c r="BM244" s="182"/>
      <c r="BN244" s="24"/>
      <c r="BO244" s="21"/>
      <c r="BP244" s="21"/>
      <c r="BQ244" s="23"/>
      <c r="BR244" s="23"/>
      <c r="BS244" s="24"/>
      <c r="BT244" s="25"/>
    </row>
    <row r="245" spans="1:72" s="22" customFormat="1" ht="154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200"/>
      <c r="AL245" s="20"/>
      <c r="AM245" s="20"/>
      <c r="AN245" s="21"/>
      <c r="AO245" s="21"/>
      <c r="AP245" s="21"/>
      <c r="AQ245" s="21"/>
      <c r="AR245" s="21"/>
      <c r="AS245" s="200"/>
      <c r="AT245" s="20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1"/>
      <c r="BE245" s="20"/>
      <c r="BF245" s="20"/>
      <c r="BG245" s="20"/>
      <c r="BH245" s="23"/>
      <c r="BI245" s="20"/>
      <c r="BJ245" s="20"/>
      <c r="BK245" s="23"/>
      <c r="BL245" s="21"/>
      <c r="BM245" s="182"/>
      <c r="BN245" s="24"/>
      <c r="BO245" s="21"/>
      <c r="BP245" s="21"/>
      <c r="BQ245" s="23"/>
      <c r="BR245" s="23"/>
      <c r="BS245" s="24"/>
      <c r="BT245" s="25"/>
    </row>
    <row r="246" spans="1:72" s="22" customFormat="1" ht="15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3"/>
      <c r="AJ246" s="21"/>
      <c r="AK246" s="200"/>
      <c r="AL246" s="20"/>
      <c r="AM246" s="20"/>
      <c r="AN246" s="21"/>
      <c r="AO246" s="21"/>
      <c r="AP246" s="21"/>
      <c r="AQ246" s="21"/>
      <c r="AR246" s="21"/>
      <c r="AS246" s="200"/>
      <c r="AT246" s="20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3"/>
      <c r="BE246" s="23"/>
      <c r="BF246" s="20"/>
      <c r="BG246" s="20"/>
      <c r="BH246" s="23"/>
      <c r="BI246" s="20"/>
      <c r="BJ246" s="20"/>
      <c r="BK246" s="23"/>
      <c r="BL246" s="21"/>
      <c r="BM246" s="182"/>
      <c r="BN246" s="24"/>
      <c r="BO246" s="21"/>
      <c r="BP246" s="21"/>
      <c r="BQ246" s="23"/>
      <c r="BR246" s="23"/>
      <c r="BS246" s="24"/>
      <c r="BT246" s="25"/>
    </row>
    <row r="247" spans="1:72" s="22" customFormat="1" ht="15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3"/>
      <c r="AJ247" s="21"/>
      <c r="AK247" s="200"/>
      <c r="AL247" s="20"/>
      <c r="AM247" s="20"/>
      <c r="AN247" s="21"/>
      <c r="AO247" s="21"/>
      <c r="AP247" s="21"/>
      <c r="AQ247" s="21"/>
      <c r="AR247" s="21"/>
      <c r="AS247" s="200"/>
      <c r="AT247" s="20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1"/>
      <c r="BE247" s="20"/>
      <c r="BF247" s="20"/>
      <c r="BG247" s="20"/>
      <c r="BH247" s="23"/>
      <c r="BI247" s="20"/>
      <c r="BJ247" s="20"/>
      <c r="BK247" s="23"/>
      <c r="BL247" s="21"/>
      <c r="BM247" s="182"/>
      <c r="BN247" s="24"/>
      <c r="BO247" s="21"/>
      <c r="BP247" s="21"/>
      <c r="BQ247" s="23"/>
      <c r="BR247" s="23"/>
      <c r="BS247" s="24"/>
      <c r="BT247" s="25"/>
    </row>
    <row r="248" spans="1:72" s="22" customFormat="1" ht="15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3"/>
      <c r="AJ248" s="21"/>
      <c r="AK248" s="200"/>
      <c r="AL248" s="20"/>
      <c r="AM248" s="20"/>
      <c r="AN248" s="21"/>
      <c r="AO248" s="21"/>
      <c r="AP248" s="21"/>
      <c r="AQ248" s="21"/>
      <c r="AR248" s="21"/>
      <c r="AS248" s="200"/>
      <c r="AT248" s="20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2"/>
      <c r="BN248" s="24"/>
      <c r="BO248" s="21"/>
      <c r="BP248" s="21"/>
      <c r="BQ248" s="23"/>
      <c r="BR248" s="23"/>
      <c r="BS248" s="24"/>
      <c r="BT248" s="25"/>
    </row>
    <row r="249" spans="1:72" s="22" customFormat="1" ht="15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3"/>
      <c r="AJ249" s="21"/>
      <c r="AK249" s="200"/>
      <c r="AL249" s="20"/>
      <c r="AM249" s="20"/>
      <c r="AN249" s="21"/>
      <c r="AO249" s="21"/>
      <c r="AP249" s="21"/>
      <c r="AQ249" s="21"/>
      <c r="AR249" s="21"/>
      <c r="AS249" s="200"/>
      <c r="AT249" s="20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1"/>
      <c r="BE249" s="21"/>
      <c r="BF249" s="20"/>
      <c r="BG249" s="20"/>
      <c r="BH249" s="23"/>
      <c r="BI249" s="20"/>
      <c r="BJ249" s="20"/>
      <c r="BK249" s="23"/>
      <c r="BL249" s="21"/>
      <c r="BM249" s="182"/>
      <c r="BN249" s="24"/>
      <c r="BO249" s="21"/>
      <c r="BP249" s="21"/>
      <c r="BQ249" s="23"/>
      <c r="BR249" s="23"/>
      <c r="BS249" s="24"/>
      <c r="BT249" s="25"/>
    </row>
    <row r="250" spans="1:72" s="22" customFormat="1" ht="15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3"/>
      <c r="AI250" s="23"/>
      <c r="AJ250" s="21"/>
      <c r="AK250" s="200"/>
      <c r="AL250" s="20"/>
      <c r="AM250" s="20"/>
      <c r="AN250" s="21"/>
      <c r="AO250" s="21"/>
      <c r="AP250" s="21"/>
      <c r="AQ250" s="21"/>
      <c r="AR250" s="21"/>
      <c r="AS250" s="200"/>
      <c r="AT250" s="20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2"/>
      <c r="BN250" s="24"/>
      <c r="BO250" s="21"/>
      <c r="BP250" s="21"/>
      <c r="BQ250" s="23"/>
      <c r="BR250" s="23"/>
      <c r="BS250" s="24"/>
      <c r="BT250" s="25"/>
    </row>
    <row r="251" spans="1:72" s="22" customFormat="1" ht="249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3"/>
      <c r="AI251" s="23"/>
      <c r="AJ251" s="21"/>
      <c r="AK251" s="200"/>
      <c r="AL251" s="23"/>
      <c r="AM251" s="23"/>
      <c r="AN251" s="21"/>
      <c r="AO251" s="21"/>
      <c r="AP251" s="21"/>
      <c r="AQ251" s="21"/>
      <c r="AR251" s="21"/>
      <c r="AS251" s="200"/>
      <c r="AT251" s="23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1"/>
      <c r="BE251" s="20"/>
      <c r="BF251" s="21"/>
      <c r="BG251" s="21"/>
      <c r="BH251" s="23"/>
      <c r="BI251" s="20"/>
      <c r="BJ251" s="20"/>
      <c r="BK251" s="23"/>
      <c r="BL251" s="21"/>
      <c r="BM251" s="182"/>
      <c r="BN251" s="24"/>
      <c r="BO251" s="21"/>
      <c r="BP251" s="21"/>
      <c r="BQ251" s="23"/>
      <c r="BR251" s="23"/>
      <c r="BS251" s="24"/>
      <c r="BT251" s="25"/>
    </row>
    <row r="252" spans="1:72" s="22" customFormat="1" ht="124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0"/>
      <c r="AH252" s="23"/>
      <c r="AI252" s="23"/>
      <c r="AJ252" s="21"/>
      <c r="AK252" s="200"/>
      <c r="AL252" s="20"/>
      <c r="AM252" s="20"/>
      <c r="AN252" s="21"/>
      <c r="AO252" s="21"/>
      <c r="AP252" s="21"/>
      <c r="AQ252" s="21"/>
      <c r="AR252" s="21"/>
      <c r="AS252" s="200"/>
      <c r="AT252" s="20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1"/>
      <c r="BE252" s="21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  <c r="BP252" s="21"/>
      <c r="BQ252" s="23"/>
      <c r="BR252" s="23"/>
      <c r="BS252" s="24"/>
      <c r="BT252" s="25"/>
    </row>
    <row r="253" spans="1:72" s="22" customFormat="1" ht="124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0"/>
      <c r="AH253" s="23"/>
      <c r="AI253" s="23"/>
      <c r="AJ253" s="21"/>
      <c r="AK253" s="200"/>
      <c r="AL253" s="20"/>
      <c r="AM253" s="20"/>
      <c r="AN253" s="21"/>
      <c r="AO253" s="21"/>
      <c r="AP253" s="21"/>
      <c r="AQ253" s="21"/>
      <c r="AR253" s="21"/>
      <c r="AS253" s="200"/>
      <c r="AT253" s="20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1"/>
      <c r="BE253" s="21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  <c r="BP253" s="21"/>
      <c r="BQ253" s="23"/>
      <c r="BR253" s="23"/>
      <c r="BS253" s="24"/>
      <c r="BT253" s="25"/>
    </row>
    <row r="254" spans="1:72" s="22" customFormat="1" ht="124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0"/>
      <c r="AH254" s="23"/>
      <c r="AI254" s="23"/>
      <c r="AJ254" s="21"/>
      <c r="AK254" s="200"/>
      <c r="AL254" s="20"/>
      <c r="AM254" s="20"/>
      <c r="AN254" s="21"/>
      <c r="AO254" s="21"/>
      <c r="AP254" s="21"/>
      <c r="AQ254" s="21"/>
      <c r="AR254" s="21"/>
      <c r="AS254" s="200"/>
      <c r="AT254" s="20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1"/>
      <c r="BE254" s="21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  <c r="BP254" s="21"/>
      <c r="BQ254" s="23"/>
      <c r="BR254" s="23"/>
      <c r="BS254" s="24"/>
      <c r="BT254" s="25"/>
    </row>
    <row r="255" spans="1:72" s="22" customFormat="1" ht="124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0"/>
      <c r="AH255" s="23"/>
      <c r="AI255" s="23"/>
      <c r="AJ255" s="21"/>
      <c r="AK255" s="200"/>
      <c r="AL255" s="20"/>
      <c r="AM255" s="20"/>
      <c r="AN255" s="21"/>
      <c r="AO255" s="21"/>
      <c r="AP255" s="21"/>
      <c r="AQ255" s="21"/>
      <c r="AR255" s="21"/>
      <c r="AS255" s="200"/>
      <c r="AT255" s="20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1"/>
      <c r="BE255" s="21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  <c r="BP255" s="21"/>
      <c r="BQ255" s="23"/>
      <c r="BR255" s="23"/>
      <c r="BS255" s="24"/>
      <c r="BT255" s="25"/>
    </row>
    <row r="256" spans="1:72" s="22" customFormat="1" ht="124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0"/>
      <c r="AH256" s="23"/>
      <c r="AI256" s="23"/>
      <c r="AJ256" s="21"/>
      <c r="AK256" s="200"/>
      <c r="AL256" s="20"/>
      <c r="AM256" s="20"/>
      <c r="AN256" s="21"/>
      <c r="AO256" s="21"/>
      <c r="AP256" s="21"/>
      <c r="AQ256" s="21"/>
      <c r="AR256" s="21"/>
      <c r="AS256" s="200"/>
      <c r="AT256" s="20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1"/>
      <c r="BE256" s="21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  <c r="BP256" s="21"/>
      <c r="BQ256" s="23"/>
      <c r="BR256" s="23"/>
      <c r="BS256" s="24"/>
      <c r="BT256" s="25"/>
    </row>
    <row r="257" spans="1:72" s="22" customFormat="1" ht="409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0"/>
      <c r="AH257" s="23"/>
      <c r="AI257" s="23"/>
      <c r="AJ257" s="21"/>
      <c r="AK257" s="200"/>
      <c r="AL257" s="20"/>
      <c r="AM257" s="20"/>
      <c r="AN257" s="21"/>
      <c r="AO257" s="21"/>
      <c r="AP257" s="21"/>
      <c r="AQ257" s="21"/>
      <c r="AR257" s="21"/>
      <c r="AS257" s="200"/>
      <c r="AT257" s="20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2"/>
      <c r="BN257" s="24"/>
      <c r="BO257" s="21"/>
      <c r="BP257" s="21"/>
      <c r="BQ257" s="23"/>
      <c r="BR257" s="23"/>
      <c r="BS257" s="24"/>
      <c r="BT257" s="25"/>
    </row>
    <row r="258" spans="1:72" s="22" customFormat="1" ht="237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1"/>
      <c r="BE258" s="20"/>
      <c r="BF258" s="20"/>
      <c r="BG258" s="20"/>
      <c r="BH258" s="23"/>
      <c r="BI258" s="20"/>
      <c r="BJ258" s="21"/>
      <c r="BK258" s="20"/>
      <c r="BL258" s="21"/>
      <c r="BM258" s="182"/>
      <c r="BN258" s="24"/>
      <c r="BO258" s="21"/>
      <c r="BP258" s="21"/>
      <c r="BQ258" s="23"/>
      <c r="BR258" s="23"/>
      <c r="BS258" s="24"/>
      <c r="BT258" s="25"/>
    </row>
    <row r="259" spans="1:72" s="22" customFormat="1" ht="139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00"/>
      <c r="BD259" s="23"/>
      <c r="BE259" s="23"/>
      <c r="BF259" s="20"/>
      <c r="BG259" s="20"/>
      <c r="BH259" s="23"/>
      <c r="BI259" s="20"/>
      <c r="BJ259" s="21"/>
      <c r="BK259" s="20"/>
      <c r="BL259" s="21"/>
      <c r="BM259" s="182"/>
      <c r="BN259" s="24"/>
      <c r="BO259" s="21"/>
      <c r="BP259" s="21"/>
      <c r="BQ259" s="23"/>
      <c r="BR259" s="23"/>
      <c r="BS259" s="24"/>
      <c r="BT259" s="25"/>
    </row>
    <row r="260" spans="1:72" s="22" customFormat="1" ht="23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0"/>
      <c r="AH260" s="23"/>
      <c r="AI260" s="23"/>
      <c r="AJ260" s="21"/>
      <c r="AK260" s="200"/>
      <c r="AL260" s="23"/>
      <c r="AM260" s="23"/>
      <c r="AN260" s="21"/>
      <c r="AO260" s="21"/>
      <c r="AP260" s="21"/>
      <c r="AQ260" s="21"/>
      <c r="AR260" s="21"/>
      <c r="AS260" s="200"/>
      <c r="AT260" s="23"/>
      <c r="AU260" s="21"/>
      <c r="AV260" s="21"/>
      <c r="AW260" s="21"/>
      <c r="AX260" s="21"/>
      <c r="AY260" s="21"/>
      <c r="AZ260" s="21"/>
      <c r="BA260" s="21"/>
      <c r="BB260" s="21"/>
      <c r="BC260" s="200"/>
      <c r="BD260" s="23"/>
      <c r="BE260" s="20"/>
      <c r="BF260" s="21"/>
      <c r="BG260" s="20"/>
      <c r="BH260" s="23"/>
      <c r="BI260" s="20"/>
      <c r="BJ260" s="20"/>
      <c r="BK260" s="23"/>
      <c r="BL260" s="21"/>
      <c r="BM260" s="182"/>
      <c r="BN260" s="24"/>
      <c r="BO260" s="21"/>
      <c r="BP260" s="21"/>
      <c r="BQ260" s="23"/>
      <c r="BR260" s="23"/>
      <c r="BS260" s="24"/>
      <c r="BT260" s="25"/>
    </row>
    <row r="261" spans="1:72" s="22" customFormat="1" ht="122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2"/>
      <c r="BN261" s="24"/>
      <c r="BO261" s="21"/>
      <c r="BP261" s="21"/>
      <c r="BQ261" s="23"/>
      <c r="BR261" s="23"/>
      <c r="BS261" s="24"/>
      <c r="BT261" s="25"/>
    </row>
    <row r="262" spans="1:72" s="22" customFormat="1" ht="122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00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2"/>
      <c r="BN262" s="24"/>
      <c r="BO262" s="21"/>
      <c r="BP262" s="21"/>
      <c r="BQ262" s="23"/>
      <c r="BR262" s="23"/>
      <c r="BS262" s="24"/>
      <c r="BT262" s="25"/>
    </row>
    <row r="263" spans="1:72" s="22" customFormat="1" ht="122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2"/>
      <c r="BN263" s="24"/>
      <c r="BO263" s="21"/>
      <c r="BP263" s="21"/>
      <c r="BQ263" s="23"/>
      <c r="BR263" s="23"/>
      <c r="BS263" s="24"/>
      <c r="BT263" s="25"/>
    </row>
    <row r="264" spans="1:72" s="22" customFormat="1" ht="122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3"/>
      <c r="BE264" s="23"/>
      <c r="BF264" s="20"/>
      <c r="BG264" s="20"/>
      <c r="BH264" s="23"/>
      <c r="BI264" s="20"/>
      <c r="BJ264" s="20"/>
      <c r="BK264" s="23"/>
      <c r="BL264" s="21"/>
      <c r="BM264" s="182"/>
      <c r="BN264" s="24"/>
      <c r="BO264" s="21"/>
      <c r="BP264" s="21"/>
      <c r="BQ264" s="23"/>
      <c r="BR264" s="23"/>
      <c r="BS264" s="24"/>
      <c r="BT264" s="25"/>
    </row>
    <row r="265" spans="1:72" s="22" customFormat="1" ht="122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2"/>
      <c r="BN265" s="24"/>
      <c r="BO265" s="21"/>
      <c r="BP265" s="21"/>
      <c r="BQ265" s="23"/>
      <c r="BR265" s="23"/>
      <c r="BS265" s="24"/>
      <c r="BT265" s="25"/>
    </row>
    <row r="266" spans="1:72" s="22" customFormat="1" ht="25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00"/>
      <c r="BD266" s="21"/>
      <c r="BE266" s="21"/>
      <c r="BF266" s="20"/>
      <c r="BG266" s="20"/>
      <c r="BH266" s="23"/>
      <c r="BI266" s="20"/>
      <c r="BJ266" s="20"/>
      <c r="BK266" s="23"/>
      <c r="BL266" s="21"/>
      <c r="BM266" s="182"/>
      <c r="BN266" s="24"/>
      <c r="BO266" s="21"/>
      <c r="BP266" s="21"/>
      <c r="BQ266" s="23"/>
      <c r="BR266" s="23"/>
      <c r="BS266" s="24"/>
      <c r="BT266" s="25"/>
    </row>
    <row r="267" spans="1:72" s="22" customFormat="1" ht="155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00"/>
      <c r="BD267" s="23"/>
      <c r="BE267" s="23"/>
      <c r="BF267" s="20"/>
      <c r="BG267" s="20"/>
      <c r="BH267" s="23"/>
      <c r="BI267" s="20"/>
      <c r="BJ267" s="20"/>
      <c r="BK267" s="23"/>
      <c r="BL267" s="21"/>
      <c r="BM267" s="182"/>
      <c r="BN267" s="24"/>
      <c r="BO267" s="21"/>
      <c r="BP267" s="21"/>
      <c r="BQ267" s="23"/>
      <c r="BR267" s="23"/>
      <c r="BS267" s="24"/>
      <c r="BT267" s="25"/>
    </row>
    <row r="268" spans="1:72" s="22" customFormat="1" ht="25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1"/>
      <c r="Q268" s="21"/>
      <c r="R268" s="21"/>
      <c r="S268" s="21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0"/>
      <c r="BB268" s="21"/>
      <c r="BC268" s="200"/>
      <c r="BD268" s="21"/>
      <c r="BE268" s="21"/>
      <c r="BF268" s="20"/>
      <c r="BG268" s="20"/>
      <c r="BH268" s="23"/>
      <c r="BI268" s="20"/>
      <c r="BJ268" s="20"/>
      <c r="BK268" s="23"/>
      <c r="BL268" s="21"/>
      <c r="BM268" s="182"/>
      <c r="BN268" s="24"/>
      <c r="BO268" s="21"/>
      <c r="BP268" s="21"/>
      <c r="BQ268" s="23"/>
      <c r="BR268" s="23"/>
      <c r="BS268" s="24"/>
      <c r="BT268" s="25"/>
    </row>
    <row r="269" spans="1:72" s="22" customFormat="1" ht="162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0"/>
      <c r="O269" s="20"/>
      <c r="P269" s="20"/>
      <c r="Q269" s="20"/>
      <c r="R269" s="20"/>
      <c r="S269" s="20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3"/>
      <c r="BE269" s="23"/>
      <c r="BF269" s="20"/>
      <c r="BG269" s="20"/>
      <c r="BH269" s="23"/>
      <c r="BI269" s="20"/>
      <c r="BJ269" s="20"/>
      <c r="BK269" s="23"/>
      <c r="BL269" s="21"/>
      <c r="BM269" s="182"/>
      <c r="BN269" s="24"/>
      <c r="BO269" s="21"/>
      <c r="BP269" s="21"/>
      <c r="BQ269" s="23"/>
      <c r="BR269" s="23"/>
      <c r="BS269" s="24"/>
      <c r="BT269" s="25"/>
    </row>
    <row r="270" spans="1:72" s="22" customFormat="1" ht="162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3"/>
      <c r="BE270" s="23"/>
      <c r="BF270" s="20"/>
      <c r="BG270" s="20"/>
      <c r="BH270" s="23"/>
      <c r="BI270" s="20"/>
      <c r="BJ270" s="20"/>
      <c r="BK270" s="23"/>
      <c r="BL270" s="21"/>
      <c r="BM270" s="182"/>
      <c r="BN270" s="24"/>
      <c r="BO270" s="21"/>
      <c r="BP270" s="21"/>
      <c r="BQ270" s="23"/>
      <c r="BR270" s="23"/>
      <c r="BS270" s="24"/>
      <c r="BT270" s="25"/>
    </row>
    <row r="271" spans="1:72" s="22" customFormat="1" ht="294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3"/>
      <c r="AI271" s="23"/>
      <c r="AJ271" s="21"/>
      <c r="AK271" s="200"/>
      <c r="AL271" s="23"/>
      <c r="AM271" s="23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3"/>
      <c r="BE271" s="23"/>
      <c r="BF271" s="20"/>
      <c r="BG271" s="20"/>
      <c r="BH271" s="23"/>
      <c r="BI271" s="20"/>
      <c r="BJ271" s="20"/>
      <c r="BK271" s="23"/>
      <c r="BL271" s="21"/>
      <c r="BM271" s="182"/>
      <c r="BN271" s="24"/>
      <c r="BO271" s="21"/>
      <c r="BP271" s="21"/>
      <c r="BQ271" s="23"/>
      <c r="BR271" s="23"/>
      <c r="BS271" s="24"/>
      <c r="BT271" s="25"/>
    </row>
    <row r="272" spans="1:72" s="22" customFormat="1" ht="142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0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3"/>
      <c r="BE272" s="23"/>
      <c r="BF272" s="20"/>
      <c r="BG272" s="20"/>
      <c r="BH272" s="23"/>
      <c r="BI272" s="20"/>
      <c r="BJ272" s="20"/>
      <c r="BK272" s="23"/>
      <c r="BL272" s="21"/>
      <c r="BM272" s="182"/>
      <c r="BN272" s="24"/>
      <c r="BO272" s="21"/>
      <c r="BP272" s="21"/>
      <c r="BQ272" s="23"/>
      <c r="BR272" s="23"/>
      <c r="BS272" s="24"/>
      <c r="BT272" s="25"/>
    </row>
    <row r="273" spans="1:72" s="22" customFormat="1" ht="142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3"/>
      <c r="BE273" s="23"/>
      <c r="BF273" s="20"/>
      <c r="BG273" s="20"/>
      <c r="BH273" s="23"/>
      <c r="BI273" s="20"/>
      <c r="BJ273" s="20"/>
      <c r="BK273" s="23"/>
      <c r="BL273" s="21"/>
      <c r="BM273" s="182"/>
      <c r="BN273" s="24"/>
      <c r="BO273" s="21"/>
      <c r="BP273" s="21"/>
      <c r="BQ273" s="23"/>
      <c r="BR273" s="23"/>
      <c r="BS273" s="24"/>
      <c r="BT273" s="25"/>
    </row>
    <row r="274" spans="1:72" s="22" customFormat="1" ht="187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0"/>
      <c r="AP274" s="23"/>
      <c r="AQ274" s="20"/>
      <c r="AR274" s="21"/>
      <c r="AS274" s="21"/>
      <c r="AT274" s="21"/>
      <c r="AU274" s="21"/>
      <c r="AV274" s="21"/>
      <c r="AW274" s="21"/>
      <c r="AX274" s="21"/>
      <c r="AY274" s="21"/>
      <c r="AZ274" s="21"/>
      <c r="BA274" s="20"/>
      <c r="BB274" s="23"/>
      <c r="BC274" s="20"/>
      <c r="BD274" s="23"/>
      <c r="BE274" s="20"/>
      <c r="BF274" s="20"/>
      <c r="BG274" s="20"/>
      <c r="BH274" s="23"/>
      <c r="BI274" s="20"/>
      <c r="BJ274" s="20"/>
      <c r="BK274" s="23"/>
      <c r="BL274" s="21"/>
      <c r="BM274" s="182"/>
      <c r="BN274" s="24"/>
      <c r="BO274" s="21"/>
      <c r="BP274" s="21"/>
      <c r="BQ274" s="23"/>
      <c r="BR274" s="23"/>
      <c r="BS274" s="24"/>
      <c r="BT274" s="25"/>
    </row>
    <row r="275" spans="1:72" s="22" customFormat="1" ht="187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0"/>
      <c r="BB275" s="20"/>
      <c r="BC275" s="200"/>
      <c r="BD275" s="183"/>
      <c r="BE275" s="20"/>
      <c r="BF275" s="20"/>
      <c r="BG275" s="20"/>
      <c r="BH275" s="23"/>
      <c r="BI275" s="20"/>
      <c r="BJ275" s="20"/>
      <c r="BK275" s="23"/>
      <c r="BL275" s="21"/>
      <c r="BM275" s="182"/>
      <c r="BN275" s="24"/>
      <c r="BO275" s="21"/>
      <c r="BP275" s="21"/>
      <c r="BQ275" s="23"/>
      <c r="BR275" s="23"/>
      <c r="BS275" s="24"/>
      <c r="BT275" s="25"/>
    </row>
    <row r="276" spans="1:72" s="22" customFormat="1" ht="187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0"/>
      <c r="O276" s="20"/>
      <c r="P276" s="20"/>
      <c r="Q276" s="20"/>
      <c r="R276" s="20"/>
      <c r="S276" s="20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0"/>
      <c r="BB276" s="20"/>
      <c r="BC276" s="200"/>
      <c r="BD276" s="183"/>
      <c r="BE276" s="20"/>
      <c r="BF276" s="20"/>
      <c r="BG276" s="20"/>
      <c r="BH276" s="23"/>
      <c r="BI276" s="20"/>
      <c r="BJ276" s="20"/>
      <c r="BK276" s="23"/>
      <c r="BL276" s="21"/>
      <c r="BM276" s="182"/>
      <c r="BN276" s="24"/>
      <c r="BO276" s="21"/>
      <c r="BP276" s="21"/>
      <c r="BQ276" s="23"/>
      <c r="BR276" s="23"/>
      <c r="BS276" s="24"/>
      <c r="BT276" s="25"/>
    </row>
    <row r="277" spans="1:72" s="22" customFormat="1" ht="187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0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3"/>
      <c r="BE277" s="23"/>
      <c r="BF277" s="20"/>
      <c r="BG277" s="20"/>
      <c r="BH277" s="23"/>
      <c r="BI277" s="20"/>
      <c r="BJ277" s="20"/>
      <c r="BK277" s="23"/>
      <c r="BL277" s="21"/>
      <c r="BM277" s="182"/>
      <c r="BN277" s="24"/>
      <c r="BO277" s="21"/>
      <c r="BP277" s="21"/>
      <c r="BQ277" s="23"/>
      <c r="BR277" s="23"/>
      <c r="BS277" s="24"/>
      <c r="BT277" s="25"/>
    </row>
    <row r="278" spans="1:72" s="22" customFormat="1" ht="187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00"/>
      <c r="BE278" s="20"/>
      <c r="BF278" s="20"/>
      <c r="BG278" s="20"/>
      <c r="BH278" s="23"/>
      <c r="BI278" s="20"/>
      <c r="BJ278" s="20"/>
      <c r="BK278" s="23"/>
      <c r="BL278" s="21"/>
      <c r="BM278" s="182"/>
      <c r="BN278" s="24"/>
      <c r="BO278" s="21"/>
      <c r="BP278" s="21"/>
      <c r="BQ278" s="23"/>
      <c r="BR278" s="23"/>
      <c r="BS278" s="24"/>
      <c r="BT278" s="25"/>
    </row>
    <row r="279" spans="1:72" s="22" customFormat="1" ht="349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00"/>
      <c r="BE279" s="20"/>
      <c r="BF279" s="20"/>
      <c r="BG279" s="20"/>
      <c r="BH279" s="23"/>
      <c r="BI279" s="23"/>
      <c r="BJ279" s="20"/>
      <c r="BK279" s="23"/>
      <c r="BL279" s="21"/>
      <c r="BM279" s="182"/>
      <c r="BN279" s="24"/>
      <c r="BO279" s="21"/>
      <c r="BP279" s="21"/>
      <c r="BQ279" s="23"/>
      <c r="BR279" s="23"/>
      <c r="BS279" s="24"/>
      <c r="BT279" s="25"/>
    </row>
    <row r="280" spans="1:72" s="22" customFormat="1" ht="167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182"/>
      <c r="AL280" s="21"/>
      <c r="AM280" s="21"/>
      <c r="AN280" s="21"/>
      <c r="AO280" s="21"/>
      <c r="AP280" s="21"/>
      <c r="AQ280" s="21"/>
      <c r="AR280" s="21"/>
      <c r="AS280" s="182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00"/>
      <c r="BE280" s="20"/>
      <c r="BF280" s="20"/>
      <c r="BG280" s="20"/>
      <c r="BH280" s="23"/>
      <c r="BI280" s="20"/>
      <c r="BJ280" s="20"/>
      <c r="BK280" s="23"/>
      <c r="BL280" s="21"/>
      <c r="BM280" s="182"/>
      <c r="BN280" s="24"/>
      <c r="BO280" s="21"/>
      <c r="BP280" s="21"/>
      <c r="BQ280" s="23"/>
      <c r="BR280" s="23"/>
      <c r="BS280" s="24"/>
      <c r="BT280" s="25"/>
    </row>
    <row r="281" spans="1:72" s="22" customFormat="1" ht="409.6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0"/>
      <c r="AH281" s="23"/>
      <c r="AI281" s="20"/>
      <c r="AJ281" s="21"/>
      <c r="AK281" s="200"/>
      <c r="AL281" s="23"/>
      <c r="AM281" s="20"/>
      <c r="AN281" s="23"/>
      <c r="AO281" s="20"/>
      <c r="AP281" s="21"/>
      <c r="AQ281" s="21"/>
      <c r="AR281" s="21"/>
      <c r="AS281" s="200"/>
      <c r="AT281" s="23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3"/>
      <c r="BE281" s="20"/>
      <c r="BF281" s="23"/>
      <c r="BG281" s="20"/>
      <c r="BH281" s="23"/>
      <c r="BI281" s="20"/>
      <c r="BJ281" s="23"/>
      <c r="BK281" s="23"/>
      <c r="BL281" s="21"/>
      <c r="BM281" s="182"/>
      <c r="BN281" s="24"/>
      <c r="BO281" s="21"/>
      <c r="BP281" s="21"/>
      <c r="BQ281" s="23"/>
      <c r="BR281" s="23"/>
      <c r="BS281" s="24"/>
      <c r="BT281" s="25"/>
    </row>
    <row r="282" spans="1:72" s="22" customFormat="1" ht="13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0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0"/>
      <c r="AH282" s="23"/>
      <c r="AI282" s="20"/>
      <c r="AJ282" s="21"/>
      <c r="AK282" s="200"/>
      <c r="AL282" s="20"/>
      <c r="AM282" s="20"/>
      <c r="AN282" s="21"/>
      <c r="AO282" s="21"/>
      <c r="AP282" s="21"/>
      <c r="AQ282" s="21"/>
      <c r="AR282" s="21"/>
      <c r="AS282" s="200"/>
      <c r="AT282" s="20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3"/>
      <c r="BE282" s="20"/>
      <c r="BF282" s="23"/>
      <c r="BG282" s="20"/>
      <c r="BH282" s="23"/>
      <c r="BI282" s="20"/>
      <c r="BJ282" s="23"/>
      <c r="BK282" s="23"/>
      <c r="BL282" s="21"/>
      <c r="BM282" s="182"/>
      <c r="BN282" s="24"/>
      <c r="BO282" s="21"/>
      <c r="BP282" s="21"/>
      <c r="BQ282" s="23"/>
      <c r="BR282" s="23"/>
      <c r="BS282" s="24"/>
      <c r="BT282" s="25"/>
    </row>
    <row r="283" spans="1:72" s="22" customFormat="1" ht="134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3"/>
      <c r="AI283" s="20"/>
      <c r="AJ283" s="21"/>
      <c r="AK283" s="200"/>
      <c r="AL283" s="20"/>
      <c r="AM283" s="20"/>
      <c r="AN283" s="21"/>
      <c r="AO283" s="21"/>
      <c r="AP283" s="21"/>
      <c r="AQ283" s="21"/>
      <c r="AR283" s="21"/>
      <c r="AS283" s="200"/>
      <c r="AT283" s="20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3"/>
      <c r="BE283" s="20"/>
      <c r="BF283" s="23"/>
      <c r="BG283" s="20"/>
      <c r="BH283" s="23"/>
      <c r="BI283" s="20"/>
      <c r="BJ283" s="23"/>
      <c r="BK283" s="23"/>
      <c r="BL283" s="21"/>
      <c r="BM283" s="182"/>
      <c r="BN283" s="24"/>
      <c r="BO283" s="21"/>
      <c r="BP283" s="21"/>
      <c r="BQ283" s="23"/>
      <c r="BR283" s="23"/>
      <c r="BS283" s="24"/>
      <c r="BT283" s="25"/>
    </row>
    <row r="284" spans="1:72" s="22" customFormat="1" ht="13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0"/>
      <c r="O284" s="20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0"/>
      <c r="AH284" s="23"/>
      <c r="AI284" s="20"/>
      <c r="AJ284" s="21"/>
      <c r="AK284" s="200"/>
      <c r="AL284" s="20"/>
      <c r="AM284" s="20"/>
      <c r="AN284" s="21"/>
      <c r="AO284" s="21"/>
      <c r="AP284" s="21"/>
      <c r="AQ284" s="21"/>
      <c r="AR284" s="21"/>
      <c r="AS284" s="200"/>
      <c r="AT284" s="20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3"/>
      <c r="BE284" s="20"/>
      <c r="BF284" s="23"/>
      <c r="BG284" s="20"/>
      <c r="BH284" s="23"/>
      <c r="BI284" s="20"/>
      <c r="BJ284" s="23"/>
      <c r="BK284" s="23"/>
      <c r="BL284" s="21"/>
      <c r="BM284" s="182"/>
      <c r="BN284" s="24"/>
      <c r="BO284" s="21"/>
      <c r="BP284" s="21"/>
      <c r="BQ284" s="23"/>
      <c r="BR284" s="23"/>
      <c r="BS284" s="24"/>
      <c r="BT284" s="25"/>
    </row>
    <row r="285" spans="1:72" s="22" customFormat="1" ht="134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0"/>
      <c r="P285" s="20"/>
      <c r="Q285" s="20"/>
      <c r="R285" s="20"/>
      <c r="S285" s="20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0"/>
      <c r="AH285" s="23"/>
      <c r="AI285" s="20"/>
      <c r="AJ285" s="21"/>
      <c r="AK285" s="200"/>
      <c r="AL285" s="20"/>
      <c r="AM285" s="20"/>
      <c r="AN285" s="21"/>
      <c r="AO285" s="21"/>
      <c r="AP285" s="21"/>
      <c r="AQ285" s="21"/>
      <c r="AR285" s="21"/>
      <c r="AS285" s="200"/>
      <c r="AT285" s="20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3"/>
      <c r="BE285" s="20"/>
      <c r="BF285" s="23"/>
      <c r="BG285" s="20"/>
      <c r="BH285" s="23"/>
      <c r="BI285" s="20"/>
      <c r="BJ285" s="23"/>
      <c r="BK285" s="23"/>
      <c r="BL285" s="21"/>
      <c r="BM285" s="182"/>
      <c r="BN285" s="24"/>
      <c r="BO285" s="21"/>
      <c r="BP285" s="21"/>
      <c r="BQ285" s="23"/>
      <c r="BR285" s="23"/>
      <c r="BS285" s="24"/>
      <c r="BT285" s="25"/>
    </row>
    <row r="286" spans="1:72" s="22" customFormat="1" ht="134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0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0"/>
      <c r="AH286" s="23"/>
      <c r="AI286" s="20"/>
      <c r="AJ286" s="21"/>
      <c r="AK286" s="200"/>
      <c r="AL286" s="20"/>
      <c r="AM286" s="20"/>
      <c r="AN286" s="21"/>
      <c r="AO286" s="21"/>
      <c r="AP286" s="21"/>
      <c r="AQ286" s="21"/>
      <c r="AR286" s="21"/>
      <c r="AS286" s="200"/>
      <c r="AT286" s="20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3"/>
      <c r="BE286" s="20"/>
      <c r="BF286" s="23"/>
      <c r="BG286" s="20"/>
      <c r="BH286" s="23"/>
      <c r="BI286" s="20"/>
      <c r="BJ286" s="23"/>
      <c r="BK286" s="23"/>
      <c r="BL286" s="21"/>
      <c r="BM286" s="182"/>
      <c r="BN286" s="24"/>
      <c r="BO286" s="21"/>
      <c r="BP286" s="21"/>
      <c r="BQ286" s="23"/>
      <c r="BR286" s="23"/>
      <c r="BS286" s="24"/>
      <c r="BT286" s="25"/>
    </row>
    <row r="287" spans="1:72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0"/>
      <c r="AH287" s="23"/>
      <c r="AI287" s="23"/>
      <c r="AJ287" s="21"/>
      <c r="AK287" s="200"/>
      <c r="AL287" s="23"/>
      <c r="AM287" s="23"/>
      <c r="AN287" s="21"/>
      <c r="AO287" s="21"/>
      <c r="AP287" s="21"/>
      <c r="AQ287" s="21"/>
      <c r="AR287" s="21"/>
      <c r="AS287" s="200"/>
      <c r="AT287" s="23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3"/>
      <c r="BE287" s="23"/>
      <c r="BF287" s="20"/>
      <c r="BG287" s="20"/>
      <c r="BH287" s="23"/>
      <c r="BI287" s="20"/>
      <c r="BJ287" s="20"/>
      <c r="BK287" s="23"/>
      <c r="BL287" s="21"/>
      <c r="BM287" s="182"/>
      <c r="BN287" s="24"/>
      <c r="BO287" s="21"/>
      <c r="BP287" s="21"/>
      <c r="BQ287" s="23"/>
      <c r="BR287" s="23"/>
      <c r="BS287" s="24"/>
      <c r="BT287" s="25"/>
    </row>
    <row r="288" spans="1:72" s="22" customFormat="1" ht="134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00"/>
      <c r="BE288" s="20"/>
      <c r="BF288" s="20"/>
      <c r="BG288" s="20"/>
      <c r="BH288" s="23"/>
      <c r="BI288" s="20"/>
      <c r="BJ288" s="20"/>
      <c r="BK288" s="23"/>
      <c r="BL288" s="21"/>
      <c r="BM288" s="182"/>
      <c r="BN288" s="24"/>
      <c r="BO288" s="21"/>
      <c r="BP288" s="21"/>
      <c r="BQ288" s="23"/>
      <c r="BR288" s="23"/>
      <c r="BS288" s="24"/>
      <c r="BT288" s="25"/>
    </row>
    <row r="289" spans="1:72" s="22" customFormat="1" ht="134.2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00"/>
      <c r="BE289" s="20"/>
      <c r="BF289" s="20"/>
      <c r="BG289" s="20"/>
      <c r="BH289" s="23"/>
      <c r="BI289" s="20"/>
      <c r="BJ289" s="20"/>
      <c r="BK289" s="23"/>
      <c r="BL289" s="21"/>
      <c r="BM289" s="182"/>
      <c r="BN289" s="24"/>
      <c r="BO289" s="21"/>
      <c r="BP289" s="21"/>
      <c r="BQ289" s="23"/>
      <c r="BR289" s="23"/>
      <c r="BS289" s="24"/>
      <c r="BT289" s="25"/>
    </row>
    <row r="290" spans="1:72" s="22" customFormat="1" ht="134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0"/>
      <c r="P290" s="20"/>
      <c r="Q290" s="20"/>
      <c r="R290" s="20"/>
      <c r="S290" s="20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00"/>
      <c r="BE290" s="20"/>
      <c r="BF290" s="20"/>
      <c r="BG290" s="20"/>
      <c r="BH290" s="23"/>
      <c r="BI290" s="20"/>
      <c r="BJ290" s="20"/>
      <c r="BK290" s="23"/>
      <c r="BL290" s="21"/>
      <c r="BM290" s="182"/>
      <c r="BN290" s="24"/>
      <c r="BO290" s="21"/>
      <c r="BP290" s="21"/>
      <c r="BQ290" s="23"/>
      <c r="BR290" s="23"/>
      <c r="BS290" s="24"/>
      <c r="BT290" s="25"/>
    </row>
    <row r="291" spans="1:72" s="22" customFormat="1" ht="134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200"/>
      <c r="BE291" s="20"/>
      <c r="BF291" s="20"/>
      <c r="BG291" s="20"/>
      <c r="BH291" s="23"/>
      <c r="BI291" s="20"/>
      <c r="BJ291" s="20"/>
      <c r="BK291" s="23"/>
      <c r="BL291" s="21"/>
      <c r="BM291" s="182"/>
      <c r="BN291" s="24"/>
      <c r="BO291" s="21"/>
      <c r="BP291" s="21"/>
      <c r="BQ291" s="23"/>
      <c r="BR291" s="23"/>
      <c r="BS291" s="24"/>
      <c r="BT291" s="25"/>
    </row>
    <row r="292" spans="1:72" s="22" customFormat="1" ht="409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0"/>
      <c r="AJ292" s="23"/>
      <c r="AK292" s="20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3"/>
      <c r="BE292" s="23"/>
      <c r="BF292" s="20"/>
      <c r="BG292" s="20"/>
      <c r="BH292" s="23"/>
      <c r="BI292" s="20"/>
      <c r="BJ292" s="20"/>
      <c r="BK292" s="23"/>
      <c r="BL292" s="21"/>
      <c r="BM292" s="182"/>
      <c r="BN292" s="24"/>
      <c r="BO292" s="21"/>
      <c r="BP292" s="21"/>
      <c r="BQ292" s="23"/>
      <c r="BR292" s="23"/>
      <c r="BS292" s="24"/>
      <c r="BT292" s="25"/>
    </row>
    <row r="293" spans="1:72" s="22" customFormat="1" ht="132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0"/>
      <c r="O293" s="20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00"/>
      <c r="BE293" s="20"/>
      <c r="BF293" s="20"/>
      <c r="BG293" s="20"/>
      <c r="BH293" s="23"/>
      <c r="BI293" s="20"/>
      <c r="BJ293" s="20"/>
      <c r="BK293" s="23"/>
      <c r="BL293" s="21"/>
      <c r="BM293" s="182"/>
      <c r="BN293" s="24"/>
      <c r="BO293" s="21"/>
      <c r="BP293" s="21"/>
      <c r="BQ293" s="23"/>
      <c r="BR293" s="23"/>
      <c r="BS293" s="24"/>
      <c r="BT293" s="25"/>
    </row>
    <row r="294" spans="1:72" s="22" customFormat="1" ht="132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00"/>
      <c r="BE294" s="20"/>
      <c r="BF294" s="20"/>
      <c r="BG294" s="20"/>
      <c r="BH294" s="23"/>
      <c r="BI294" s="20"/>
      <c r="BJ294" s="20"/>
      <c r="BK294" s="23"/>
      <c r="BL294" s="21"/>
      <c r="BM294" s="182"/>
      <c r="BN294" s="24"/>
      <c r="BO294" s="21"/>
      <c r="BP294" s="21"/>
      <c r="BQ294" s="23"/>
      <c r="BR294" s="23"/>
      <c r="BS294" s="24"/>
      <c r="BT294" s="25"/>
    </row>
    <row r="295" spans="1:72" s="22" customFormat="1" ht="409.6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23"/>
      <c r="BE295" s="23"/>
      <c r="BF295" s="20"/>
      <c r="BG295" s="20"/>
      <c r="BH295" s="23"/>
      <c r="BI295" s="20"/>
      <c r="BJ295" s="20"/>
      <c r="BK295" s="23"/>
      <c r="BL295" s="21"/>
      <c r="BM295" s="182"/>
      <c r="BN295" s="24"/>
      <c r="BO295" s="21"/>
      <c r="BP295" s="21"/>
      <c r="BQ295" s="23"/>
      <c r="BR295" s="23"/>
      <c r="BS295" s="24"/>
      <c r="BT295" s="25"/>
    </row>
    <row r="296" spans="1:72" s="22" customFormat="1" ht="169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00"/>
      <c r="BE296" s="20"/>
      <c r="BF296" s="20"/>
      <c r="BG296" s="20"/>
      <c r="BH296" s="23"/>
      <c r="BI296" s="20"/>
      <c r="BJ296" s="20"/>
      <c r="BK296" s="23"/>
      <c r="BL296" s="21"/>
      <c r="BM296" s="182"/>
      <c r="BN296" s="24"/>
      <c r="BO296" s="21"/>
      <c r="BP296" s="21"/>
      <c r="BQ296" s="23"/>
      <c r="BR296" s="23"/>
      <c r="BS296" s="24"/>
      <c r="BT296" s="25"/>
    </row>
    <row r="297" spans="1:72" s="22" customFormat="1" ht="162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3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00"/>
      <c r="BE297" s="20"/>
      <c r="BF297" s="20"/>
      <c r="BG297" s="20"/>
      <c r="BH297" s="23"/>
      <c r="BI297" s="20"/>
      <c r="BJ297" s="23"/>
      <c r="BK297" s="23"/>
      <c r="BL297" s="21"/>
      <c r="BM297" s="182"/>
      <c r="BN297" s="24"/>
      <c r="BO297" s="21"/>
      <c r="BP297" s="21"/>
      <c r="BQ297" s="23"/>
      <c r="BR297" s="23"/>
      <c r="BS297" s="24"/>
      <c r="BT297" s="25"/>
    </row>
    <row r="298" spans="1:72" s="22" customFormat="1" ht="16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0"/>
      <c r="P298" s="23"/>
      <c r="Q298" s="23"/>
      <c r="R298" s="23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0"/>
      <c r="BD298" s="200"/>
      <c r="BE298" s="20"/>
      <c r="BF298" s="20"/>
      <c r="BG298" s="20"/>
      <c r="BH298" s="23"/>
      <c r="BI298" s="20"/>
      <c r="BJ298" s="20"/>
      <c r="BK298" s="23"/>
      <c r="BL298" s="21"/>
      <c r="BM298" s="182"/>
      <c r="BN298" s="24"/>
      <c r="BO298" s="21"/>
      <c r="BP298" s="21"/>
      <c r="BQ298" s="23"/>
      <c r="BR298" s="23"/>
      <c r="BS298" s="24"/>
      <c r="BT298" s="25"/>
    </row>
    <row r="299" spans="1:72" s="22" customFormat="1" ht="409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3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3"/>
      <c r="BE299" s="23"/>
      <c r="BF299" s="20"/>
      <c r="BG299" s="20"/>
      <c r="BH299" s="23"/>
      <c r="BI299" s="20"/>
      <c r="BJ299" s="20"/>
      <c r="BK299" s="23"/>
      <c r="BL299" s="21"/>
      <c r="BM299" s="182"/>
      <c r="BN299" s="24"/>
      <c r="BO299" s="21"/>
      <c r="BP299" s="21"/>
      <c r="BQ299" s="23"/>
      <c r="BR299" s="23"/>
      <c r="BS299" s="24"/>
      <c r="BT299" s="25"/>
    </row>
    <row r="300" spans="1:72" s="22" customFormat="1" ht="154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00"/>
      <c r="BE300" s="20"/>
      <c r="BF300" s="20"/>
      <c r="BG300" s="20"/>
      <c r="BH300" s="23"/>
      <c r="BI300" s="20"/>
      <c r="BJ300" s="20"/>
      <c r="BK300" s="23"/>
      <c r="BL300" s="21"/>
      <c r="BM300" s="182"/>
      <c r="BN300" s="24"/>
      <c r="BO300" s="21"/>
      <c r="BP300" s="21"/>
      <c r="BQ300" s="23"/>
      <c r="BR300" s="23"/>
      <c r="BS300" s="24"/>
      <c r="BT300" s="25"/>
    </row>
    <row r="301" spans="1:72" s="22" customFormat="1" ht="186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3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0"/>
      <c r="BD301" s="200"/>
      <c r="BE301" s="20"/>
      <c r="BF301" s="20"/>
      <c r="BG301" s="20"/>
      <c r="BH301" s="23"/>
      <c r="BI301" s="20"/>
      <c r="BJ301" s="20"/>
      <c r="BK301" s="23"/>
      <c r="BL301" s="21"/>
      <c r="BM301" s="182"/>
      <c r="BN301" s="24"/>
      <c r="BO301" s="21"/>
      <c r="BP301" s="21"/>
      <c r="BQ301" s="23"/>
      <c r="BR301" s="23"/>
      <c r="BS301" s="24"/>
      <c r="BT301" s="25"/>
    </row>
    <row r="302" spans="1:72" s="22" customFormat="1" ht="17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3"/>
      <c r="BE302" s="23"/>
      <c r="BF302" s="20"/>
      <c r="BG302" s="20"/>
      <c r="BH302" s="23"/>
      <c r="BI302" s="20"/>
      <c r="BJ302" s="20"/>
      <c r="BK302" s="23"/>
      <c r="BL302" s="21"/>
      <c r="BM302" s="182"/>
      <c r="BN302" s="24"/>
      <c r="BO302" s="21"/>
      <c r="BP302" s="21"/>
      <c r="BQ302" s="23"/>
      <c r="BR302" s="23"/>
      <c r="BS302" s="24"/>
      <c r="BT302" s="25"/>
    </row>
    <row r="303" spans="1:72" s="22" customFormat="1" ht="177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183"/>
      <c r="BE303" s="23"/>
      <c r="BF303" s="20"/>
      <c r="BG303" s="20"/>
      <c r="BH303" s="23"/>
      <c r="BI303" s="20"/>
      <c r="BJ303" s="20"/>
      <c r="BK303" s="23"/>
      <c r="BL303" s="21"/>
      <c r="BM303" s="182"/>
      <c r="BN303" s="24"/>
      <c r="BO303" s="21"/>
      <c r="BP303" s="21"/>
      <c r="BQ303" s="23"/>
      <c r="BR303" s="23"/>
      <c r="BS303" s="24"/>
      <c r="BT303" s="25"/>
    </row>
    <row r="304" spans="1:72" s="22" customFormat="1" ht="244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3"/>
      <c r="P304" s="23"/>
      <c r="Q304" s="23"/>
      <c r="R304" s="23"/>
      <c r="S304" s="23"/>
      <c r="T304" s="23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84"/>
      <c r="BD304" s="23"/>
      <c r="BE304" s="23"/>
      <c r="BF304" s="20"/>
      <c r="BG304" s="20"/>
      <c r="BH304" s="23"/>
      <c r="BI304" s="20"/>
      <c r="BJ304" s="20"/>
      <c r="BK304" s="23"/>
      <c r="BL304" s="21"/>
      <c r="BM304" s="182"/>
      <c r="BN304" s="24"/>
      <c r="BO304" s="21"/>
      <c r="BP304" s="21"/>
      <c r="BQ304" s="23"/>
      <c r="BR304" s="23"/>
      <c r="BS304" s="24"/>
      <c r="BT304" s="25"/>
    </row>
    <row r="305" spans="1:72" s="22" customFormat="1" ht="24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3"/>
      <c r="O305" s="20"/>
      <c r="P305" s="23"/>
      <c r="Q305" s="23"/>
      <c r="R305" s="23"/>
      <c r="S305" s="23"/>
      <c r="T305" s="23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183"/>
      <c r="BE305" s="23"/>
      <c r="BF305" s="20"/>
      <c r="BG305" s="20"/>
      <c r="BH305" s="23"/>
      <c r="BI305" s="20"/>
      <c r="BJ305" s="20"/>
      <c r="BK305" s="23"/>
      <c r="BL305" s="21"/>
      <c r="BM305" s="182"/>
      <c r="BN305" s="24"/>
      <c r="BO305" s="21"/>
      <c r="BP305" s="21"/>
      <c r="BQ305" s="23"/>
      <c r="BR305" s="23"/>
      <c r="BS305" s="24"/>
      <c r="BT305" s="25"/>
    </row>
    <row r="306" spans="1:72" s="22" customFormat="1" ht="231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3"/>
      <c r="O306" s="23"/>
      <c r="P306" s="23"/>
      <c r="Q306" s="23"/>
      <c r="R306" s="23"/>
      <c r="S306" s="23"/>
      <c r="T306" s="23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0"/>
      <c r="BD306" s="23"/>
      <c r="BE306" s="23"/>
      <c r="BF306" s="20"/>
      <c r="BG306" s="20"/>
      <c r="BH306" s="23"/>
      <c r="BI306" s="20"/>
      <c r="BJ306" s="20"/>
      <c r="BK306" s="23"/>
      <c r="BL306" s="21"/>
      <c r="BM306" s="182"/>
      <c r="BN306" s="24"/>
      <c r="BO306" s="21"/>
      <c r="BP306" s="21"/>
      <c r="BQ306" s="23"/>
      <c r="BR306" s="23"/>
      <c r="BS306" s="24"/>
      <c r="BT306" s="25"/>
    </row>
    <row r="307" spans="1:72" s="22" customFormat="1" ht="231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0"/>
      <c r="O307" s="20"/>
      <c r="P307" s="20"/>
      <c r="Q307" s="21"/>
      <c r="R307" s="20"/>
      <c r="S307" s="21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0"/>
      <c r="AP307" s="20"/>
      <c r="AQ307" s="20"/>
      <c r="AR307" s="21"/>
      <c r="AS307" s="21"/>
      <c r="AT307" s="21"/>
      <c r="AU307" s="21"/>
      <c r="AV307" s="21"/>
      <c r="AW307" s="21"/>
      <c r="AX307" s="21"/>
      <c r="AY307" s="21"/>
      <c r="AZ307" s="21"/>
      <c r="BA307" s="20"/>
      <c r="BB307" s="20"/>
      <c r="BC307" s="20"/>
      <c r="BD307" s="200"/>
      <c r="BE307" s="20"/>
      <c r="BF307" s="20"/>
      <c r="BG307" s="20"/>
      <c r="BH307" s="23"/>
      <c r="BI307" s="20"/>
      <c r="BJ307" s="20"/>
      <c r="BK307" s="23"/>
      <c r="BL307" s="21"/>
      <c r="BM307" s="182"/>
      <c r="BN307" s="24"/>
      <c r="BO307" s="21"/>
      <c r="BP307" s="21"/>
      <c r="BQ307" s="23"/>
      <c r="BR307" s="23"/>
      <c r="BS307" s="24"/>
      <c r="BT307" s="25"/>
    </row>
    <row r="308" spans="1:72" s="22" customFormat="1" ht="159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0"/>
      <c r="O308" s="20"/>
      <c r="P308" s="20"/>
      <c r="Q308" s="21"/>
      <c r="R308" s="20"/>
      <c r="S308" s="21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00"/>
      <c r="BE308" s="20"/>
      <c r="BF308" s="20"/>
      <c r="BG308" s="20"/>
      <c r="BH308" s="23"/>
      <c r="BI308" s="20"/>
      <c r="BJ308" s="20"/>
      <c r="BK308" s="23"/>
      <c r="BL308" s="21"/>
      <c r="BM308" s="182"/>
      <c r="BN308" s="24"/>
      <c r="BO308" s="21"/>
      <c r="BP308" s="21"/>
      <c r="BQ308" s="23"/>
      <c r="BR308" s="23"/>
      <c r="BS308" s="24"/>
      <c r="BT308" s="25"/>
    </row>
    <row r="309" spans="1:72" s="22" customFormat="1" ht="159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00"/>
      <c r="BE309" s="20"/>
      <c r="BF309" s="20"/>
      <c r="BG309" s="20"/>
      <c r="BH309" s="23"/>
      <c r="BI309" s="20"/>
      <c r="BJ309" s="20"/>
      <c r="BK309" s="23"/>
      <c r="BL309" s="21"/>
      <c r="BM309" s="182"/>
      <c r="BN309" s="24"/>
      <c r="BO309" s="21"/>
      <c r="BP309" s="21"/>
      <c r="BQ309" s="23"/>
      <c r="BR309" s="23"/>
      <c r="BS309" s="24"/>
      <c r="BT309" s="25"/>
    </row>
    <row r="310" spans="1:72" s="22" customFormat="1" ht="408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0"/>
      <c r="AH310" s="20"/>
      <c r="AI310" s="20"/>
      <c r="AJ310" s="21"/>
      <c r="AK310" s="200"/>
      <c r="AL310" s="21"/>
      <c r="AM310" s="20"/>
      <c r="AN310" s="21"/>
      <c r="AO310" s="20"/>
      <c r="AP310" s="21"/>
      <c r="AQ310" s="21"/>
      <c r="AR310" s="21"/>
      <c r="AS310" s="200"/>
      <c r="AT310" s="21"/>
      <c r="AU310" s="21"/>
      <c r="AV310" s="21"/>
      <c r="AW310" s="21"/>
      <c r="AX310" s="21"/>
      <c r="AY310" s="21"/>
      <c r="AZ310" s="21"/>
      <c r="BA310" s="21"/>
      <c r="BB310" s="21"/>
      <c r="BC310" s="200"/>
      <c r="BD310" s="21"/>
      <c r="BE310" s="20"/>
      <c r="BF310" s="20"/>
      <c r="BG310" s="20"/>
      <c r="BH310" s="23"/>
      <c r="BI310" s="20"/>
      <c r="BJ310" s="20"/>
      <c r="BK310" s="23"/>
      <c r="BL310" s="21"/>
      <c r="BM310" s="182"/>
      <c r="BN310" s="24"/>
      <c r="BO310" s="21"/>
      <c r="BP310" s="21"/>
      <c r="BQ310" s="23"/>
      <c r="BR310" s="23"/>
      <c r="BS310" s="24"/>
      <c r="BT310" s="25"/>
    </row>
    <row r="311" spans="1:72" s="22" customFormat="1" ht="138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0"/>
      <c r="O311" s="20"/>
      <c r="P311" s="21"/>
      <c r="Q311" s="21"/>
      <c r="R311" s="21"/>
      <c r="S311" s="21"/>
      <c r="T311" s="20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182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00"/>
      <c r="BD311" s="200"/>
      <c r="BE311" s="20"/>
      <c r="BF311" s="20"/>
      <c r="BG311" s="20"/>
      <c r="BH311" s="23"/>
      <c r="BI311" s="20"/>
      <c r="BJ311" s="20"/>
      <c r="BK311" s="23"/>
      <c r="BL311" s="21"/>
      <c r="BM311" s="182"/>
      <c r="BN311" s="24"/>
      <c r="BO311" s="21"/>
      <c r="BP311" s="21"/>
      <c r="BQ311" s="23"/>
      <c r="BR311" s="23"/>
      <c r="BS311" s="24"/>
      <c r="BT311" s="25"/>
    </row>
    <row r="312" spans="1:72" s="22" customFormat="1" ht="138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182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00"/>
      <c r="BD312" s="200"/>
      <c r="BE312" s="20"/>
      <c r="BF312" s="20"/>
      <c r="BG312" s="20"/>
      <c r="BH312" s="23"/>
      <c r="BI312" s="20"/>
      <c r="BJ312" s="20"/>
      <c r="BK312" s="23"/>
      <c r="BL312" s="21"/>
      <c r="BM312" s="182"/>
      <c r="BN312" s="24"/>
      <c r="BO312" s="21"/>
      <c r="BP312" s="21"/>
      <c r="BQ312" s="23"/>
      <c r="BR312" s="23"/>
      <c r="BS312" s="24"/>
      <c r="BT312" s="25"/>
    </row>
    <row r="313" spans="1:72" s="22" customFormat="1" ht="138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2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00"/>
      <c r="BD313" s="200"/>
      <c r="BE313" s="20"/>
      <c r="BF313" s="20"/>
      <c r="BG313" s="20"/>
      <c r="BH313" s="23"/>
      <c r="BI313" s="20"/>
      <c r="BJ313" s="20"/>
      <c r="BK313" s="23"/>
      <c r="BL313" s="21"/>
      <c r="BM313" s="182"/>
      <c r="BN313" s="24"/>
      <c r="BO313" s="21"/>
      <c r="BP313" s="21"/>
      <c r="BQ313" s="23"/>
      <c r="BR313" s="23"/>
      <c r="BS313" s="24"/>
      <c r="BT313" s="25"/>
    </row>
    <row r="314" spans="1:72" s="22" customFormat="1" ht="138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182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00"/>
      <c r="BD314" s="200"/>
      <c r="BE314" s="20"/>
      <c r="BF314" s="20"/>
      <c r="BG314" s="20"/>
      <c r="BH314" s="23"/>
      <c r="BI314" s="20"/>
      <c r="BJ314" s="20"/>
      <c r="BK314" s="23"/>
      <c r="BL314" s="21"/>
      <c r="BM314" s="182"/>
      <c r="BN314" s="24"/>
      <c r="BO314" s="21"/>
      <c r="BP314" s="21"/>
      <c r="BQ314" s="23"/>
      <c r="BR314" s="23"/>
      <c r="BS314" s="24"/>
      <c r="BT314" s="25"/>
    </row>
    <row r="315" spans="1:72" s="22" customFormat="1" ht="138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182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00"/>
      <c r="BD315" s="200"/>
      <c r="BE315" s="20"/>
      <c r="BF315" s="20"/>
      <c r="BG315" s="20"/>
      <c r="BH315" s="23"/>
      <c r="BI315" s="20"/>
      <c r="BJ315" s="20"/>
      <c r="BK315" s="23"/>
      <c r="BL315" s="21"/>
      <c r="BM315" s="182"/>
      <c r="BN315" s="24"/>
      <c r="BO315" s="21"/>
      <c r="BP315" s="21"/>
      <c r="BQ315" s="23"/>
      <c r="BR315" s="23"/>
      <c r="BS315" s="24"/>
      <c r="BT315" s="25"/>
    </row>
    <row r="316" spans="1:72" s="22" customFormat="1" ht="28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0"/>
      <c r="AH316" s="21"/>
      <c r="AI316" s="20"/>
      <c r="AJ316" s="21"/>
      <c r="AK316" s="200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0"/>
      <c r="BB316" s="20"/>
      <c r="BC316" s="20"/>
      <c r="BD316" s="23"/>
      <c r="BE316" s="23"/>
      <c r="BF316" s="20"/>
      <c r="BG316" s="20"/>
      <c r="BH316" s="21"/>
      <c r="BI316" s="20"/>
      <c r="BJ316" s="23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37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00"/>
      <c r="BD317" s="23"/>
      <c r="BE317" s="23"/>
      <c r="BF317" s="20"/>
      <c r="BG317" s="20"/>
      <c r="BH317" s="23"/>
      <c r="BI317" s="20"/>
      <c r="BJ317" s="23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2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00"/>
      <c r="BD318" s="23"/>
      <c r="BE318" s="23"/>
      <c r="BF318" s="20"/>
      <c r="BG318" s="20"/>
      <c r="BH318" s="23"/>
      <c r="BI318" s="20"/>
      <c r="BJ318" s="23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2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199"/>
      <c r="M319" s="2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00"/>
      <c r="BD319" s="23"/>
      <c r="BE319" s="23"/>
      <c r="BF319" s="20"/>
      <c r="BG319" s="20"/>
      <c r="BH319" s="23"/>
      <c r="BI319" s="20"/>
      <c r="BJ319" s="23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2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00"/>
      <c r="BD320" s="23"/>
      <c r="BE320" s="23"/>
      <c r="BF320" s="20"/>
      <c r="BG320" s="20"/>
      <c r="BH320" s="23"/>
      <c r="BI320" s="20"/>
      <c r="BJ320" s="23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84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00"/>
      <c r="BD321" s="21"/>
      <c r="BE321" s="21"/>
      <c r="BF321" s="20"/>
      <c r="BG321" s="20"/>
      <c r="BH321" s="23"/>
      <c r="BI321" s="20"/>
      <c r="BJ321" s="23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84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00"/>
      <c r="BD322" s="23"/>
      <c r="BE322" s="23"/>
      <c r="BF322" s="20"/>
      <c r="BG322" s="20"/>
      <c r="BH322" s="23"/>
      <c r="BI322" s="20"/>
      <c r="BJ322" s="23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00"/>
      <c r="BD323" s="2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204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0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00"/>
      <c r="BD324" s="20"/>
      <c r="BE324" s="20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182"/>
      <c r="AL325" s="21"/>
      <c r="AM325" s="21"/>
      <c r="AN325" s="21"/>
      <c r="AO325" s="21"/>
      <c r="AP325" s="21"/>
      <c r="AQ325" s="21"/>
      <c r="AR325" s="21"/>
      <c r="AS325" s="182"/>
      <c r="AT325" s="21"/>
      <c r="AU325" s="182"/>
      <c r="AV325" s="21"/>
      <c r="AW325" s="21"/>
      <c r="AX325" s="21"/>
      <c r="AY325" s="21"/>
      <c r="AZ325" s="21"/>
      <c r="BA325" s="21"/>
      <c r="BB325" s="21"/>
      <c r="BC325" s="200"/>
      <c r="BD325" s="2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409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0"/>
      <c r="AH326" s="21"/>
      <c r="AI326" s="21"/>
      <c r="AJ326" s="21"/>
      <c r="AK326" s="200"/>
      <c r="AL326" s="21"/>
      <c r="AM326" s="20"/>
      <c r="AN326" s="21"/>
      <c r="AO326" s="21"/>
      <c r="AP326" s="21"/>
      <c r="AQ326" s="21"/>
      <c r="AR326" s="21"/>
      <c r="AS326" s="200"/>
      <c r="AT326" s="21"/>
      <c r="AU326" s="182"/>
      <c r="AV326" s="21"/>
      <c r="AW326" s="21"/>
      <c r="AX326" s="21"/>
      <c r="AY326" s="21"/>
      <c r="AZ326" s="21"/>
      <c r="BA326" s="21"/>
      <c r="BB326" s="21"/>
      <c r="BC326" s="200"/>
      <c r="BD326" s="21"/>
      <c r="BE326" s="21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2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182"/>
      <c r="AL327" s="21"/>
      <c r="AM327" s="21"/>
      <c r="AN327" s="21"/>
      <c r="AO327" s="21"/>
      <c r="AP327" s="21"/>
      <c r="AQ327" s="21"/>
      <c r="AR327" s="21"/>
      <c r="AS327" s="182"/>
      <c r="AT327" s="21"/>
      <c r="AU327" s="182"/>
      <c r="AV327" s="21"/>
      <c r="AW327" s="21"/>
      <c r="AX327" s="21"/>
      <c r="AY327" s="21"/>
      <c r="AZ327" s="21"/>
      <c r="BA327" s="21"/>
      <c r="BB327" s="21"/>
      <c r="BC327" s="200"/>
      <c r="BD327" s="18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2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182"/>
      <c r="AL328" s="21"/>
      <c r="AM328" s="21"/>
      <c r="AN328" s="21"/>
      <c r="AO328" s="21"/>
      <c r="AP328" s="21"/>
      <c r="AQ328" s="21"/>
      <c r="AR328" s="21"/>
      <c r="AS328" s="182"/>
      <c r="AT328" s="21"/>
      <c r="AU328" s="182"/>
      <c r="AV328" s="21"/>
      <c r="AW328" s="21"/>
      <c r="AX328" s="21"/>
      <c r="AY328" s="21"/>
      <c r="AZ328" s="21"/>
      <c r="BA328" s="21"/>
      <c r="BB328" s="21"/>
      <c r="BC328" s="200"/>
      <c r="BD328" s="18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2.2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182"/>
      <c r="AL329" s="21"/>
      <c r="AM329" s="21"/>
      <c r="AN329" s="21"/>
      <c r="AO329" s="21"/>
      <c r="AP329" s="21"/>
      <c r="AQ329" s="21"/>
      <c r="AR329" s="21"/>
      <c r="AS329" s="182"/>
      <c r="AT329" s="21"/>
      <c r="AU329" s="182"/>
      <c r="AV329" s="21"/>
      <c r="AW329" s="21"/>
      <c r="AX329" s="21"/>
      <c r="AY329" s="21"/>
      <c r="AZ329" s="21"/>
      <c r="BA329" s="21"/>
      <c r="BB329" s="21"/>
      <c r="BC329" s="200"/>
      <c r="BD329" s="18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2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182"/>
      <c r="AL330" s="21"/>
      <c r="AM330" s="21"/>
      <c r="AN330" s="21"/>
      <c r="AO330" s="21"/>
      <c r="AP330" s="21"/>
      <c r="AQ330" s="21"/>
      <c r="AR330" s="21"/>
      <c r="AS330" s="182"/>
      <c r="AT330" s="21"/>
      <c r="AU330" s="182"/>
      <c r="AV330" s="21"/>
      <c r="AW330" s="21"/>
      <c r="AX330" s="21"/>
      <c r="AY330" s="21"/>
      <c r="AZ330" s="21"/>
      <c r="BA330" s="21"/>
      <c r="BB330" s="21"/>
      <c r="BC330" s="200"/>
      <c r="BD330" s="18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52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182"/>
      <c r="AL331" s="21"/>
      <c r="AM331" s="21"/>
      <c r="AN331" s="21"/>
      <c r="AO331" s="21"/>
      <c r="AP331" s="21"/>
      <c r="AQ331" s="21"/>
      <c r="AR331" s="21"/>
      <c r="AS331" s="182"/>
      <c r="AT331" s="21"/>
      <c r="AU331" s="182"/>
      <c r="AV331" s="21"/>
      <c r="AW331" s="21"/>
      <c r="AX331" s="21"/>
      <c r="AY331" s="21"/>
      <c r="AZ331" s="21"/>
      <c r="BA331" s="21"/>
      <c r="BB331" s="21"/>
      <c r="BC331" s="200"/>
      <c r="BD331" s="18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409.6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0"/>
      <c r="AH332" s="21"/>
      <c r="AI332" s="21"/>
      <c r="AJ332" s="21"/>
      <c r="AK332" s="200"/>
      <c r="AL332" s="21"/>
      <c r="AM332" s="21"/>
      <c r="AN332" s="21"/>
      <c r="AO332" s="21"/>
      <c r="AP332" s="21"/>
      <c r="AQ332" s="21"/>
      <c r="AR332" s="21"/>
      <c r="AS332" s="200"/>
      <c r="AT332" s="21"/>
      <c r="AU332" s="200"/>
      <c r="AV332" s="23"/>
      <c r="AW332" s="21"/>
      <c r="AX332" s="21"/>
      <c r="AY332" s="21"/>
      <c r="AZ332" s="21"/>
      <c r="BA332" s="21"/>
      <c r="BB332" s="21"/>
      <c r="BC332" s="200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52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0"/>
      <c r="AH333" s="23"/>
      <c r="AI333" s="20"/>
      <c r="AJ333" s="21"/>
      <c r="AK333" s="200"/>
      <c r="AL333" s="23"/>
      <c r="AM333" s="20"/>
      <c r="AN333" s="21"/>
      <c r="AO333" s="21"/>
      <c r="AP333" s="21"/>
      <c r="AQ333" s="21"/>
      <c r="AR333" s="21"/>
      <c r="AS333" s="200"/>
      <c r="AT333" s="23"/>
      <c r="AU333" s="200"/>
      <c r="AV333" s="23"/>
      <c r="AW333" s="21"/>
      <c r="AX333" s="21"/>
      <c r="AY333" s="21"/>
      <c r="AZ333" s="21"/>
      <c r="BA333" s="21"/>
      <c r="BB333" s="21"/>
      <c r="BC333" s="200"/>
      <c r="BD333" s="2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0"/>
      <c r="AH334" s="23"/>
      <c r="AI334" s="20"/>
      <c r="AJ334" s="21"/>
      <c r="AK334" s="200"/>
      <c r="AL334" s="23"/>
      <c r="AM334" s="20"/>
      <c r="AN334" s="21"/>
      <c r="AO334" s="21"/>
      <c r="AP334" s="21"/>
      <c r="AQ334" s="21"/>
      <c r="AR334" s="21"/>
      <c r="AS334" s="200"/>
      <c r="AT334" s="23"/>
      <c r="AU334" s="200"/>
      <c r="AV334" s="23"/>
      <c r="AW334" s="21"/>
      <c r="AX334" s="21"/>
      <c r="AY334" s="21"/>
      <c r="AZ334" s="21"/>
      <c r="BA334" s="21"/>
      <c r="BB334" s="21"/>
      <c r="BC334" s="200"/>
      <c r="BD334" s="23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2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0"/>
      <c r="AH335" s="23"/>
      <c r="AI335" s="20"/>
      <c r="AJ335" s="21"/>
      <c r="AK335" s="200"/>
      <c r="AL335" s="23"/>
      <c r="AM335" s="20"/>
      <c r="AN335" s="21"/>
      <c r="AO335" s="21"/>
      <c r="AP335" s="21"/>
      <c r="AQ335" s="21"/>
      <c r="AR335" s="21"/>
      <c r="AS335" s="200"/>
      <c r="AT335" s="23"/>
      <c r="AU335" s="200"/>
      <c r="AV335" s="23"/>
      <c r="AW335" s="21"/>
      <c r="AX335" s="21"/>
      <c r="AY335" s="21"/>
      <c r="AZ335" s="21"/>
      <c r="BA335" s="21"/>
      <c r="BB335" s="21"/>
      <c r="BC335" s="200"/>
      <c r="BD335" s="2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2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0"/>
      <c r="AH336" s="23"/>
      <c r="AI336" s="20"/>
      <c r="AJ336" s="21"/>
      <c r="AK336" s="200"/>
      <c r="AL336" s="23"/>
      <c r="AM336" s="20"/>
      <c r="AN336" s="21"/>
      <c r="AO336" s="21"/>
      <c r="AP336" s="21"/>
      <c r="AQ336" s="21"/>
      <c r="AR336" s="21"/>
      <c r="AS336" s="200"/>
      <c r="AT336" s="23"/>
      <c r="AU336" s="200"/>
      <c r="AV336" s="23"/>
      <c r="AW336" s="21"/>
      <c r="AX336" s="21"/>
      <c r="AY336" s="21"/>
      <c r="AZ336" s="21"/>
      <c r="BA336" s="21"/>
      <c r="BB336" s="21"/>
      <c r="BC336" s="200"/>
      <c r="BD336" s="2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349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0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0"/>
      <c r="AH337" s="23"/>
      <c r="AI337" s="23"/>
      <c r="AJ337" s="21"/>
      <c r="AK337" s="200"/>
      <c r="AL337" s="20"/>
      <c r="AM337" s="20"/>
      <c r="AN337" s="21"/>
      <c r="AO337" s="21"/>
      <c r="AP337" s="21"/>
      <c r="AQ337" s="21"/>
      <c r="AR337" s="21"/>
      <c r="AS337" s="200"/>
      <c r="AT337" s="23"/>
      <c r="AU337" s="200"/>
      <c r="AV337" s="20"/>
      <c r="AW337" s="21"/>
      <c r="AX337" s="21"/>
      <c r="AY337" s="21"/>
      <c r="AZ337" s="21"/>
      <c r="BA337" s="21"/>
      <c r="BB337" s="21"/>
      <c r="BC337" s="200"/>
      <c r="BD337" s="23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237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0"/>
      <c r="O338" s="20"/>
      <c r="P338" s="23"/>
      <c r="Q338" s="23"/>
      <c r="R338" s="20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18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3"/>
      <c r="O339" s="23"/>
      <c r="P339" s="23"/>
      <c r="Q339" s="23"/>
      <c r="R339" s="23"/>
      <c r="S339" s="23"/>
      <c r="T339" s="23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0"/>
      <c r="BB339" s="20"/>
      <c r="BC339" s="200"/>
      <c r="BD339" s="23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80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21"/>
      <c r="BE340" s="21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80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183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80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21"/>
      <c r="BE342" s="20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80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44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00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336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3"/>
      <c r="O346" s="20"/>
      <c r="P346" s="23"/>
      <c r="Q346" s="23"/>
      <c r="R346" s="23"/>
      <c r="S346" s="23"/>
      <c r="T346" s="23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00"/>
      <c r="BD346" s="183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2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0"/>
      <c r="BB347" s="20"/>
      <c r="BC347" s="20"/>
      <c r="BD347" s="18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2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183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229.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52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182"/>
      <c r="AL350" s="21"/>
      <c r="AM350" s="21"/>
      <c r="AN350" s="21"/>
      <c r="AO350" s="21"/>
      <c r="AP350" s="21"/>
      <c r="AQ350" s="21"/>
      <c r="AR350" s="21"/>
      <c r="AS350" s="182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249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0"/>
      <c r="AH351" s="23"/>
      <c r="AI351" s="23"/>
      <c r="AJ351" s="21"/>
      <c r="AK351" s="200"/>
      <c r="AL351" s="23"/>
      <c r="AM351" s="20"/>
      <c r="AN351" s="21"/>
      <c r="AO351" s="21"/>
      <c r="AP351" s="21"/>
      <c r="AQ351" s="21"/>
      <c r="AR351" s="21"/>
      <c r="AS351" s="200"/>
      <c r="AT351" s="23"/>
      <c r="AU351" s="21"/>
      <c r="AV351" s="21"/>
      <c r="AW351" s="21"/>
      <c r="AX351" s="21"/>
      <c r="AY351" s="21"/>
      <c r="AZ351" s="21"/>
      <c r="BA351" s="21"/>
      <c r="BB351" s="21"/>
      <c r="BC351" s="200"/>
      <c r="BD351" s="21"/>
      <c r="BE351" s="21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49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0"/>
      <c r="AH352" s="23"/>
      <c r="AI352" s="23"/>
      <c r="AJ352" s="21"/>
      <c r="AK352" s="200"/>
      <c r="AL352" s="23"/>
      <c r="AM352" s="20"/>
      <c r="AN352" s="21"/>
      <c r="AO352" s="21"/>
      <c r="AP352" s="21"/>
      <c r="AQ352" s="21"/>
      <c r="AR352" s="21"/>
      <c r="AS352" s="200"/>
      <c r="AT352" s="23"/>
      <c r="AU352" s="21"/>
      <c r="AV352" s="21"/>
      <c r="AW352" s="21"/>
      <c r="AX352" s="21"/>
      <c r="AY352" s="21"/>
      <c r="AZ352" s="21"/>
      <c r="BA352" s="21"/>
      <c r="BB352" s="21"/>
      <c r="BC352" s="200"/>
      <c r="BD352" s="183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234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21"/>
      <c r="BE353" s="21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47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409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00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2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409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21"/>
      <c r="BE357" s="21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44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0"/>
      <c r="BD358" s="183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41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00"/>
      <c r="BD359" s="21"/>
      <c r="BE359" s="20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41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00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201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0"/>
      <c r="BB361" s="20"/>
      <c r="BC361" s="200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24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00"/>
      <c r="BD362" s="183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24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59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0"/>
      <c r="BD364" s="21"/>
      <c r="BE364" s="21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9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0"/>
      <c r="BD365" s="18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409.6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0"/>
      <c r="BD366" s="21"/>
      <c r="BE366" s="21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41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0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237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0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74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00"/>
      <c r="BD369" s="183"/>
      <c r="BE369" s="20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59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0"/>
      <c r="BB370" s="20"/>
      <c r="BC370" s="200"/>
      <c r="BD370" s="21"/>
      <c r="BE370" s="21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9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0"/>
      <c r="BD371" s="18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59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18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249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3"/>
      <c r="O373" s="23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23"/>
      <c r="BE373" s="23"/>
      <c r="BF373" s="20"/>
      <c r="BG373" s="20"/>
      <c r="BH373" s="23"/>
      <c r="BI373" s="20"/>
      <c r="BJ373" s="23"/>
      <c r="BK373" s="20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227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0"/>
      <c r="AP374" s="23"/>
      <c r="AQ374" s="20"/>
      <c r="AR374" s="21"/>
      <c r="AS374" s="21"/>
      <c r="AT374" s="21"/>
      <c r="AU374" s="21"/>
      <c r="AV374" s="21"/>
      <c r="AW374" s="21"/>
      <c r="AX374" s="21"/>
      <c r="AY374" s="21"/>
      <c r="AZ374" s="21"/>
      <c r="BA374" s="20"/>
      <c r="BB374" s="21"/>
      <c r="BC374" s="200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50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0"/>
      <c r="O375" s="20"/>
      <c r="P375" s="20"/>
      <c r="Q375" s="20"/>
      <c r="R375" s="20"/>
      <c r="S375" s="20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0"/>
      <c r="AP375" s="23"/>
      <c r="AQ375" s="20"/>
      <c r="AR375" s="21"/>
      <c r="AS375" s="21"/>
      <c r="AT375" s="21"/>
      <c r="AU375" s="21"/>
      <c r="AV375" s="21"/>
      <c r="AW375" s="21"/>
      <c r="AX375" s="21"/>
      <c r="AY375" s="21"/>
      <c r="AZ375" s="21"/>
      <c r="BA375" s="20"/>
      <c r="BB375" s="20"/>
      <c r="BC375" s="200"/>
      <c r="BD375" s="18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42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0"/>
      <c r="AP376" s="23"/>
      <c r="AQ376" s="20"/>
      <c r="AR376" s="21"/>
      <c r="AS376" s="21"/>
      <c r="AT376" s="21"/>
      <c r="AU376" s="21"/>
      <c r="AV376" s="21"/>
      <c r="AW376" s="21"/>
      <c r="AX376" s="21"/>
      <c r="AY376" s="21"/>
      <c r="AZ376" s="21"/>
      <c r="BA376" s="20"/>
      <c r="BB376" s="20"/>
      <c r="BC376" s="200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59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00"/>
      <c r="AT377" s="20"/>
      <c r="AU377" s="21"/>
      <c r="AV377" s="21"/>
      <c r="AW377" s="21"/>
      <c r="AX377" s="21"/>
      <c r="AY377" s="21"/>
      <c r="AZ377" s="21"/>
      <c r="BA377" s="21"/>
      <c r="BB377" s="21"/>
      <c r="BC377" s="200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59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53"/>
      <c r="M378" s="20"/>
      <c r="N378" s="20"/>
      <c r="O378" s="20"/>
      <c r="P378" s="20"/>
      <c r="Q378" s="20"/>
      <c r="R378" s="20"/>
      <c r="S378" s="20"/>
      <c r="T378" s="20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18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59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54"/>
      <c r="M379" s="20"/>
      <c r="N379" s="20"/>
      <c r="O379" s="20"/>
      <c r="P379" s="20"/>
      <c r="Q379" s="20"/>
      <c r="R379" s="20"/>
      <c r="S379" s="20"/>
      <c r="T379" s="20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18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409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21"/>
      <c r="BE380" s="21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56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18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409.6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21"/>
      <c r="BE382" s="21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52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209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21"/>
      <c r="BE384" s="21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209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182"/>
      <c r="AL385" s="21"/>
      <c r="AM385" s="21"/>
      <c r="AN385" s="21"/>
      <c r="AO385" s="21"/>
      <c r="AP385" s="21"/>
      <c r="AQ385" s="21"/>
      <c r="AR385" s="21"/>
      <c r="AS385" s="182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18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89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3"/>
      <c r="AI386" s="23"/>
      <c r="AJ386" s="21"/>
      <c r="AK386" s="200"/>
      <c r="AL386" s="20"/>
      <c r="AM386" s="20"/>
      <c r="AN386" s="21"/>
      <c r="AO386" s="21"/>
      <c r="AP386" s="21"/>
      <c r="AQ386" s="21"/>
      <c r="AR386" s="21"/>
      <c r="AS386" s="200"/>
      <c r="AT386" s="23"/>
      <c r="AU386" s="21"/>
      <c r="AV386" s="21"/>
      <c r="AW386" s="21"/>
      <c r="AX386" s="21"/>
      <c r="AY386" s="21"/>
      <c r="AZ386" s="21"/>
      <c r="BA386" s="21"/>
      <c r="BB386" s="21"/>
      <c r="BC386" s="200"/>
      <c r="BD386" s="21"/>
      <c r="BE386" s="21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89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0"/>
      <c r="AH387" s="23"/>
      <c r="AI387" s="23"/>
      <c r="AJ387" s="21"/>
      <c r="AK387" s="200"/>
      <c r="AL387" s="20"/>
      <c r="AM387" s="20"/>
      <c r="AN387" s="21"/>
      <c r="AO387" s="21"/>
      <c r="AP387" s="21"/>
      <c r="AQ387" s="21"/>
      <c r="AR387" s="21"/>
      <c r="AS387" s="200"/>
      <c r="AT387" s="23"/>
      <c r="AU387" s="21"/>
      <c r="AV387" s="21"/>
      <c r="AW387" s="21"/>
      <c r="AX387" s="21"/>
      <c r="AY387" s="21"/>
      <c r="AZ387" s="21"/>
      <c r="BA387" s="21"/>
      <c r="BB387" s="21"/>
      <c r="BC387" s="200"/>
      <c r="BD387" s="2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204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21"/>
      <c r="BE388" s="21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47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18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52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0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0"/>
      <c r="N391" s="20"/>
      <c r="O391" s="20"/>
      <c r="P391" s="20"/>
      <c r="Q391" s="20"/>
      <c r="R391" s="20"/>
      <c r="S391" s="20"/>
      <c r="T391" s="20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0"/>
      <c r="N392" s="20"/>
      <c r="O392" s="20"/>
      <c r="P392" s="20"/>
      <c r="Q392" s="20"/>
      <c r="R392" s="20"/>
      <c r="S392" s="20"/>
      <c r="T392" s="20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409.6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0"/>
      <c r="AH393" s="21"/>
      <c r="AI393" s="21"/>
      <c r="AJ393" s="21"/>
      <c r="AK393" s="200"/>
      <c r="AL393" s="21"/>
      <c r="AM393" s="21"/>
      <c r="AN393" s="21"/>
      <c r="AO393" s="21"/>
      <c r="AP393" s="21"/>
      <c r="AQ393" s="21"/>
      <c r="AR393" s="21"/>
      <c r="AS393" s="200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21"/>
      <c r="BE393" s="21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18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183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21"/>
      <c r="BE398" s="21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21"/>
      <c r="BE401" s="20"/>
      <c r="BF401" s="20"/>
      <c r="BG401" s="20"/>
      <c r="BH401" s="23"/>
      <c r="BI401" s="20"/>
      <c r="BJ401" s="21"/>
      <c r="BK401" s="21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18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9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1"/>
      <c r="O403" s="20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18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409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0"/>
      <c r="AH404" s="21"/>
      <c r="AI404" s="21"/>
      <c r="AJ404" s="21"/>
      <c r="AK404" s="200"/>
      <c r="AL404" s="21"/>
      <c r="AM404" s="20"/>
      <c r="AN404" s="21"/>
      <c r="AO404" s="21"/>
      <c r="AP404" s="21"/>
      <c r="AQ404" s="21"/>
      <c r="AR404" s="21"/>
      <c r="AS404" s="200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21"/>
      <c r="BE404" s="21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18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9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18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9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9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92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9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0"/>
      <c r="N410" s="20"/>
      <c r="O410" s="20"/>
      <c r="P410" s="20"/>
      <c r="Q410" s="20"/>
      <c r="R410" s="20"/>
      <c r="S410" s="20"/>
      <c r="T410" s="20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18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9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00"/>
      <c r="AL411" s="21"/>
      <c r="AM411" s="20"/>
      <c r="AN411" s="21"/>
      <c r="AO411" s="21"/>
      <c r="AP411" s="21"/>
      <c r="AQ411" s="21"/>
      <c r="AR411" s="21"/>
      <c r="AS411" s="200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21"/>
      <c r="BE411" s="21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92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9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0"/>
      <c r="O413" s="20"/>
      <c r="P413" s="20"/>
      <c r="Q413" s="20"/>
      <c r="R413" s="20"/>
      <c r="S413" s="20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0"/>
      <c r="BD413" s="18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92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0"/>
      <c r="BD414" s="18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9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0"/>
      <c r="N415" s="20"/>
      <c r="O415" s="20"/>
      <c r="P415" s="20"/>
      <c r="Q415" s="20"/>
      <c r="R415" s="20"/>
      <c r="S415" s="20"/>
      <c r="T415" s="20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18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9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0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0"/>
      <c r="BD416" s="18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9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0"/>
      <c r="N417" s="20"/>
      <c r="O417" s="20"/>
      <c r="P417" s="20"/>
      <c r="Q417" s="20"/>
      <c r="R417" s="20"/>
      <c r="S417" s="20"/>
      <c r="T417" s="20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183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09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23"/>
      <c r="BE418" s="23"/>
      <c r="BF418" s="20"/>
      <c r="BG418" s="20"/>
      <c r="BH418" s="23"/>
      <c r="BI418" s="20"/>
      <c r="BJ418" s="23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62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51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2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14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00"/>
      <c r="BD421" s="2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409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0"/>
      <c r="AH422" s="23"/>
      <c r="AI422" s="20"/>
      <c r="AJ422" s="21"/>
      <c r="AK422" s="200"/>
      <c r="AL422" s="23"/>
      <c r="AM422" s="20"/>
      <c r="AN422" s="21"/>
      <c r="AO422" s="21"/>
      <c r="AP422" s="21"/>
      <c r="AQ422" s="21"/>
      <c r="AR422" s="21"/>
      <c r="AS422" s="200"/>
      <c r="AT422" s="23"/>
      <c r="AU422" s="21"/>
      <c r="AV422" s="21"/>
      <c r="AW422" s="21"/>
      <c r="AX422" s="21"/>
      <c r="AY422" s="21"/>
      <c r="AZ422" s="21"/>
      <c r="BA422" s="21"/>
      <c r="BB422" s="21"/>
      <c r="BC422" s="200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26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0"/>
      <c r="BD423" s="18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26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3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26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66"/>
      <c r="L425" s="66"/>
      <c r="M425" s="66"/>
      <c r="N425" s="28"/>
      <c r="O425" s="66"/>
      <c r="P425" s="66"/>
      <c r="Q425" s="66"/>
      <c r="R425" s="66"/>
      <c r="S425" s="66"/>
      <c r="T425" s="28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0"/>
      <c r="BD425" s="18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26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39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2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5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182"/>
      <c r="AL428" s="21"/>
      <c r="AM428" s="21"/>
      <c r="AN428" s="21"/>
      <c r="AO428" s="21"/>
      <c r="AP428" s="21"/>
      <c r="AQ428" s="21"/>
      <c r="AR428" s="21"/>
      <c r="AS428" s="182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0"/>
      <c r="BD428" s="18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19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0"/>
      <c r="AH429" s="23"/>
      <c r="AI429" s="23"/>
      <c r="AJ429" s="21"/>
      <c r="AK429" s="200"/>
      <c r="AL429" s="20"/>
      <c r="AM429" s="20"/>
      <c r="AN429" s="21"/>
      <c r="AO429" s="21"/>
      <c r="AP429" s="21"/>
      <c r="AQ429" s="21"/>
      <c r="AR429" s="21"/>
      <c r="AS429" s="200"/>
      <c r="AT429" s="23"/>
      <c r="AU429" s="21"/>
      <c r="AV429" s="21"/>
      <c r="AW429" s="21"/>
      <c r="AX429" s="21"/>
      <c r="AY429" s="21"/>
      <c r="AZ429" s="21"/>
      <c r="BA429" s="21"/>
      <c r="BB429" s="21"/>
      <c r="BC429" s="200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409.6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0"/>
      <c r="AH430" s="21"/>
      <c r="AI430" s="21"/>
      <c r="AJ430" s="21"/>
      <c r="AK430" s="200"/>
      <c r="AL430" s="21"/>
      <c r="AM430" s="21"/>
      <c r="AN430" s="21"/>
      <c r="AO430" s="21"/>
      <c r="AP430" s="21"/>
      <c r="AQ430" s="21"/>
      <c r="AR430" s="21"/>
      <c r="AS430" s="200"/>
      <c r="AT430" s="21"/>
      <c r="AU430" s="21"/>
      <c r="AV430" s="21"/>
      <c r="AW430" s="21"/>
      <c r="AX430" s="21"/>
      <c r="AY430" s="21"/>
      <c r="AZ430" s="21"/>
      <c r="BA430" s="21"/>
      <c r="BB430" s="21"/>
      <c r="BC430" s="200"/>
      <c r="BD430" s="21"/>
      <c r="BE430" s="21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6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00"/>
      <c r="BD431" s="23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51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36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00"/>
      <c r="BD433" s="23"/>
      <c r="BE433" s="23"/>
      <c r="BF433" s="20"/>
      <c r="BG433" s="20"/>
      <c r="BH433" s="23"/>
      <c r="BI433" s="20"/>
      <c r="BJ433" s="23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49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0"/>
      <c r="BD434" s="18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11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00"/>
      <c r="BD435" s="18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14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0"/>
      <c r="N436" s="23"/>
      <c r="O436" s="20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89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0"/>
      <c r="BB437" s="20"/>
      <c r="BC437" s="200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94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00"/>
      <c r="AT438" s="20"/>
      <c r="AU438" s="21"/>
      <c r="AV438" s="21"/>
      <c r="AW438" s="21"/>
      <c r="AX438" s="21"/>
      <c r="AY438" s="21"/>
      <c r="AZ438" s="21"/>
      <c r="BA438" s="21"/>
      <c r="BB438" s="21"/>
      <c r="BC438" s="200"/>
      <c r="BD438" s="18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9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00"/>
      <c r="AT439" s="20"/>
      <c r="AU439" s="21"/>
      <c r="AV439" s="21"/>
      <c r="AW439" s="21"/>
      <c r="AX439" s="21"/>
      <c r="AY439" s="21"/>
      <c r="AZ439" s="21"/>
      <c r="BA439" s="21"/>
      <c r="BB439" s="21"/>
      <c r="BC439" s="200"/>
      <c r="BD439" s="18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64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3"/>
      <c r="BE440" s="23"/>
      <c r="BF440" s="20"/>
      <c r="BG440" s="20"/>
      <c r="BH440" s="23"/>
      <c r="BI440" s="20"/>
      <c r="BJ440" s="21"/>
      <c r="BK440" s="20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94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00"/>
      <c r="AT441" s="20"/>
      <c r="AU441" s="21"/>
      <c r="AV441" s="21"/>
      <c r="AW441" s="21"/>
      <c r="AX441" s="21"/>
      <c r="AY441" s="21"/>
      <c r="AZ441" s="21"/>
      <c r="BA441" s="21"/>
      <c r="BB441" s="21"/>
      <c r="BC441" s="200"/>
      <c r="BD441" s="183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94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0"/>
      <c r="BD442" s="18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3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0"/>
      <c r="BB443" s="20"/>
      <c r="BC443" s="20"/>
      <c r="BD443" s="183"/>
      <c r="BE443" s="23"/>
      <c r="BF443" s="20"/>
      <c r="BG443" s="20"/>
      <c r="BH443" s="29"/>
      <c r="BI443" s="20"/>
      <c r="BJ443" s="29"/>
      <c r="BK443" s="20"/>
      <c r="BL443" s="20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31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183"/>
      <c r="BE444" s="23"/>
      <c r="BF444" s="20"/>
      <c r="BG444" s="20"/>
      <c r="BH444" s="29"/>
      <c r="BI444" s="20"/>
      <c r="BJ444" s="29"/>
      <c r="BK444" s="20"/>
      <c r="BL444" s="20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82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0"/>
      <c r="BB445" s="20"/>
      <c r="BC445" s="200"/>
      <c r="BD445" s="23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82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182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0"/>
      <c r="BB446" s="20"/>
      <c r="BC446" s="200"/>
      <c r="BD446" s="18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77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3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182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0"/>
      <c r="BB447" s="20"/>
      <c r="BC447" s="200"/>
      <c r="BD447" s="23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77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182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183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77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3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182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00"/>
      <c r="BD449" s="183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67.2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2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0"/>
      <c r="BB450" s="20"/>
      <c r="BC450" s="200"/>
      <c r="BD450" s="23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67.2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182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183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67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182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00"/>
      <c r="BD452" s="183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408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0"/>
      <c r="AH453" s="20"/>
      <c r="AI453" s="20"/>
      <c r="AJ453" s="21"/>
      <c r="AK453" s="200"/>
      <c r="AL453" s="20"/>
      <c r="AM453" s="20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23"/>
      <c r="BE453" s="20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38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2"/>
      <c r="AD454" s="21"/>
      <c r="AE454" s="21"/>
      <c r="AF454" s="21"/>
      <c r="AG454" s="20"/>
      <c r="AH454" s="20"/>
      <c r="AI454" s="20"/>
      <c r="AJ454" s="21"/>
      <c r="AK454" s="200"/>
      <c r="AL454" s="20"/>
      <c r="AM454" s="20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23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53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82"/>
      <c r="AD455" s="21"/>
      <c r="AE455" s="21"/>
      <c r="AF455" s="21"/>
      <c r="AG455" s="20"/>
      <c r="AH455" s="20"/>
      <c r="AI455" s="20"/>
      <c r="AJ455" s="21"/>
      <c r="AK455" s="200"/>
      <c r="AL455" s="20"/>
      <c r="AM455" s="20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183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8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0"/>
      <c r="N456" s="20"/>
      <c r="O456" s="20"/>
      <c r="P456" s="20"/>
      <c r="Q456" s="20"/>
      <c r="R456" s="20"/>
      <c r="S456" s="20"/>
      <c r="T456" s="20"/>
      <c r="U456" s="21"/>
      <c r="V456" s="21"/>
      <c r="W456" s="21"/>
      <c r="X456" s="21"/>
      <c r="Y456" s="21"/>
      <c r="Z456" s="21"/>
      <c r="AA456" s="21"/>
      <c r="AB456" s="21"/>
      <c r="AC456" s="182"/>
      <c r="AD456" s="21"/>
      <c r="AE456" s="21"/>
      <c r="AF456" s="21"/>
      <c r="AG456" s="21"/>
      <c r="AH456" s="21"/>
      <c r="AI456" s="21"/>
      <c r="AJ456" s="21"/>
      <c r="AK456" s="182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183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408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00"/>
      <c r="AD457" s="23"/>
      <c r="AE457" s="23"/>
      <c r="AF457" s="23"/>
      <c r="AG457" s="20"/>
      <c r="AH457" s="21"/>
      <c r="AI457" s="21"/>
      <c r="AJ457" s="21"/>
      <c r="AK457" s="200"/>
      <c r="AL457" s="20"/>
      <c r="AM457" s="20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18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408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0"/>
      <c r="BB458" s="20"/>
      <c r="BC458" s="200"/>
      <c r="BD458" s="23"/>
      <c r="BE458" s="23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59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183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59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183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41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0"/>
      <c r="BD461" s="18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408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00"/>
      <c r="AD462" s="23"/>
      <c r="AE462" s="23"/>
      <c r="AF462" s="23"/>
      <c r="AG462" s="23"/>
      <c r="AH462" s="21"/>
      <c r="AI462" s="21"/>
      <c r="AJ462" s="21"/>
      <c r="AK462" s="200"/>
      <c r="AL462" s="20"/>
      <c r="AM462" s="20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23"/>
      <c r="BE462" s="23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163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00"/>
      <c r="AD463" s="23"/>
      <c r="AE463" s="23"/>
      <c r="AF463" s="23"/>
      <c r="AG463" s="23"/>
      <c r="AH463" s="21"/>
      <c r="AI463" s="21"/>
      <c r="AJ463" s="21"/>
      <c r="AK463" s="200"/>
      <c r="AL463" s="20"/>
      <c r="AM463" s="20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0"/>
      <c r="BE463" s="20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409.6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3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0"/>
      <c r="AH464" s="23"/>
      <c r="AI464" s="23"/>
      <c r="AJ464" s="21"/>
      <c r="AK464" s="200"/>
      <c r="AL464" s="23"/>
      <c r="AM464" s="23"/>
      <c r="AN464" s="21"/>
      <c r="AO464" s="21"/>
      <c r="AP464" s="21"/>
      <c r="AQ464" s="21"/>
      <c r="AR464" s="21"/>
      <c r="AS464" s="200"/>
      <c r="AT464" s="23"/>
      <c r="AU464" s="21"/>
      <c r="AV464" s="21"/>
      <c r="AW464" s="21"/>
      <c r="AX464" s="21"/>
      <c r="AY464" s="21"/>
      <c r="AZ464" s="21"/>
      <c r="BA464" s="21"/>
      <c r="BB464" s="21"/>
      <c r="BC464" s="200"/>
      <c r="BD464" s="20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32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0"/>
      <c r="BD465" s="20"/>
      <c r="BE465" s="20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32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0"/>
      <c r="BD466" s="20"/>
      <c r="BE466" s="20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32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00"/>
      <c r="BD467" s="20"/>
      <c r="BE467" s="20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32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00"/>
      <c r="BD468" s="20"/>
      <c r="BE468" s="20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54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00"/>
      <c r="BD469" s="23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19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00"/>
      <c r="BD470" s="20"/>
      <c r="BE470" s="20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31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3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00"/>
      <c r="BD471" s="23"/>
      <c r="BE471" s="23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49.2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00"/>
      <c r="BD472" s="23"/>
      <c r="BE472" s="23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52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3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00"/>
      <c r="BD473" s="23"/>
      <c r="BE473" s="23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71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0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00"/>
      <c r="BD474" s="20"/>
      <c r="BE474" s="20"/>
      <c r="BF474" s="20"/>
      <c r="BG474" s="20"/>
      <c r="BH474" s="23"/>
      <c r="BI474" s="20"/>
      <c r="BJ474" s="20"/>
      <c r="BK474" s="23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409.6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00"/>
      <c r="BD475" s="23"/>
      <c r="BE475" s="23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69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2"/>
      <c r="AL476" s="21"/>
      <c r="AM476" s="21"/>
      <c r="AN476" s="21"/>
      <c r="AO476" s="21"/>
      <c r="AP476" s="21"/>
      <c r="AQ476" s="21"/>
      <c r="AR476" s="21"/>
      <c r="AS476" s="182"/>
      <c r="AT476" s="21"/>
      <c r="AU476" s="182"/>
      <c r="AV476" s="21"/>
      <c r="AW476" s="21"/>
      <c r="AX476" s="21"/>
      <c r="AY476" s="21"/>
      <c r="AZ476" s="21"/>
      <c r="BA476" s="21"/>
      <c r="BB476" s="21"/>
      <c r="BC476" s="200"/>
      <c r="BD476" s="183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34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1"/>
      <c r="BB477" s="21"/>
      <c r="BC477" s="200"/>
      <c r="BD477" s="23"/>
      <c r="BE477" s="23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82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0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2"/>
      <c r="AL478" s="21"/>
      <c r="AM478" s="21"/>
      <c r="AN478" s="21"/>
      <c r="AO478" s="21"/>
      <c r="AP478" s="21"/>
      <c r="AQ478" s="21"/>
      <c r="AR478" s="21"/>
      <c r="AS478" s="182"/>
      <c r="AT478" s="21"/>
      <c r="AU478" s="182"/>
      <c r="AV478" s="21"/>
      <c r="AW478" s="21"/>
      <c r="AX478" s="21"/>
      <c r="AY478" s="21"/>
      <c r="AZ478" s="21"/>
      <c r="BA478" s="21"/>
      <c r="BB478" s="21"/>
      <c r="BC478" s="200"/>
      <c r="BD478" s="200"/>
      <c r="BE478" s="20"/>
      <c r="BF478" s="20"/>
      <c r="BG478" s="20"/>
      <c r="BH478" s="23"/>
      <c r="BI478" s="20"/>
      <c r="BJ478" s="20"/>
      <c r="BK478" s="23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57.2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3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2"/>
      <c r="AL479" s="21"/>
      <c r="AM479" s="21"/>
      <c r="AN479" s="21"/>
      <c r="AO479" s="21"/>
      <c r="AP479" s="21"/>
      <c r="AQ479" s="21"/>
      <c r="AR479" s="21"/>
      <c r="AS479" s="182"/>
      <c r="AT479" s="21"/>
      <c r="AU479" s="182"/>
      <c r="AV479" s="21"/>
      <c r="AW479" s="21"/>
      <c r="AX479" s="21"/>
      <c r="AY479" s="21"/>
      <c r="AZ479" s="21"/>
      <c r="BA479" s="20"/>
      <c r="BB479" s="20"/>
      <c r="BC479" s="200"/>
      <c r="BD479" s="23"/>
      <c r="BE479" s="23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44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0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2"/>
      <c r="AL480" s="21"/>
      <c r="AM480" s="21"/>
      <c r="AN480" s="21"/>
      <c r="AO480" s="21"/>
      <c r="AP480" s="21"/>
      <c r="AQ480" s="21"/>
      <c r="AR480" s="21"/>
      <c r="AS480" s="182"/>
      <c r="AT480" s="21"/>
      <c r="AU480" s="182"/>
      <c r="AV480" s="21"/>
      <c r="AW480" s="21"/>
      <c r="AX480" s="21"/>
      <c r="AY480" s="21"/>
      <c r="AZ480" s="21"/>
      <c r="BA480" s="20"/>
      <c r="BB480" s="20"/>
      <c r="BC480" s="200"/>
      <c r="BD480" s="200"/>
      <c r="BE480" s="20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52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3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2"/>
      <c r="AL481" s="21"/>
      <c r="AM481" s="21"/>
      <c r="AN481" s="21"/>
      <c r="AO481" s="21"/>
      <c r="AP481" s="21"/>
      <c r="AQ481" s="21"/>
      <c r="AR481" s="21"/>
      <c r="AS481" s="182"/>
      <c r="AT481" s="21"/>
      <c r="AU481" s="182"/>
      <c r="AV481" s="21"/>
      <c r="AW481" s="21"/>
      <c r="AX481" s="21"/>
      <c r="AY481" s="21"/>
      <c r="AZ481" s="21"/>
      <c r="BA481" s="21"/>
      <c r="BB481" s="21"/>
      <c r="BC481" s="200"/>
      <c r="BD481" s="23"/>
      <c r="BE481" s="23"/>
      <c r="BF481" s="20"/>
      <c r="BG481" s="20"/>
      <c r="BH481" s="23"/>
      <c r="BI481" s="20"/>
      <c r="BJ481" s="20"/>
      <c r="BK481" s="23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62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2"/>
      <c r="AL482" s="21"/>
      <c r="AM482" s="21"/>
      <c r="AN482" s="21"/>
      <c r="AO482" s="21"/>
      <c r="AP482" s="21"/>
      <c r="AQ482" s="21"/>
      <c r="AR482" s="21"/>
      <c r="AS482" s="182"/>
      <c r="AT482" s="21"/>
      <c r="AU482" s="182"/>
      <c r="AV482" s="21"/>
      <c r="AW482" s="21"/>
      <c r="AX482" s="21"/>
      <c r="AY482" s="21"/>
      <c r="AZ482" s="21"/>
      <c r="BA482" s="21"/>
      <c r="BB482" s="21"/>
      <c r="BC482" s="200"/>
      <c r="BD482" s="183"/>
      <c r="BE482" s="23"/>
      <c r="BF482" s="20"/>
      <c r="BG482" s="20"/>
      <c r="BH482" s="23"/>
      <c r="BI482" s="20"/>
      <c r="BJ482" s="20"/>
      <c r="BK482" s="23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54.2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3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2"/>
      <c r="AL483" s="21"/>
      <c r="AM483" s="21"/>
      <c r="AN483" s="21"/>
      <c r="AO483" s="21"/>
      <c r="AP483" s="21"/>
      <c r="AQ483" s="21"/>
      <c r="AR483" s="21"/>
      <c r="AS483" s="182"/>
      <c r="AT483" s="21"/>
      <c r="AU483" s="182"/>
      <c r="AV483" s="21"/>
      <c r="AW483" s="21"/>
      <c r="AX483" s="21"/>
      <c r="AY483" s="21"/>
      <c r="AZ483" s="21"/>
      <c r="BA483" s="21"/>
      <c r="BB483" s="21"/>
      <c r="BC483" s="200"/>
      <c r="BD483" s="23"/>
      <c r="BE483" s="20"/>
      <c r="BF483" s="20"/>
      <c r="BG483" s="20"/>
      <c r="BH483" s="23"/>
      <c r="BI483" s="20"/>
      <c r="BJ483" s="20"/>
      <c r="BK483" s="23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66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2"/>
      <c r="AL484" s="21"/>
      <c r="AM484" s="21"/>
      <c r="AN484" s="21"/>
      <c r="AO484" s="21"/>
      <c r="AP484" s="21"/>
      <c r="AQ484" s="21"/>
      <c r="AR484" s="21"/>
      <c r="AS484" s="182"/>
      <c r="AT484" s="21"/>
      <c r="AU484" s="182"/>
      <c r="AV484" s="21"/>
      <c r="AW484" s="21"/>
      <c r="AX484" s="21"/>
      <c r="AY484" s="21"/>
      <c r="AZ484" s="21"/>
      <c r="BA484" s="21"/>
      <c r="BB484" s="21"/>
      <c r="BC484" s="200"/>
      <c r="BD484" s="183"/>
      <c r="BE484" s="23"/>
      <c r="BF484" s="20"/>
      <c r="BG484" s="20"/>
      <c r="BH484" s="23"/>
      <c r="BI484" s="20"/>
      <c r="BJ484" s="20"/>
      <c r="BK484" s="23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81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0"/>
      <c r="P485" s="23"/>
      <c r="Q485" s="23"/>
      <c r="R485" s="20"/>
      <c r="S485" s="20"/>
      <c r="T485" s="23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2"/>
      <c r="AL485" s="21"/>
      <c r="AM485" s="21"/>
      <c r="AN485" s="21"/>
      <c r="AO485" s="21"/>
      <c r="AP485" s="21"/>
      <c r="AQ485" s="21"/>
      <c r="AR485" s="21"/>
      <c r="AS485" s="182"/>
      <c r="AT485" s="21"/>
      <c r="AU485" s="182"/>
      <c r="AV485" s="21"/>
      <c r="AW485" s="21"/>
      <c r="AX485" s="21"/>
      <c r="AY485" s="21"/>
      <c r="AZ485" s="21"/>
      <c r="BA485" s="21"/>
      <c r="BB485" s="21"/>
      <c r="BC485" s="200"/>
      <c r="BD485" s="183"/>
      <c r="BE485" s="23"/>
      <c r="BF485" s="20"/>
      <c r="BG485" s="20"/>
      <c r="BH485" s="23"/>
      <c r="BI485" s="20"/>
      <c r="BJ485" s="20"/>
      <c r="BK485" s="23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71" customFormat="1" ht="197.25" customHeight="1" x14ac:dyDescent="0.25">
      <c r="A486" s="17"/>
      <c r="B486" s="18"/>
      <c r="C486" s="19"/>
      <c r="D486" s="19"/>
      <c r="E486" s="66"/>
      <c r="F486" s="18"/>
      <c r="G486" s="18"/>
      <c r="H486" s="18"/>
      <c r="I486" s="18"/>
      <c r="J486" s="18"/>
      <c r="K486" s="66"/>
      <c r="L486" s="66"/>
      <c r="M486" s="66"/>
      <c r="N486" s="19"/>
      <c r="O486" s="19"/>
      <c r="P486" s="19"/>
      <c r="Q486" s="19"/>
      <c r="R486" s="19"/>
      <c r="S486" s="19"/>
      <c r="T486" s="19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7"/>
      <c r="AH486" s="27"/>
      <c r="AI486" s="27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27"/>
      <c r="AV486" s="27"/>
      <c r="AW486" s="27"/>
      <c r="AX486" s="27"/>
      <c r="AY486" s="27"/>
      <c r="AZ486" s="27"/>
      <c r="BA486" s="27"/>
      <c r="BB486" s="27"/>
      <c r="BC486" s="184"/>
      <c r="BD486" s="184"/>
      <c r="BE486" s="66"/>
      <c r="BF486" s="66"/>
      <c r="BG486" s="66"/>
      <c r="BH486" s="28"/>
      <c r="BI486" s="66"/>
      <c r="BJ486" s="66"/>
      <c r="BK486" s="28"/>
      <c r="BL486" s="27"/>
      <c r="BM486" s="27"/>
      <c r="BN486" s="17"/>
      <c r="BO486" s="27"/>
      <c r="BP486" s="27"/>
      <c r="BQ486" s="28"/>
      <c r="BR486" s="28"/>
      <c r="BS486" s="17"/>
      <c r="BT486" s="70"/>
    </row>
    <row r="487" spans="1:72" s="22" customFormat="1" ht="136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0"/>
      <c r="O487" s="20"/>
      <c r="P487" s="23"/>
      <c r="Q487" s="23"/>
      <c r="R487" s="23"/>
      <c r="S487" s="23"/>
      <c r="T487" s="20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00"/>
      <c r="BD487" s="200"/>
      <c r="BE487" s="20"/>
      <c r="BF487" s="20"/>
      <c r="BG487" s="20"/>
      <c r="BH487" s="23"/>
      <c r="BI487" s="20"/>
      <c r="BJ487" s="20"/>
      <c r="BK487" s="23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43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0"/>
      <c r="O488" s="20"/>
      <c r="P488" s="23"/>
      <c r="Q488" s="23"/>
      <c r="R488" s="23"/>
      <c r="S488" s="23"/>
      <c r="T488" s="20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00"/>
      <c r="BD488" s="20"/>
      <c r="BE488" s="20"/>
      <c r="BF488" s="20"/>
      <c r="BG488" s="20"/>
      <c r="BH488" s="23"/>
      <c r="BI488" s="20"/>
      <c r="BJ488" s="20"/>
      <c r="BK488" s="23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43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0"/>
      <c r="O489" s="20"/>
      <c r="P489" s="23"/>
      <c r="Q489" s="23"/>
      <c r="R489" s="23"/>
      <c r="S489" s="23"/>
      <c r="T489" s="20"/>
      <c r="U489" s="21"/>
      <c r="V489" s="21"/>
      <c r="W489" s="21"/>
      <c r="X489" s="21"/>
      <c r="Y489" s="21"/>
      <c r="Z489" s="21"/>
      <c r="AA489" s="21"/>
      <c r="AB489" s="21"/>
      <c r="AC489" s="182"/>
      <c r="AD489" s="21"/>
      <c r="AE489" s="21"/>
      <c r="AF489" s="21"/>
      <c r="AG489" s="21"/>
      <c r="AH489" s="21"/>
      <c r="AI489" s="21"/>
      <c r="AJ489" s="21"/>
      <c r="AK489" s="182"/>
      <c r="AL489" s="21"/>
      <c r="AM489" s="21"/>
      <c r="AN489" s="21"/>
      <c r="AO489" s="21"/>
      <c r="AP489" s="21"/>
      <c r="AQ489" s="21"/>
      <c r="AR489" s="21"/>
      <c r="AS489" s="182"/>
      <c r="AT489" s="21"/>
      <c r="AU489" s="182"/>
      <c r="AV489" s="21"/>
      <c r="AW489" s="21"/>
      <c r="AX489" s="21"/>
      <c r="AY489" s="21"/>
      <c r="AZ489" s="21"/>
      <c r="BA489" s="21"/>
      <c r="BB489" s="21"/>
      <c r="BC489" s="200"/>
      <c r="BD489" s="200"/>
      <c r="BE489" s="20"/>
      <c r="BF489" s="20"/>
      <c r="BG489" s="20"/>
      <c r="BH489" s="23"/>
      <c r="BI489" s="20"/>
      <c r="BJ489" s="20"/>
      <c r="BK489" s="23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79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0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182"/>
      <c r="AD490" s="21"/>
      <c r="AE490" s="21"/>
      <c r="AF490" s="21"/>
      <c r="AG490" s="20"/>
      <c r="AH490" s="29"/>
      <c r="AI490" s="29"/>
      <c r="AJ490" s="21"/>
      <c r="AK490" s="200"/>
      <c r="AL490" s="29"/>
      <c r="AM490" s="29"/>
      <c r="AN490" s="21"/>
      <c r="AO490" s="21"/>
      <c r="AP490" s="21"/>
      <c r="AQ490" s="21"/>
      <c r="AR490" s="21"/>
      <c r="AS490" s="200"/>
      <c r="AT490" s="29"/>
      <c r="AU490" s="200"/>
      <c r="AV490" s="29"/>
      <c r="AW490" s="21"/>
      <c r="AX490" s="21"/>
      <c r="AY490" s="21"/>
      <c r="AZ490" s="21"/>
      <c r="BA490" s="20"/>
      <c r="BB490" s="23"/>
      <c r="BC490" s="200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64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00"/>
      <c r="BD491" s="200"/>
      <c r="BE491" s="20"/>
      <c r="BF491" s="20"/>
      <c r="BG491" s="20"/>
      <c r="BH491" s="23"/>
      <c r="BI491" s="20"/>
      <c r="BJ491" s="20"/>
      <c r="BK491" s="23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49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00"/>
      <c r="BD492" s="183"/>
      <c r="BE492" s="23"/>
      <c r="BF492" s="20"/>
      <c r="BG492" s="20"/>
      <c r="BH492" s="23"/>
      <c r="BI492" s="20"/>
      <c r="BJ492" s="20"/>
      <c r="BK492" s="23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46.7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2"/>
      <c r="AL493" s="21"/>
      <c r="AM493" s="21"/>
      <c r="AN493" s="21"/>
      <c r="AO493" s="21"/>
      <c r="AP493" s="21"/>
      <c r="AQ493" s="21"/>
      <c r="AR493" s="21"/>
      <c r="AS493" s="182"/>
      <c r="AT493" s="21"/>
      <c r="AU493" s="182"/>
      <c r="AV493" s="21"/>
      <c r="AW493" s="21"/>
      <c r="AX493" s="21"/>
      <c r="AY493" s="21"/>
      <c r="AZ493" s="21"/>
      <c r="BA493" s="20"/>
      <c r="BB493" s="29"/>
      <c r="BC493" s="29"/>
      <c r="BD493" s="29"/>
      <c r="BE493" s="29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92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0"/>
      <c r="AD494" s="23"/>
      <c r="AE494" s="23"/>
      <c r="AF494" s="23"/>
      <c r="AG494" s="23"/>
      <c r="AH494" s="29"/>
      <c r="AI494" s="29"/>
      <c r="AJ494" s="21"/>
      <c r="AK494" s="200"/>
      <c r="AL494" s="23"/>
      <c r="AM494" s="23"/>
      <c r="AN494" s="21"/>
      <c r="AO494" s="21"/>
      <c r="AP494" s="21"/>
      <c r="AQ494" s="21"/>
      <c r="AR494" s="21"/>
      <c r="AS494" s="200"/>
      <c r="AT494" s="23"/>
      <c r="AU494" s="200"/>
      <c r="AV494" s="23"/>
      <c r="AW494" s="21"/>
      <c r="AX494" s="21"/>
      <c r="AY494" s="21"/>
      <c r="AZ494" s="21"/>
      <c r="BA494" s="20"/>
      <c r="BB494" s="23"/>
      <c r="BC494" s="200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23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182"/>
      <c r="AD495" s="21"/>
      <c r="AE495" s="21"/>
      <c r="AF495" s="21"/>
      <c r="AG495" s="20"/>
      <c r="AH495" s="29"/>
      <c r="AI495" s="29"/>
      <c r="AJ495" s="21"/>
      <c r="AK495" s="200"/>
      <c r="AL495" s="29"/>
      <c r="AM495" s="29"/>
      <c r="AN495" s="21"/>
      <c r="AO495" s="21"/>
      <c r="AP495" s="21"/>
      <c r="AQ495" s="21"/>
      <c r="AR495" s="21"/>
      <c r="AS495" s="200"/>
      <c r="AT495" s="29"/>
      <c r="AU495" s="200"/>
      <c r="AV495" s="29"/>
      <c r="AW495" s="21"/>
      <c r="AX495" s="21"/>
      <c r="AY495" s="21"/>
      <c r="AZ495" s="21"/>
      <c r="BA495" s="20"/>
      <c r="BB495" s="23"/>
      <c r="BC495" s="200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23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0"/>
      <c r="N496" s="23"/>
      <c r="O496" s="20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182"/>
      <c r="AD496" s="21"/>
      <c r="AE496" s="21"/>
      <c r="AF496" s="21"/>
      <c r="AG496" s="20"/>
      <c r="AH496" s="29"/>
      <c r="AI496" s="29"/>
      <c r="AJ496" s="21"/>
      <c r="AK496" s="200"/>
      <c r="AL496" s="29"/>
      <c r="AM496" s="29"/>
      <c r="AN496" s="21"/>
      <c r="AO496" s="21"/>
      <c r="AP496" s="21"/>
      <c r="AQ496" s="21"/>
      <c r="AR496" s="21"/>
      <c r="AS496" s="200"/>
      <c r="AT496" s="29"/>
      <c r="AU496" s="200"/>
      <c r="AV496" s="29"/>
      <c r="AW496" s="21"/>
      <c r="AX496" s="21"/>
      <c r="AY496" s="21"/>
      <c r="AZ496" s="21"/>
      <c r="BA496" s="20"/>
      <c r="BB496" s="23"/>
      <c r="BC496" s="200"/>
      <c r="BD496" s="29"/>
      <c r="BE496" s="29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8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3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182"/>
      <c r="AD497" s="21"/>
      <c r="AE497" s="21"/>
      <c r="AF497" s="21"/>
      <c r="AG497" s="20"/>
      <c r="AH497" s="29"/>
      <c r="AI497" s="29"/>
      <c r="AJ497" s="21"/>
      <c r="AK497" s="200"/>
      <c r="AL497" s="29"/>
      <c r="AM497" s="29"/>
      <c r="AN497" s="21"/>
      <c r="AO497" s="21"/>
      <c r="AP497" s="21"/>
      <c r="AQ497" s="21"/>
      <c r="AR497" s="21"/>
      <c r="AS497" s="200"/>
      <c r="AT497" s="29"/>
      <c r="AU497" s="200"/>
      <c r="AV497" s="29"/>
      <c r="AW497" s="21"/>
      <c r="AX497" s="21"/>
      <c r="AY497" s="21"/>
      <c r="AZ497" s="21"/>
      <c r="BA497" s="20"/>
      <c r="BB497" s="23"/>
      <c r="BC497" s="200"/>
      <c r="BD497" s="23"/>
      <c r="BE497" s="23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8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182"/>
      <c r="AD498" s="21"/>
      <c r="AE498" s="21"/>
      <c r="AF498" s="21"/>
      <c r="AG498" s="20"/>
      <c r="AH498" s="29"/>
      <c r="AI498" s="29"/>
      <c r="AJ498" s="21"/>
      <c r="AK498" s="200"/>
      <c r="AL498" s="29"/>
      <c r="AM498" s="29"/>
      <c r="AN498" s="21"/>
      <c r="AO498" s="21"/>
      <c r="AP498" s="21"/>
      <c r="AQ498" s="21"/>
      <c r="AR498" s="21"/>
      <c r="AS498" s="200"/>
      <c r="AT498" s="29"/>
      <c r="AU498" s="200"/>
      <c r="AV498" s="29"/>
      <c r="AW498" s="21"/>
      <c r="AX498" s="21"/>
      <c r="AY498" s="21"/>
      <c r="AZ498" s="21"/>
      <c r="BA498" s="20"/>
      <c r="BB498" s="23"/>
      <c r="BC498" s="200"/>
      <c r="BD498" s="29"/>
      <c r="BE498" s="29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9.6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182"/>
      <c r="AD499" s="21"/>
      <c r="AE499" s="21"/>
      <c r="AF499" s="21"/>
      <c r="AG499" s="20"/>
      <c r="AH499" s="29"/>
      <c r="AI499" s="29"/>
      <c r="AJ499" s="21"/>
      <c r="AK499" s="200"/>
      <c r="AL499" s="29"/>
      <c r="AM499" s="29"/>
      <c r="AN499" s="21"/>
      <c r="AO499" s="21"/>
      <c r="AP499" s="21"/>
      <c r="AQ499" s="21"/>
      <c r="AR499" s="21"/>
      <c r="AS499" s="200"/>
      <c r="AT499" s="29"/>
      <c r="AU499" s="200"/>
      <c r="AV499" s="29"/>
      <c r="AW499" s="21"/>
      <c r="AX499" s="21"/>
      <c r="AY499" s="21"/>
      <c r="AZ499" s="21"/>
      <c r="BA499" s="20"/>
      <c r="BB499" s="23"/>
      <c r="BC499" s="200"/>
      <c r="BD499" s="29"/>
      <c r="BE499" s="29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16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0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182"/>
      <c r="AD500" s="21"/>
      <c r="AE500" s="21"/>
      <c r="AF500" s="21"/>
      <c r="AG500" s="20"/>
      <c r="AH500" s="29"/>
      <c r="AI500" s="29"/>
      <c r="AJ500" s="21"/>
      <c r="AK500" s="200"/>
      <c r="AL500" s="29"/>
      <c r="AM500" s="29"/>
      <c r="AN500" s="21"/>
      <c r="AO500" s="21"/>
      <c r="AP500" s="21"/>
      <c r="AQ500" s="21"/>
      <c r="AR500" s="21"/>
      <c r="AS500" s="200"/>
      <c r="AT500" s="29"/>
      <c r="AU500" s="200"/>
      <c r="AV500" s="29"/>
      <c r="AW500" s="21"/>
      <c r="AX500" s="21"/>
      <c r="AY500" s="21"/>
      <c r="AZ500" s="21"/>
      <c r="BA500" s="20"/>
      <c r="BB500" s="23"/>
      <c r="BC500" s="200"/>
      <c r="BD500" s="29"/>
      <c r="BE500" s="29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54.2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0"/>
      <c r="P501" s="23"/>
      <c r="Q501" s="23"/>
      <c r="R501" s="23"/>
      <c r="S501" s="23"/>
      <c r="T501" s="23"/>
      <c r="U501" s="21"/>
      <c r="V501" s="21"/>
      <c r="W501" s="21"/>
      <c r="X501" s="21"/>
      <c r="Y501" s="21"/>
      <c r="Z501" s="21"/>
      <c r="AA501" s="21"/>
      <c r="AB501" s="21"/>
      <c r="AC501" s="200"/>
      <c r="AD501" s="29"/>
      <c r="AE501" s="29"/>
      <c r="AF501" s="29"/>
      <c r="AG501" s="29"/>
      <c r="AH501" s="21"/>
      <c r="AI501" s="21"/>
      <c r="AJ501" s="21"/>
      <c r="AK501" s="200"/>
      <c r="AL501" s="29"/>
      <c r="AM501" s="29"/>
      <c r="AN501" s="21"/>
      <c r="AO501" s="21"/>
      <c r="AP501" s="21"/>
      <c r="AQ501" s="21"/>
      <c r="AR501" s="21"/>
      <c r="AS501" s="200"/>
      <c r="AT501" s="29"/>
      <c r="AU501" s="200"/>
      <c r="AV501" s="29"/>
      <c r="AW501" s="21"/>
      <c r="AX501" s="21"/>
      <c r="AY501" s="21"/>
      <c r="AZ501" s="21"/>
      <c r="BA501" s="20"/>
      <c r="BB501" s="23"/>
      <c r="BC501" s="200"/>
      <c r="BD501" s="23"/>
      <c r="BE501" s="23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47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0"/>
      <c r="N502" s="23"/>
      <c r="O502" s="23"/>
      <c r="P502" s="23"/>
      <c r="Q502" s="23"/>
      <c r="R502" s="23"/>
      <c r="S502" s="23"/>
      <c r="T502" s="23"/>
      <c r="U502" s="21"/>
      <c r="V502" s="21"/>
      <c r="W502" s="21"/>
      <c r="X502" s="21"/>
      <c r="Y502" s="21"/>
      <c r="Z502" s="21"/>
      <c r="AA502" s="21"/>
      <c r="AB502" s="21"/>
      <c r="AC502" s="200"/>
      <c r="AD502" s="29"/>
      <c r="AE502" s="29"/>
      <c r="AF502" s="29"/>
      <c r="AG502" s="29"/>
      <c r="AH502" s="21"/>
      <c r="AI502" s="21"/>
      <c r="AJ502" s="21"/>
      <c r="AK502" s="200"/>
      <c r="AL502" s="29"/>
      <c r="AM502" s="29"/>
      <c r="AN502" s="21"/>
      <c r="AO502" s="21"/>
      <c r="AP502" s="21"/>
      <c r="AQ502" s="21"/>
      <c r="AR502" s="21"/>
      <c r="AS502" s="200"/>
      <c r="AT502" s="29"/>
      <c r="AU502" s="200"/>
      <c r="AV502" s="29"/>
      <c r="AW502" s="21"/>
      <c r="AX502" s="21"/>
      <c r="AY502" s="21"/>
      <c r="AZ502" s="21"/>
      <c r="BA502" s="20"/>
      <c r="BB502" s="23"/>
      <c r="BC502" s="200"/>
      <c r="BD502" s="29"/>
      <c r="BE502" s="29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44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3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00"/>
      <c r="AD503" s="63"/>
      <c r="AE503" s="63"/>
      <c r="AF503" s="63"/>
      <c r="AG503" s="63"/>
      <c r="AH503" s="21"/>
      <c r="AI503" s="21"/>
      <c r="AJ503" s="21"/>
      <c r="AK503" s="200"/>
      <c r="AL503" s="63"/>
      <c r="AM503" s="63"/>
      <c r="AN503" s="21"/>
      <c r="AO503" s="21"/>
      <c r="AP503" s="21"/>
      <c r="AQ503" s="21"/>
      <c r="AR503" s="21"/>
      <c r="AS503" s="200"/>
      <c r="AT503" s="29"/>
      <c r="AU503" s="200"/>
      <c r="AV503" s="23"/>
      <c r="AW503" s="21"/>
      <c r="AX503" s="21"/>
      <c r="AY503" s="21"/>
      <c r="AZ503" s="21"/>
      <c r="BA503" s="20"/>
      <c r="BB503" s="23"/>
      <c r="BC503" s="200"/>
      <c r="BD503" s="23"/>
      <c r="BE503" s="23"/>
      <c r="BF503" s="21"/>
      <c r="BG503" s="20"/>
      <c r="BH503" s="23"/>
      <c r="BI503" s="20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44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0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00"/>
      <c r="AD504" s="63"/>
      <c r="AE504" s="63"/>
      <c r="AF504" s="63"/>
      <c r="AG504" s="63"/>
      <c r="AH504" s="21"/>
      <c r="AI504" s="21"/>
      <c r="AJ504" s="21"/>
      <c r="AK504" s="200"/>
      <c r="AL504" s="63"/>
      <c r="AM504" s="63"/>
      <c r="AN504" s="21"/>
      <c r="AO504" s="21"/>
      <c r="AP504" s="21"/>
      <c r="AQ504" s="21"/>
      <c r="AR504" s="21"/>
      <c r="AS504" s="200"/>
      <c r="AT504" s="29"/>
      <c r="AU504" s="200"/>
      <c r="AV504" s="23"/>
      <c r="AW504" s="21"/>
      <c r="AX504" s="21"/>
      <c r="AY504" s="21"/>
      <c r="AZ504" s="21"/>
      <c r="BA504" s="20"/>
      <c r="BB504" s="23"/>
      <c r="BC504" s="200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44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1"/>
      <c r="V505" s="21"/>
      <c r="W505" s="21"/>
      <c r="X505" s="21"/>
      <c r="Y505" s="21"/>
      <c r="Z505" s="21"/>
      <c r="AA505" s="21"/>
      <c r="AB505" s="21"/>
      <c r="AC505" s="200"/>
      <c r="AD505" s="63"/>
      <c r="AE505" s="63"/>
      <c r="AF505" s="63"/>
      <c r="AG505" s="63"/>
      <c r="AH505" s="21"/>
      <c r="AI505" s="21"/>
      <c r="AJ505" s="21"/>
      <c r="AK505" s="200"/>
      <c r="AL505" s="63"/>
      <c r="AM505" s="63"/>
      <c r="AN505" s="21"/>
      <c r="AO505" s="21"/>
      <c r="AP505" s="21"/>
      <c r="AQ505" s="21"/>
      <c r="AR505" s="21"/>
      <c r="AS505" s="200"/>
      <c r="AT505" s="29"/>
      <c r="AU505" s="200"/>
      <c r="AV505" s="23"/>
      <c r="AW505" s="21"/>
      <c r="AX505" s="21"/>
      <c r="AY505" s="21"/>
      <c r="AZ505" s="21"/>
      <c r="BA505" s="20"/>
      <c r="BB505" s="23"/>
      <c r="BC505" s="200"/>
      <c r="BD505" s="23"/>
      <c r="BE505" s="23"/>
      <c r="BF505" s="21"/>
      <c r="BG505" s="20"/>
      <c r="BH505" s="23"/>
      <c r="BI505" s="23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44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0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200"/>
      <c r="AD506" s="63"/>
      <c r="AE506" s="63"/>
      <c r="AF506" s="63"/>
      <c r="AG506" s="63"/>
      <c r="AH506" s="21"/>
      <c r="AI506" s="21"/>
      <c r="AJ506" s="21"/>
      <c r="AK506" s="200"/>
      <c r="AL506" s="63"/>
      <c r="AM506" s="63"/>
      <c r="AN506" s="21"/>
      <c r="AO506" s="21"/>
      <c r="AP506" s="21"/>
      <c r="AQ506" s="21"/>
      <c r="AR506" s="21"/>
      <c r="AS506" s="200"/>
      <c r="AT506" s="29"/>
      <c r="AU506" s="200"/>
      <c r="AV506" s="23"/>
      <c r="AW506" s="21"/>
      <c r="AX506" s="21"/>
      <c r="AY506" s="21"/>
      <c r="AZ506" s="21"/>
      <c r="BA506" s="20"/>
      <c r="BB506" s="23"/>
      <c r="BC506" s="200"/>
      <c r="BD506" s="23"/>
      <c r="BE506" s="23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408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0"/>
      <c r="Q507" s="20"/>
      <c r="R507" s="20"/>
      <c r="S507" s="20"/>
      <c r="T507" s="23"/>
      <c r="U507" s="21"/>
      <c r="V507" s="21"/>
      <c r="W507" s="21"/>
      <c r="X507" s="21"/>
      <c r="Y507" s="21"/>
      <c r="Z507" s="21"/>
      <c r="AA507" s="21"/>
      <c r="AB507" s="21"/>
      <c r="AC507" s="200"/>
      <c r="AD507" s="63"/>
      <c r="AE507" s="63"/>
      <c r="AF507" s="63"/>
      <c r="AG507" s="63"/>
      <c r="AH507" s="21"/>
      <c r="AI507" s="21"/>
      <c r="AJ507" s="21"/>
      <c r="AK507" s="200"/>
      <c r="AL507" s="63"/>
      <c r="AM507" s="63"/>
      <c r="AN507" s="21"/>
      <c r="AO507" s="21"/>
      <c r="AP507" s="21"/>
      <c r="AQ507" s="21"/>
      <c r="AR507" s="21"/>
      <c r="AS507" s="200"/>
      <c r="AT507" s="29"/>
      <c r="AU507" s="200"/>
      <c r="AV507" s="23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46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0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00"/>
      <c r="AD508" s="63"/>
      <c r="AE508" s="63"/>
      <c r="AF508" s="63"/>
      <c r="AG508" s="63"/>
      <c r="AH508" s="21"/>
      <c r="AI508" s="21"/>
      <c r="AJ508" s="21"/>
      <c r="AK508" s="200"/>
      <c r="AL508" s="63"/>
      <c r="AM508" s="63"/>
      <c r="AN508" s="21"/>
      <c r="AO508" s="21"/>
      <c r="AP508" s="21"/>
      <c r="AQ508" s="21"/>
      <c r="AR508" s="21"/>
      <c r="AS508" s="200"/>
      <c r="AT508" s="29"/>
      <c r="AU508" s="200"/>
      <c r="AV508" s="23"/>
      <c r="AW508" s="21"/>
      <c r="AX508" s="21"/>
      <c r="AY508" s="21"/>
      <c r="AZ508" s="21"/>
      <c r="BA508" s="20"/>
      <c r="BB508" s="23"/>
      <c r="BC508" s="200"/>
      <c r="BD508" s="23"/>
      <c r="BE508" s="20"/>
      <c r="BF508" s="21"/>
      <c r="BG508" s="20"/>
      <c r="BH508" s="23"/>
      <c r="BI508" s="23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58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0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00"/>
      <c r="AD509" s="63"/>
      <c r="AE509" s="63"/>
      <c r="AF509" s="63"/>
      <c r="AG509" s="20"/>
      <c r="AH509" s="21"/>
      <c r="AI509" s="21"/>
      <c r="AJ509" s="21"/>
      <c r="AK509" s="200"/>
      <c r="AL509" s="63"/>
      <c r="AM509" s="20"/>
      <c r="AN509" s="21"/>
      <c r="AO509" s="21"/>
      <c r="AP509" s="21"/>
      <c r="AQ509" s="21"/>
      <c r="AR509" s="21"/>
      <c r="AS509" s="200"/>
      <c r="AT509" s="23"/>
      <c r="AU509" s="200"/>
      <c r="AV509" s="23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1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0"/>
      <c r="N510" s="29"/>
      <c r="O510" s="29"/>
      <c r="P510" s="29"/>
      <c r="Q510" s="29"/>
      <c r="R510" s="29"/>
      <c r="S510" s="29"/>
      <c r="T510" s="29"/>
      <c r="U510" s="21"/>
      <c r="V510" s="21"/>
      <c r="W510" s="21"/>
      <c r="X510" s="21"/>
      <c r="Y510" s="21"/>
      <c r="Z510" s="21"/>
      <c r="AA510" s="21"/>
      <c r="AB510" s="21"/>
      <c r="AC510" s="200"/>
      <c r="AD510" s="63"/>
      <c r="AE510" s="63"/>
      <c r="AF510" s="63"/>
      <c r="AG510" s="20"/>
      <c r="AH510" s="21"/>
      <c r="AI510" s="21"/>
      <c r="AJ510" s="21"/>
      <c r="AK510" s="200"/>
      <c r="AL510" s="63"/>
      <c r="AM510" s="20"/>
      <c r="AN510" s="21"/>
      <c r="AO510" s="21"/>
      <c r="AP510" s="21"/>
      <c r="AQ510" s="21"/>
      <c r="AR510" s="21"/>
      <c r="AS510" s="200"/>
      <c r="AT510" s="23"/>
      <c r="AU510" s="200"/>
      <c r="AV510" s="23"/>
      <c r="AW510" s="21"/>
      <c r="AX510" s="21"/>
      <c r="AY510" s="21"/>
      <c r="AZ510" s="21"/>
      <c r="BA510" s="20"/>
      <c r="BB510" s="23"/>
      <c r="BC510" s="200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91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0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00"/>
      <c r="AD511" s="63"/>
      <c r="AE511" s="63"/>
      <c r="AF511" s="63"/>
      <c r="AG511" s="20"/>
      <c r="AH511" s="21"/>
      <c r="AI511" s="21"/>
      <c r="AJ511" s="21"/>
      <c r="AK511" s="200"/>
      <c r="AL511" s="63"/>
      <c r="AM511" s="20"/>
      <c r="AN511" s="21"/>
      <c r="AO511" s="21"/>
      <c r="AP511" s="21"/>
      <c r="AQ511" s="21"/>
      <c r="AR511" s="21"/>
      <c r="AS511" s="200"/>
      <c r="AT511" s="23"/>
      <c r="AU511" s="200"/>
      <c r="AV511" s="23"/>
      <c r="AW511" s="21"/>
      <c r="AX511" s="21"/>
      <c r="AY511" s="21"/>
      <c r="AZ511" s="21"/>
      <c r="BA511" s="20"/>
      <c r="BB511" s="23"/>
      <c r="BC511" s="200"/>
      <c r="BD511" s="23"/>
      <c r="BE511" s="23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91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00"/>
      <c r="AD512" s="63"/>
      <c r="AE512" s="63"/>
      <c r="AF512" s="63"/>
      <c r="AG512" s="20"/>
      <c r="AH512" s="21"/>
      <c r="AI512" s="21"/>
      <c r="AJ512" s="21"/>
      <c r="AK512" s="200"/>
      <c r="AL512" s="63"/>
      <c r="AM512" s="20"/>
      <c r="AN512" s="21"/>
      <c r="AO512" s="21"/>
      <c r="AP512" s="21"/>
      <c r="AQ512" s="21"/>
      <c r="AR512" s="21"/>
      <c r="AS512" s="200"/>
      <c r="AT512" s="23"/>
      <c r="AU512" s="200"/>
      <c r="AV512" s="23"/>
      <c r="AW512" s="21"/>
      <c r="AX512" s="21"/>
      <c r="AY512" s="21"/>
      <c r="AZ512" s="21"/>
      <c r="BA512" s="20"/>
      <c r="BB512" s="23"/>
      <c r="BC512" s="20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47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0"/>
      <c r="N513" s="23"/>
      <c r="O513" s="23"/>
      <c r="P513" s="23"/>
      <c r="Q513" s="23"/>
      <c r="R513" s="23"/>
      <c r="S513" s="23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2"/>
      <c r="AL513" s="21"/>
      <c r="AM513" s="21"/>
      <c r="AN513" s="21"/>
      <c r="AO513" s="21"/>
      <c r="AP513" s="21"/>
      <c r="AQ513" s="21"/>
      <c r="AR513" s="21"/>
      <c r="AS513" s="182"/>
      <c r="AT513" s="21"/>
      <c r="AU513" s="182"/>
      <c r="AV513" s="21"/>
      <c r="AW513" s="21"/>
      <c r="AX513" s="21"/>
      <c r="AY513" s="21"/>
      <c r="AZ513" s="21"/>
      <c r="BA513" s="20"/>
      <c r="BB513" s="23"/>
      <c r="BC513" s="20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71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0"/>
      <c r="N514" s="28"/>
      <c r="O514" s="18"/>
      <c r="P514" s="28"/>
      <c r="Q514" s="28"/>
      <c r="R514" s="28"/>
      <c r="S514" s="28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2"/>
      <c r="AL514" s="21"/>
      <c r="AM514" s="21"/>
      <c r="AN514" s="21"/>
      <c r="AO514" s="21"/>
      <c r="AP514" s="21"/>
      <c r="AQ514" s="21"/>
      <c r="AR514" s="21"/>
      <c r="AS514" s="182"/>
      <c r="AT514" s="21"/>
      <c r="AU514" s="182"/>
      <c r="AV514" s="21"/>
      <c r="AW514" s="21"/>
      <c r="AX514" s="21"/>
      <c r="AY514" s="21"/>
      <c r="AZ514" s="21"/>
      <c r="BA514" s="20"/>
      <c r="BB514" s="23"/>
      <c r="BC514" s="20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61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0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2"/>
      <c r="AL515" s="21"/>
      <c r="AM515" s="21"/>
      <c r="AN515" s="21"/>
      <c r="AO515" s="21"/>
      <c r="AP515" s="21"/>
      <c r="AQ515" s="21"/>
      <c r="AR515" s="21"/>
      <c r="AS515" s="182"/>
      <c r="AT515" s="21"/>
      <c r="AU515" s="182"/>
      <c r="AV515" s="21"/>
      <c r="AW515" s="21"/>
      <c r="AX515" s="21"/>
      <c r="AY515" s="21"/>
      <c r="AZ515" s="21"/>
      <c r="BA515" s="20"/>
      <c r="BB515" s="23"/>
      <c r="BC515" s="20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204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2"/>
      <c r="AL516" s="21"/>
      <c r="AM516" s="21"/>
      <c r="AN516" s="21"/>
      <c r="AO516" s="21"/>
      <c r="AP516" s="21"/>
      <c r="AQ516" s="21"/>
      <c r="AR516" s="21"/>
      <c r="AS516" s="182"/>
      <c r="AT516" s="21"/>
      <c r="AU516" s="182"/>
      <c r="AV516" s="21"/>
      <c r="AW516" s="21"/>
      <c r="AX516" s="21"/>
      <c r="AY516" s="21"/>
      <c r="AZ516" s="21"/>
      <c r="BA516" s="20"/>
      <c r="BB516" s="23"/>
      <c r="BC516" s="200"/>
      <c r="BD516" s="20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204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2"/>
      <c r="AL517" s="21"/>
      <c r="AM517" s="21"/>
      <c r="AN517" s="21"/>
      <c r="AO517" s="21"/>
      <c r="AP517" s="21"/>
      <c r="AQ517" s="21"/>
      <c r="AR517" s="21"/>
      <c r="AS517" s="182"/>
      <c r="AT517" s="21"/>
      <c r="AU517" s="182"/>
      <c r="AV517" s="21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04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0"/>
      <c r="N518" s="28"/>
      <c r="O518" s="18"/>
      <c r="P518" s="28"/>
      <c r="Q518" s="28"/>
      <c r="R518" s="28"/>
      <c r="S518" s="28"/>
      <c r="T518" s="28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2"/>
      <c r="AL518" s="21"/>
      <c r="AM518" s="21"/>
      <c r="AN518" s="21"/>
      <c r="AO518" s="21"/>
      <c r="AP518" s="21"/>
      <c r="AQ518" s="21"/>
      <c r="AR518" s="21"/>
      <c r="AS518" s="182"/>
      <c r="AT518" s="21"/>
      <c r="AU518" s="182"/>
      <c r="AV518" s="21"/>
      <c r="AW518" s="21"/>
      <c r="AX518" s="21"/>
      <c r="AY518" s="21"/>
      <c r="AZ518" s="21"/>
      <c r="BA518" s="20"/>
      <c r="BB518" s="23"/>
      <c r="BC518" s="20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83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0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2"/>
      <c r="AL519" s="21"/>
      <c r="AM519" s="21"/>
      <c r="AN519" s="21"/>
      <c r="AO519" s="21"/>
      <c r="AP519" s="21"/>
      <c r="AQ519" s="21"/>
      <c r="AR519" s="21"/>
      <c r="AS519" s="182"/>
      <c r="AT519" s="21"/>
      <c r="AU519" s="182"/>
      <c r="AV519" s="21"/>
      <c r="AW519" s="21"/>
      <c r="AX519" s="21"/>
      <c r="AY519" s="21"/>
      <c r="AZ519" s="21"/>
      <c r="BA519" s="20"/>
      <c r="BB519" s="23"/>
      <c r="BC519" s="200"/>
      <c r="BD519" s="2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409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0"/>
      <c r="P520" s="23"/>
      <c r="Q520" s="23"/>
      <c r="R520" s="23"/>
      <c r="S520" s="23"/>
      <c r="T520" s="23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3"/>
      <c r="AI520" s="23"/>
      <c r="AJ520" s="21"/>
      <c r="AK520" s="200"/>
      <c r="AL520" s="23"/>
      <c r="AM520" s="23"/>
      <c r="AN520" s="21"/>
      <c r="AO520" s="21"/>
      <c r="AP520" s="21"/>
      <c r="AQ520" s="21"/>
      <c r="AR520" s="21"/>
      <c r="AS520" s="200"/>
      <c r="AT520" s="23"/>
      <c r="AU520" s="200"/>
      <c r="AV520" s="23"/>
      <c r="AW520" s="21"/>
      <c r="AX520" s="21"/>
      <c r="AY520" s="21"/>
      <c r="AZ520" s="21"/>
      <c r="BA520" s="20"/>
      <c r="BB520" s="23"/>
      <c r="BC520" s="200"/>
      <c r="BD520" s="23"/>
      <c r="BE520" s="23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14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8"/>
      <c r="O521" s="18"/>
      <c r="P521" s="28"/>
      <c r="Q521" s="28"/>
      <c r="R521" s="28"/>
      <c r="S521" s="28"/>
      <c r="T521" s="28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2"/>
      <c r="AL521" s="21"/>
      <c r="AM521" s="21"/>
      <c r="AN521" s="21"/>
      <c r="AO521" s="21"/>
      <c r="AP521" s="21"/>
      <c r="AQ521" s="21"/>
      <c r="AR521" s="21"/>
      <c r="AS521" s="182"/>
      <c r="AT521" s="21"/>
      <c r="AU521" s="182"/>
      <c r="AV521" s="21"/>
      <c r="AW521" s="21"/>
      <c r="AX521" s="21"/>
      <c r="AY521" s="21"/>
      <c r="AZ521" s="21"/>
      <c r="BA521" s="20"/>
      <c r="BB521" s="23"/>
      <c r="BC521" s="200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14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0"/>
      <c r="N522" s="28"/>
      <c r="O522" s="18"/>
      <c r="P522" s="28"/>
      <c r="Q522" s="28"/>
      <c r="R522" s="28"/>
      <c r="S522" s="28"/>
      <c r="T522" s="28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2"/>
      <c r="AL522" s="21"/>
      <c r="AM522" s="21"/>
      <c r="AN522" s="21"/>
      <c r="AO522" s="21"/>
      <c r="AP522" s="21"/>
      <c r="AQ522" s="21"/>
      <c r="AR522" s="21"/>
      <c r="AS522" s="182"/>
      <c r="AT522" s="21"/>
      <c r="AU522" s="182"/>
      <c r="AV522" s="21"/>
      <c r="AW522" s="21"/>
      <c r="AX522" s="21"/>
      <c r="AY522" s="21"/>
      <c r="AZ522" s="21"/>
      <c r="BA522" s="20"/>
      <c r="BB522" s="23"/>
      <c r="BC522" s="200"/>
      <c r="BD522" s="23"/>
      <c r="BE522" s="20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1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0"/>
      <c r="N523" s="28"/>
      <c r="O523" s="18"/>
      <c r="P523" s="28"/>
      <c r="Q523" s="28"/>
      <c r="R523" s="28"/>
      <c r="S523" s="28"/>
      <c r="T523" s="28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2"/>
      <c r="AL523" s="21"/>
      <c r="AM523" s="21"/>
      <c r="AN523" s="21"/>
      <c r="AO523" s="21"/>
      <c r="AP523" s="21"/>
      <c r="AQ523" s="21"/>
      <c r="AR523" s="21"/>
      <c r="AS523" s="182"/>
      <c r="AT523" s="21"/>
      <c r="AU523" s="182"/>
      <c r="AV523" s="21"/>
      <c r="AW523" s="21"/>
      <c r="AX523" s="21"/>
      <c r="AY523" s="21"/>
      <c r="AZ523" s="21"/>
      <c r="BA523" s="20"/>
      <c r="BB523" s="23"/>
      <c r="BC523" s="200"/>
      <c r="BD523" s="23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1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0"/>
      <c r="N524" s="28"/>
      <c r="O524" s="18"/>
      <c r="P524" s="28"/>
      <c r="Q524" s="28"/>
      <c r="R524" s="28"/>
      <c r="S524" s="28"/>
      <c r="T524" s="28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2"/>
      <c r="AL524" s="21"/>
      <c r="AM524" s="21"/>
      <c r="AN524" s="21"/>
      <c r="AO524" s="21"/>
      <c r="AP524" s="21"/>
      <c r="AQ524" s="21"/>
      <c r="AR524" s="21"/>
      <c r="AS524" s="182"/>
      <c r="AT524" s="21"/>
      <c r="AU524" s="182"/>
      <c r="AV524" s="21"/>
      <c r="AW524" s="21"/>
      <c r="AX524" s="21"/>
      <c r="AY524" s="21"/>
      <c r="AZ524" s="21"/>
      <c r="BA524" s="20"/>
      <c r="BB524" s="23"/>
      <c r="BC524" s="20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14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0"/>
      <c r="N525" s="28"/>
      <c r="O525" s="18"/>
      <c r="P525" s="28"/>
      <c r="Q525" s="28"/>
      <c r="R525" s="28"/>
      <c r="S525" s="28"/>
      <c r="T525" s="28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2"/>
      <c r="AL525" s="21"/>
      <c r="AM525" s="21"/>
      <c r="AN525" s="21"/>
      <c r="AO525" s="21"/>
      <c r="AP525" s="21"/>
      <c r="AQ525" s="21"/>
      <c r="AR525" s="21"/>
      <c r="AS525" s="182"/>
      <c r="AT525" s="21"/>
      <c r="AU525" s="182"/>
      <c r="AV525" s="21"/>
      <c r="AW525" s="21"/>
      <c r="AX525" s="21"/>
      <c r="AY525" s="21"/>
      <c r="AZ525" s="21"/>
      <c r="BA525" s="20"/>
      <c r="BB525" s="23"/>
      <c r="BC525" s="200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04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3"/>
      <c r="O526" s="20"/>
      <c r="P526" s="23"/>
      <c r="Q526" s="23"/>
      <c r="R526" s="23"/>
      <c r="S526" s="23"/>
      <c r="T526" s="2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2"/>
      <c r="AL526" s="21"/>
      <c r="AM526" s="21"/>
      <c r="AN526" s="21"/>
      <c r="AO526" s="21"/>
      <c r="AP526" s="21"/>
      <c r="AQ526" s="21"/>
      <c r="AR526" s="21"/>
      <c r="AS526" s="182"/>
      <c r="AT526" s="21"/>
      <c r="AU526" s="182"/>
      <c r="AV526" s="21"/>
      <c r="AW526" s="21"/>
      <c r="AX526" s="21"/>
      <c r="AY526" s="21"/>
      <c r="AZ526" s="21"/>
      <c r="BA526" s="20"/>
      <c r="BB526" s="23"/>
      <c r="BC526" s="200"/>
      <c r="BD526" s="23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204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0"/>
      <c r="N527" s="28"/>
      <c r="O527" s="18"/>
      <c r="P527" s="28"/>
      <c r="Q527" s="28"/>
      <c r="R527" s="28"/>
      <c r="S527" s="28"/>
      <c r="T527" s="28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2"/>
      <c r="AL527" s="21"/>
      <c r="AM527" s="21"/>
      <c r="AN527" s="21"/>
      <c r="AO527" s="21"/>
      <c r="AP527" s="21"/>
      <c r="AQ527" s="21"/>
      <c r="AR527" s="21"/>
      <c r="AS527" s="182"/>
      <c r="AT527" s="21"/>
      <c r="AU527" s="182"/>
      <c r="AV527" s="21"/>
      <c r="AW527" s="21"/>
      <c r="AX527" s="21"/>
      <c r="AY527" s="21"/>
      <c r="AZ527" s="21"/>
      <c r="BA527" s="20"/>
      <c r="BB527" s="23"/>
      <c r="BC527" s="200"/>
      <c r="BD527" s="23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216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0"/>
      <c r="AJ528" s="63"/>
      <c r="AK528" s="182"/>
      <c r="AL528" s="21"/>
      <c r="AM528" s="21"/>
      <c r="AN528" s="21"/>
      <c r="AO528" s="21"/>
      <c r="AP528" s="21"/>
      <c r="AQ528" s="21"/>
      <c r="AR528" s="21"/>
      <c r="AS528" s="182"/>
      <c r="AT528" s="21"/>
      <c r="AU528" s="182"/>
      <c r="AV528" s="21"/>
      <c r="AW528" s="21"/>
      <c r="AX528" s="21"/>
      <c r="AY528" s="21"/>
      <c r="AZ528" s="21"/>
      <c r="BA528" s="20"/>
      <c r="BB528" s="63"/>
      <c r="BC528" s="200"/>
      <c r="BD528" s="63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58.2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63"/>
      <c r="O529" s="63"/>
      <c r="P529" s="63"/>
      <c r="Q529" s="63"/>
      <c r="R529" s="63"/>
      <c r="S529" s="63"/>
      <c r="T529" s="6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2"/>
      <c r="AL529" s="21"/>
      <c r="AM529" s="21"/>
      <c r="AN529" s="21"/>
      <c r="AO529" s="21"/>
      <c r="AP529" s="21"/>
      <c r="AQ529" s="21"/>
      <c r="AR529" s="21"/>
      <c r="AS529" s="182"/>
      <c r="AT529" s="21"/>
      <c r="AU529" s="182"/>
      <c r="AV529" s="21"/>
      <c r="AW529" s="21"/>
      <c r="AX529" s="21"/>
      <c r="AY529" s="21"/>
      <c r="AZ529" s="21"/>
      <c r="BA529" s="20"/>
      <c r="BB529" s="23"/>
      <c r="BC529" s="200"/>
      <c r="BD529" s="23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1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63"/>
      <c r="O530" s="63"/>
      <c r="P530" s="63"/>
      <c r="Q530" s="63"/>
      <c r="R530" s="63"/>
      <c r="S530" s="63"/>
      <c r="T530" s="6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2"/>
      <c r="AL530" s="21"/>
      <c r="AM530" s="21"/>
      <c r="AN530" s="21"/>
      <c r="AO530" s="21"/>
      <c r="AP530" s="21"/>
      <c r="AQ530" s="21"/>
      <c r="AR530" s="21"/>
      <c r="AS530" s="182"/>
      <c r="AT530" s="21"/>
      <c r="AU530" s="182"/>
      <c r="AV530" s="21"/>
      <c r="AW530" s="21"/>
      <c r="AX530" s="21"/>
      <c r="AY530" s="21"/>
      <c r="AZ530" s="21"/>
      <c r="BA530" s="20"/>
      <c r="BB530" s="23"/>
      <c r="BC530" s="200"/>
      <c r="BD530" s="23"/>
      <c r="BE530" s="20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256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0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200"/>
      <c r="AL531" s="23"/>
      <c r="AM531" s="23"/>
      <c r="AN531" s="21"/>
      <c r="AO531" s="21"/>
      <c r="AP531" s="21"/>
      <c r="AQ531" s="21"/>
      <c r="AR531" s="21"/>
      <c r="AS531" s="200"/>
      <c r="AT531" s="29"/>
      <c r="AU531" s="200"/>
      <c r="AV531" s="23"/>
      <c r="AW531" s="21"/>
      <c r="AX531" s="21"/>
      <c r="AY531" s="21"/>
      <c r="AZ531" s="21"/>
      <c r="BA531" s="20"/>
      <c r="BB531" s="23"/>
      <c r="BC531" s="200"/>
      <c r="BD531" s="23"/>
      <c r="BE531" s="23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53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3"/>
      <c r="O532" s="23"/>
      <c r="P532" s="23"/>
      <c r="Q532" s="23"/>
      <c r="R532" s="23"/>
      <c r="S532" s="23"/>
      <c r="T532" s="23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0"/>
      <c r="AH532" s="23"/>
      <c r="AI532" s="23"/>
      <c r="AJ532" s="21"/>
      <c r="AK532" s="200"/>
      <c r="AL532" s="23"/>
      <c r="AM532" s="23"/>
      <c r="AN532" s="21"/>
      <c r="AO532" s="21"/>
      <c r="AP532" s="21"/>
      <c r="AQ532" s="21"/>
      <c r="AR532" s="21"/>
      <c r="AS532" s="200"/>
      <c r="AT532" s="29"/>
      <c r="AU532" s="200"/>
      <c r="AV532" s="23"/>
      <c r="AW532" s="21"/>
      <c r="AX532" s="21"/>
      <c r="AY532" s="21"/>
      <c r="AZ532" s="21"/>
      <c r="BA532" s="20"/>
      <c r="BB532" s="23"/>
      <c r="BC532" s="200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64.2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0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3"/>
      <c r="AI533" s="23"/>
      <c r="AJ533" s="21"/>
      <c r="AK533" s="200"/>
      <c r="AL533" s="23"/>
      <c r="AM533" s="23"/>
      <c r="AN533" s="21"/>
      <c r="AO533" s="21"/>
      <c r="AP533" s="21"/>
      <c r="AQ533" s="21"/>
      <c r="AR533" s="21"/>
      <c r="AS533" s="200"/>
      <c r="AT533" s="29"/>
      <c r="AU533" s="200"/>
      <c r="AV533" s="23"/>
      <c r="AW533" s="21"/>
      <c r="AX533" s="21"/>
      <c r="AY533" s="21"/>
      <c r="AZ533" s="21"/>
      <c r="BA533" s="20"/>
      <c r="BB533" s="23"/>
      <c r="BC533" s="200"/>
      <c r="BD533" s="23"/>
      <c r="BE533" s="20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389.2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0"/>
      <c r="AH534" s="29"/>
      <c r="AI534" s="29"/>
      <c r="AJ534" s="21"/>
      <c r="AK534" s="200"/>
      <c r="AL534" s="29"/>
      <c r="AM534" s="29"/>
      <c r="AN534" s="21"/>
      <c r="AO534" s="21"/>
      <c r="AP534" s="21"/>
      <c r="AQ534" s="21"/>
      <c r="AR534" s="21"/>
      <c r="AS534" s="200"/>
      <c r="AT534" s="29"/>
      <c r="AU534" s="200"/>
      <c r="AV534" s="29"/>
      <c r="AW534" s="21"/>
      <c r="AX534" s="21"/>
      <c r="AY534" s="21"/>
      <c r="AZ534" s="21"/>
      <c r="BA534" s="20"/>
      <c r="BB534" s="23"/>
      <c r="BC534" s="200"/>
      <c r="BD534" s="29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121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0"/>
      <c r="AH535" s="23"/>
      <c r="AI535" s="23"/>
      <c r="AJ535" s="21"/>
      <c r="AK535" s="200"/>
      <c r="AL535" s="23"/>
      <c r="AM535" s="23"/>
      <c r="AN535" s="21"/>
      <c r="AO535" s="21"/>
      <c r="AP535" s="21"/>
      <c r="AQ535" s="21"/>
      <c r="AR535" s="21"/>
      <c r="AS535" s="200"/>
      <c r="AT535" s="23"/>
      <c r="AU535" s="200"/>
      <c r="AV535" s="23"/>
      <c r="AW535" s="21"/>
      <c r="AX535" s="21"/>
      <c r="AY535" s="21"/>
      <c r="AZ535" s="21"/>
      <c r="BA535" s="20"/>
      <c r="BB535" s="23"/>
      <c r="BC535" s="200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21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0"/>
      <c r="AH536" s="23"/>
      <c r="AI536" s="23"/>
      <c r="AJ536" s="21"/>
      <c r="AK536" s="200"/>
      <c r="AL536" s="23"/>
      <c r="AM536" s="23"/>
      <c r="AN536" s="21"/>
      <c r="AO536" s="21"/>
      <c r="AP536" s="21"/>
      <c r="AQ536" s="21"/>
      <c r="AR536" s="21"/>
      <c r="AS536" s="200"/>
      <c r="AT536" s="23"/>
      <c r="AU536" s="200"/>
      <c r="AV536" s="23"/>
      <c r="AW536" s="21"/>
      <c r="AX536" s="21"/>
      <c r="AY536" s="21"/>
      <c r="AZ536" s="21"/>
      <c r="BA536" s="20"/>
      <c r="BB536" s="23"/>
      <c r="BC536" s="200"/>
      <c r="BD536" s="23"/>
      <c r="BE536" s="23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21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9"/>
      <c r="O537" s="29"/>
      <c r="P537" s="29"/>
      <c r="Q537" s="29"/>
      <c r="R537" s="29"/>
      <c r="S537" s="29"/>
      <c r="T537" s="29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0"/>
      <c r="AH537" s="23"/>
      <c r="AI537" s="23"/>
      <c r="AJ537" s="21"/>
      <c r="AK537" s="200"/>
      <c r="AL537" s="23"/>
      <c r="AM537" s="23"/>
      <c r="AN537" s="21"/>
      <c r="AO537" s="21"/>
      <c r="AP537" s="21"/>
      <c r="AQ537" s="21"/>
      <c r="AR537" s="21"/>
      <c r="AS537" s="200"/>
      <c r="AT537" s="23"/>
      <c r="AU537" s="200"/>
      <c r="AV537" s="23"/>
      <c r="AW537" s="21"/>
      <c r="AX537" s="21"/>
      <c r="AY537" s="21"/>
      <c r="AZ537" s="21"/>
      <c r="BA537" s="20"/>
      <c r="BB537" s="23"/>
      <c r="BC537" s="200"/>
      <c r="BD537" s="23"/>
      <c r="BE537" s="23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21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9"/>
      <c r="O538" s="29"/>
      <c r="P538" s="29"/>
      <c r="Q538" s="29"/>
      <c r="R538" s="29"/>
      <c r="S538" s="29"/>
      <c r="T538" s="29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0"/>
      <c r="AH538" s="23"/>
      <c r="AI538" s="23"/>
      <c r="AJ538" s="21"/>
      <c r="AK538" s="200"/>
      <c r="AL538" s="23"/>
      <c r="AM538" s="23"/>
      <c r="AN538" s="21"/>
      <c r="AO538" s="21"/>
      <c r="AP538" s="21"/>
      <c r="AQ538" s="21"/>
      <c r="AR538" s="21"/>
      <c r="AS538" s="200"/>
      <c r="AT538" s="23"/>
      <c r="AU538" s="200"/>
      <c r="AV538" s="23"/>
      <c r="AW538" s="21"/>
      <c r="AX538" s="21"/>
      <c r="AY538" s="21"/>
      <c r="AZ538" s="21"/>
      <c r="BA538" s="20"/>
      <c r="BB538" s="23"/>
      <c r="BC538" s="200"/>
      <c r="BD538" s="23"/>
      <c r="BE538" s="23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21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9"/>
      <c r="O539" s="29"/>
      <c r="P539" s="29"/>
      <c r="Q539" s="29"/>
      <c r="R539" s="29"/>
      <c r="S539" s="29"/>
      <c r="T539" s="29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0"/>
      <c r="AH539" s="23"/>
      <c r="AI539" s="23"/>
      <c r="AJ539" s="21"/>
      <c r="AK539" s="200"/>
      <c r="AL539" s="23"/>
      <c r="AM539" s="23"/>
      <c r="AN539" s="21"/>
      <c r="AO539" s="21"/>
      <c r="AP539" s="21"/>
      <c r="AQ539" s="21"/>
      <c r="AR539" s="21"/>
      <c r="AS539" s="200"/>
      <c r="AT539" s="23"/>
      <c r="AU539" s="200"/>
      <c r="AV539" s="23"/>
      <c r="AW539" s="21"/>
      <c r="AX539" s="21"/>
      <c r="AY539" s="21"/>
      <c r="AZ539" s="21"/>
      <c r="BA539" s="20"/>
      <c r="BB539" s="23"/>
      <c r="BC539" s="200"/>
      <c r="BD539" s="23"/>
      <c r="BE539" s="23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409.6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3"/>
      <c r="O540" s="20"/>
      <c r="P540" s="23"/>
      <c r="Q540" s="23"/>
      <c r="R540" s="23"/>
      <c r="S540" s="23"/>
      <c r="T540" s="2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409.6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0"/>
      <c r="N541" s="63"/>
      <c r="O541" s="63"/>
      <c r="P541" s="63"/>
      <c r="Q541" s="63"/>
      <c r="R541" s="63"/>
      <c r="S541" s="63"/>
      <c r="T541" s="63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2"/>
      <c r="AL541" s="21"/>
      <c r="AM541" s="21"/>
      <c r="AN541" s="21"/>
      <c r="AO541" s="21"/>
      <c r="AP541" s="21"/>
      <c r="AQ541" s="21"/>
      <c r="AR541" s="21"/>
      <c r="AS541" s="182"/>
      <c r="AT541" s="21"/>
      <c r="AU541" s="182"/>
      <c r="AV541" s="21"/>
      <c r="AW541" s="21"/>
      <c r="AX541" s="21"/>
      <c r="AY541" s="21"/>
      <c r="AZ541" s="21"/>
      <c r="BA541" s="20"/>
      <c r="BB541" s="23"/>
      <c r="BC541" s="200"/>
      <c r="BD541" s="23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409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9"/>
      <c r="O542" s="29"/>
      <c r="P542" s="29"/>
      <c r="Q542" s="29"/>
      <c r="R542" s="29"/>
      <c r="S542" s="29"/>
      <c r="T542" s="29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2"/>
      <c r="AL542" s="21"/>
      <c r="AM542" s="21"/>
      <c r="AN542" s="21"/>
      <c r="AO542" s="21"/>
      <c r="AP542" s="21"/>
      <c r="AQ542" s="21"/>
      <c r="AR542" s="21"/>
      <c r="AS542" s="182"/>
      <c r="AT542" s="21"/>
      <c r="AU542" s="182"/>
      <c r="AV542" s="21"/>
      <c r="AW542" s="21"/>
      <c r="AX542" s="21"/>
      <c r="AY542" s="21"/>
      <c r="AZ542" s="21"/>
      <c r="BA542" s="20"/>
      <c r="BB542" s="23"/>
      <c r="BC542" s="200"/>
      <c r="BD542" s="29"/>
      <c r="BE542" s="29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409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00"/>
      <c r="BD543" s="20"/>
      <c r="BE543" s="20"/>
      <c r="BF543" s="20"/>
      <c r="BG543" s="20"/>
      <c r="BH543" s="23"/>
      <c r="BI543" s="20"/>
      <c r="BJ543" s="20"/>
      <c r="BK543" s="23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71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00"/>
      <c r="BD544" s="200"/>
      <c r="BE544" s="20"/>
      <c r="BF544" s="20"/>
      <c r="BG544" s="20"/>
      <c r="BH544" s="23"/>
      <c r="BI544" s="20"/>
      <c r="BJ544" s="20"/>
      <c r="BK544" s="23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51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0"/>
      <c r="N545" s="28"/>
      <c r="O545" s="1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0"/>
      <c r="AH545" s="23"/>
      <c r="AI545" s="23"/>
      <c r="AJ545" s="21"/>
      <c r="AK545" s="200"/>
      <c r="AL545" s="23"/>
      <c r="AM545" s="23"/>
      <c r="AN545" s="21"/>
      <c r="AO545" s="21"/>
      <c r="AP545" s="21"/>
      <c r="AQ545" s="21"/>
      <c r="AR545" s="21"/>
      <c r="AS545" s="200"/>
      <c r="AT545" s="23"/>
      <c r="AU545" s="200"/>
      <c r="AV545" s="23"/>
      <c r="AW545" s="21"/>
      <c r="AX545" s="21"/>
      <c r="AY545" s="21"/>
      <c r="AZ545" s="21"/>
      <c r="BA545" s="20"/>
      <c r="BB545" s="23"/>
      <c r="BC545" s="200"/>
      <c r="BD545" s="23"/>
      <c r="BE545" s="23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409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3"/>
      <c r="O546" s="20"/>
      <c r="P546" s="23"/>
      <c r="Q546" s="23"/>
      <c r="R546" s="23"/>
      <c r="S546" s="23"/>
      <c r="T546" s="2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0"/>
      <c r="AH546" s="23"/>
      <c r="AI546" s="23"/>
      <c r="AJ546" s="21"/>
      <c r="AK546" s="200"/>
      <c r="AL546" s="23"/>
      <c r="AM546" s="23"/>
      <c r="AN546" s="21"/>
      <c r="AO546" s="21"/>
      <c r="AP546" s="21"/>
      <c r="AQ546" s="21"/>
      <c r="AR546" s="21"/>
      <c r="AS546" s="200"/>
      <c r="AT546" s="23"/>
      <c r="AU546" s="200"/>
      <c r="AV546" s="23"/>
      <c r="AW546" s="21"/>
      <c r="AX546" s="21"/>
      <c r="AY546" s="21"/>
      <c r="AZ546" s="21"/>
      <c r="BA546" s="20"/>
      <c r="BB546" s="23"/>
      <c r="BC546" s="200"/>
      <c r="BD546" s="23"/>
      <c r="BE546" s="23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09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0"/>
      <c r="N547" s="28"/>
      <c r="O547" s="1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0"/>
      <c r="AH547" s="23"/>
      <c r="AI547" s="23"/>
      <c r="AJ547" s="21"/>
      <c r="AK547" s="200"/>
      <c r="AL547" s="23"/>
      <c r="AM547" s="23"/>
      <c r="AN547" s="21"/>
      <c r="AO547" s="21"/>
      <c r="AP547" s="21"/>
      <c r="AQ547" s="21"/>
      <c r="AR547" s="21"/>
      <c r="AS547" s="200"/>
      <c r="AT547" s="23"/>
      <c r="AU547" s="200"/>
      <c r="AV547" s="23"/>
      <c r="AW547" s="21"/>
      <c r="AX547" s="21"/>
      <c r="AY547" s="21"/>
      <c r="AZ547" s="21"/>
      <c r="BA547" s="20"/>
      <c r="BB547" s="23"/>
      <c r="BC547" s="200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98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0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2"/>
      <c r="AL548" s="21"/>
      <c r="AM548" s="21"/>
      <c r="AN548" s="21"/>
      <c r="AO548" s="21"/>
      <c r="AP548" s="21"/>
      <c r="AQ548" s="21"/>
      <c r="AR548" s="21"/>
      <c r="AS548" s="182"/>
      <c r="AT548" s="21"/>
      <c r="AU548" s="182"/>
      <c r="AV548" s="21"/>
      <c r="AW548" s="21"/>
      <c r="AX548" s="21"/>
      <c r="AY548" s="21"/>
      <c r="AZ548" s="21"/>
      <c r="BA548" s="20"/>
      <c r="BB548" s="23"/>
      <c r="BC548" s="20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408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0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2"/>
      <c r="AL549" s="21"/>
      <c r="AM549" s="21"/>
      <c r="AN549" s="21"/>
      <c r="AO549" s="21"/>
      <c r="AP549" s="21"/>
      <c r="AQ549" s="21"/>
      <c r="AR549" s="21"/>
      <c r="AS549" s="182"/>
      <c r="AT549" s="21"/>
      <c r="AU549" s="182"/>
      <c r="AV549" s="21"/>
      <c r="AW549" s="21"/>
      <c r="AX549" s="21"/>
      <c r="AY549" s="21"/>
      <c r="AZ549" s="21"/>
      <c r="BA549" s="20"/>
      <c r="BB549" s="23"/>
      <c r="BC549" s="200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54.2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0"/>
      <c r="N550" s="28"/>
      <c r="O550" s="18"/>
      <c r="P550" s="28"/>
      <c r="Q550" s="28"/>
      <c r="R550" s="28"/>
      <c r="S550" s="28"/>
      <c r="T550" s="28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2"/>
      <c r="AL550" s="21"/>
      <c r="AM550" s="21"/>
      <c r="AN550" s="21"/>
      <c r="AO550" s="21"/>
      <c r="AP550" s="21"/>
      <c r="AQ550" s="21"/>
      <c r="AR550" s="21"/>
      <c r="AS550" s="182"/>
      <c r="AT550" s="21"/>
      <c r="AU550" s="182"/>
      <c r="AV550" s="21"/>
      <c r="AW550" s="21"/>
      <c r="AX550" s="21"/>
      <c r="AY550" s="21"/>
      <c r="AZ550" s="21"/>
      <c r="BA550" s="20"/>
      <c r="BB550" s="23"/>
      <c r="BC550" s="200"/>
      <c r="BD550" s="23"/>
      <c r="BE550" s="20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61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2"/>
      <c r="AL551" s="21"/>
      <c r="AM551" s="21"/>
      <c r="AN551" s="21"/>
      <c r="AO551" s="21"/>
      <c r="AP551" s="21"/>
      <c r="AQ551" s="21"/>
      <c r="AR551" s="21"/>
      <c r="AS551" s="182"/>
      <c r="AT551" s="21"/>
      <c r="AU551" s="182"/>
      <c r="AV551" s="21"/>
      <c r="AW551" s="21"/>
      <c r="AX551" s="21"/>
      <c r="AY551" s="21"/>
      <c r="AZ551" s="21"/>
      <c r="BA551" s="20"/>
      <c r="BB551" s="23"/>
      <c r="BC551" s="200"/>
      <c r="BD551" s="23"/>
      <c r="BE551" s="20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49.2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8"/>
      <c r="O552" s="1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2"/>
      <c r="AL552" s="21"/>
      <c r="AM552" s="21"/>
      <c r="AN552" s="21"/>
      <c r="AO552" s="21"/>
      <c r="AP552" s="21"/>
      <c r="AQ552" s="21"/>
      <c r="AR552" s="21"/>
      <c r="AS552" s="182"/>
      <c r="AT552" s="21"/>
      <c r="AU552" s="182"/>
      <c r="AV552" s="21"/>
      <c r="AW552" s="21"/>
      <c r="AX552" s="21"/>
      <c r="AY552" s="21"/>
      <c r="AZ552" s="21"/>
      <c r="BA552" s="20"/>
      <c r="BB552" s="23"/>
      <c r="BC552" s="200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49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0"/>
      <c r="N553" s="28"/>
      <c r="O553" s="18"/>
      <c r="P553" s="28"/>
      <c r="Q553" s="28"/>
      <c r="R553" s="28"/>
      <c r="S553" s="28"/>
      <c r="T553" s="2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2"/>
      <c r="AL553" s="21"/>
      <c r="AM553" s="21"/>
      <c r="AN553" s="21"/>
      <c r="AO553" s="21"/>
      <c r="AP553" s="21"/>
      <c r="AQ553" s="21"/>
      <c r="AR553" s="21"/>
      <c r="AS553" s="182"/>
      <c r="AT553" s="21"/>
      <c r="AU553" s="182"/>
      <c r="AV553" s="21"/>
      <c r="AW553" s="21"/>
      <c r="AX553" s="21"/>
      <c r="AY553" s="21"/>
      <c r="AZ553" s="21"/>
      <c r="BA553" s="20"/>
      <c r="BB553" s="23"/>
      <c r="BC553" s="200"/>
      <c r="BD553" s="23"/>
      <c r="BE553" s="20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9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0"/>
      <c r="N554" s="23"/>
      <c r="O554" s="23"/>
      <c r="P554" s="23"/>
      <c r="Q554" s="23"/>
      <c r="R554" s="23"/>
      <c r="S554" s="23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2"/>
      <c r="AL554" s="21"/>
      <c r="AM554" s="21"/>
      <c r="AN554" s="21"/>
      <c r="AO554" s="21"/>
      <c r="AP554" s="21"/>
      <c r="AQ554" s="21"/>
      <c r="AR554" s="21"/>
      <c r="AS554" s="182"/>
      <c r="AT554" s="21"/>
      <c r="AU554" s="182"/>
      <c r="AV554" s="21"/>
      <c r="AW554" s="21"/>
      <c r="AX554" s="21"/>
      <c r="AY554" s="21"/>
      <c r="AZ554" s="21"/>
      <c r="BA554" s="20"/>
      <c r="BB554" s="23"/>
      <c r="BC554" s="200"/>
      <c r="BD554" s="23"/>
      <c r="BE554" s="20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49.2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0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2"/>
      <c r="AL555" s="21"/>
      <c r="AM555" s="21"/>
      <c r="AN555" s="21"/>
      <c r="AO555" s="21"/>
      <c r="AP555" s="21"/>
      <c r="AQ555" s="21"/>
      <c r="AR555" s="21"/>
      <c r="AS555" s="182"/>
      <c r="AT555" s="21"/>
      <c r="AU555" s="182"/>
      <c r="AV555" s="21"/>
      <c r="AW555" s="21"/>
      <c r="AX555" s="21"/>
      <c r="AY555" s="21"/>
      <c r="AZ555" s="21"/>
      <c r="BA555" s="20"/>
      <c r="BB555" s="23"/>
      <c r="BC555" s="200"/>
      <c r="BD555" s="23"/>
      <c r="BE555" s="20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149.2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0"/>
      <c r="N556" s="28"/>
      <c r="O556" s="18"/>
      <c r="P556" s="28"/>
      <c r="Q556" s="28"/>
      <c r="R556" s="28"/>
      <c r="S556" s="28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2"/>
      <c r="AL556" s="21"/>
      <c r="AM556" s="21"/>
      <c r="AN556" s="21"/>
      <c r="AO556" s="21"/>
      <c r="AP556" s="21"/>
      <c r="AQ556" s="21"/>
      <c r="AR556" s="21"/>
      <c r="AS556" s="182"/>
      <c r="AT556" s="21"/>
      <c r="AU556" s="182"/>
      <c r="AV556" s="21"/>
      <c r="AW556" s="21"/>
      <c r="AX556" s="21"/>
      <c r="AY556" s="21"/>
      <c r="AZ556" s="21"/>
      <c r="BA556" s="20"/>
      <c r="BB556" s="23"/>
      <c r="BC556" s="200"/>
      <c r="BD556" s="23"/>
      <c r="BE556" s="20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267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2"/>
      <c r="AL557" s="21"/>
      <c r="AM557" s="21"/>
      <c r="AN557" s="21"/>
      <c r="AO557" s="21"/>
      <c r="AP557" s="21"/>
      <c r="AQ557" s="21"/>
      <c r="AR557" s="21"/>
      <c r="AS557" s="182"/>
      <c r="AT557" s="21"/>
      <c r="AU557" s="182"/>
      <c r="AV557" s="21"/>
      <c r="AW557" s="21"/>
      <c r="AX557" s="21"/>
      <c r="AY557" s="21"/>
      <c r="AZ557" s="21"/>
      <c r="BA557" s="20"/>
      <c r="BB557" s="23"/>
      <c r="BC557" s="200"/>
      <c r="BD557" s="23"/>
      <c r="BE557" s="23"/>
      <c r="BF557" s="21"/>
      <c r="BG557" s="21"/>
      <c r="BH557" s="21"/>
      <c r="BI557" s="20"/>
      <c r="BJ557" s="23"/>
      <c r="BK557" s="23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54.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2"/>
      <c r="AL558" s="21"/>
      <c r="AM558" s="21"/>
      <c r="AN558" s="21"/>
      <c r="AO558" s="21"/>
      <c r="AP558" s="21"/>
      <c r="AQ558" s="21"/>
      <c r="AR558" s="21"/>
      <c r="AS558" s="182"/>
      <c r="AT558" s="21"/>
      <c r="AU558" s="182"/>
      <c r="AV558" s="21"/>
      <c r="AW558" s="21"/>
      <c r="AX558" s="21"/>
      <c r="AY558" s="21"/>
      <c r="AZ558" s="21"/>
      <c r="BA558" s="20"/>
      <c r="BB558" s="23"/>
      <c r="BC558" s="200"/>
      <c r="BD558" s="63"/>
      <c r="BE558" s="29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4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2"/>
      <c r="AL559" s="21"/>
      <c r="AM559" s="21"/>
      <c r="AN559" s="21"/>
      <c r="AO559" s="21"/>
      <c r="AP559" s="21"/>
      <c r="AQ559" s="21"/>
      <c r="AR559" s="21"/>
      <c r="AS559" s="182"/>
      <c r="AT559" s="21"/>
      <c r="AU559" s="182"/>
      <c r="AV559" s="21"/>
      <c r="AW559" s="21"/>
      <c r="AX559" s="21"/>
      <c r="AY559" s="21"/>
      <c r="AZ559" s="21"/>
      <c r="BA559" s="20"/>
      <c r="BB559" s="23"/>
      <c r="BC559" s="200"/>
      <c r="BD559" s="63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409.6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2"/>
      <c r="AL560" s="21"/>
      <c r="AM560" s="21"/>
      <c r="AN560" s="21"/>
      <c r="AO560" s="21"/>
      <c r="AP560" s="21"/>
      <c r="AQ560" s="21"/>
      <c r="AR560" s="21"/>
      <c r="AS560" s="182"/>
      <c r="AT560" s="21"/>
      <c r="AU560" s="182"/>
      <c r="AV560" s="21"/>
      <c r="AW560" s="21"/>
      <c r="AX560" s="21"/>
      <c r="AY560" s="21"/>
      <c r="AZ560" s="21"/>
      <c r="BA560" s="20"/>
      <c r="BB560" s="20"/>
      <c r="BC560" s="20"/>
      <c r="BD560" s="23"/>
      <c r="BE560" s="20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252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2"/>
      <c r="AL561" s="21"/>
      <c r="AM561" s="21"/>
      <c r="AN561" s="21"/>
      <c r="AO561" s="21"/>
      <c r="AP561" s="21"/>
      <c r="AQ561" s="21"/>
      <c r="AR561" s="21"/>
      <c r="AS561" s="182"/>
      <c r="AT561" s="21"/>
      <c r="AU561" s="182"/>
      <c r="AV561" s="21"/>
      <c r="AW561" s="21"/>
      <c r="AX561" s="21"/>
      <c r="AY561" s="21"/>
      <c r="AZ561" s="21"/>
      <c r="BA561" s="20"/>
      <c r="BB561" s="23"/>
      <c r="BC561" s="200"/>
      <c r="BD561" s="23"/>
      <c r="BE561" s="20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20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2"/>
      <c r="AL562" s="21"/>
      <c r="AM562" s="21"/>
      <c r="AN562" s="21"/>
      <c r="AO562" s="21"/>
      <c r="AP562" s="21"/>
      <c r="AQ562" s="21"/>
      <c r="AR562" s="21"/>
      <c r="AS562" s="182"/>
      <c r="AT562" s="21"/>
      <c r="AU562" s="182"/>
      <c r="AV562" s="21"/>
      <c r="AW562" s="21"/>
      <c r="AX562" s="21"/>
      <c r="AY562" s="21"/>
      <c r="AZ562" s="21"/>
      <c r="BA562" s="20"/>
      <c r="BB562" s="23"/>
      <c r="BC562" s="200"/>
      <c r="BD562" s="29"/>
      <c r="BE562" s="29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20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2"/>
      <c r="AL563" s="21"/>
      <c r="AM563" s="21"/>
      <c r="AN563" s="21"/>
      <c r="AO563" s="21"/>
      <c r="AP563" s="21"/>
      <c r="AQ563" s="21"/>
      <c r="AR563" s="21"/>
      <c r="AS563" s="182"/>
      <c r="AT563" s="21"/>
      <c r="AU563" s="182"/>
      <c r="AV563" s="21"/>
      <c r="AW563" s="21"/>
      <c r="AX563" s="21"/>
      <c r="AY563" s="21"/>
      <c r="AZ563" s="21"/>
      <c r="BA563" s="20"/>
      <c r="BB563" s="23"/>
      <c r="BC563" s="200"/>
      <c r="BD563" s="20"/>
      <c r="BE563" s="20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20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2"/>
      <c r="AL564" s="21"/>
      <c r="AM564" s="21"/>
      <c r="AN564" s="21"/>
      <c r="AO564" s="21"/>
      <c r="AP564" s="21"/>
      <c r="AQ564" s="21"/>
      <c r="AR564" s="21"/>
      <c r="AS564" s="182"/>
      <c r="AT564" s="21"/>
      <c r="AU564" s="182"/>
      <c r="AV564" s="21"/>
      <c r="AW564" s="21"/>
      <c r="AX564" s="21"/>
      <c r="AY564" s="21"/>
      <c r="AZ564" s="21"/>
      <c r="BA564" s="20"/>
      <c r="BB564" s="23"/>
      <c r="BC564" s="200"/>
      <c r="BD564" s="23"/>
      <c r="BE564" s="20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409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0"/>
      <c r="AH565" s="29"/>
      <c r="AI565" s="29"/>
      <c r="AJ565" s="21"/>
      <c r="AK565" s="200"/>
      <c r="AL565" s="29"/>
      <c r="AM565" s="29"/>
      <c r="AN565" s="21"/>
      <c r="AO565" s="21"/>
      <c r="AP565" s="21"/>
      <c r="AQ565" s="21"/>
      <c r="AR565" s="21"/>
      <c r="AS565" s="200"/>
      <c r="AT565" s="29"/>
      <c r="AU565" s="200"/>
      <c r="AV565" s="29"/>
      <c r="AW565" s="21"/>
      <c r="AX565" s="21"/>
      <c r="AY565" s="21"/>
      <c r="AZ565" s="21"/>
      <c r="BA565" s="20"/>
      <c r="BB565" s="23"/>
      <c r="BC565" s="200"/>
      <c r="BD565" s="29"/>
      <c r="BE565" s="29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44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0"/>
      <c r="AH566" s="29"/>
      <c r="AI566" s="29"/>
      <c r="AJ566" s="21"/>
      <c r="AK566" s="200"/>
      <c r="AL566" s="29"/>
      <c r="AM566" s="29"/>
      <c r="AN566" s="21"/>
      <c r="AO566" s="21"/>
      <c r="AP566" s="21"/>
      <c r="AQ566" s="21"/>
      <c r="AR566" s="21"/>
      <c r="AS566" s="200"/>
      <c r="AT566" s="29"/>
      <c r="AU566" s="200"/>
      <c r="AV566" s="29"/>
      <c r="AW566" s="21"/>
      <c r="AX566" s="21"/>
      <c r="AY566" s="21"/>
      <c r="AZ566" s="21"/>
      <c r="BA566" s="20"/>
      <c r="BB566" s="23"/>
      <c r="BC566" s="200"/>
      <c r="BD566" s="29"/>
      <c r="BE566" s="29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44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0"/>
      <c r="AH567" s="29"/>
      <c r="AI567" s="29"/>
      <c r="AJ567" s="21"/>
      <c r="AK567" s="200"/>
      <c r="AL567" s="29"/>
      <c r="AM567" s="29"/>
      <c r="AN567" s="21"/>
      <c r="AO567" s="21"/>
      <c r="AP567" s="21"/>
      <c r="AQ567" s="21"/>
      <c r="AR567" s="21"/>
      <c r="AS567" s="200"/>
      <c r="AT567" s="29"/>
      <c r="AU567" s="200"/>
      <c r="AV567" s="29"/>
      <c r="AW567" s="21"/>
      <c r="AX567" s="21"/>
      <c r="AY567" s="21"/>
      <c r="AZ567" s="21"/>
      <c r="BA567" s="20"/>
      <c r="BB567" s="23"/>
      <c r="BC567" s="200"/>
      <c r="BD567" s="29"/>
      <c r="BE567" s="29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144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0"/>
      <c r="AH568" s="29"/>
      <c r="AI568" s="29"/>
      <c r="AJ568" s="21"/>
      <c r="AK568" s="200"/>
      <c r="AL568" s="29"/>
      <c r="AM568" s="29"/>
      <c r="AN568" s="21"/>
      <c r="AO568" s="21"/>
      <c r="AP568" s="21"/>
      <c r="AQ568" s="21"/>
      <c r="AR568" s="21"/>
      <c r="AS568" s="200"/>
      <c r="AT568" s="29"/>
      <c r="AU568" s="200"/>
      <c r="AV568" s="29"/>
      <c r="AW568" s="21"/>
      <c r="AX568" s="21"/>
      <c r="AY568" s="21"/>
      <c r="AZ568" s="21"/>
      <c r="BA568" s="20"/>
      <c r="BB568" s="23"/>
      <c r="BC568" s="200"/>
      <c r="BD568" s="29"/>
      <c r="BE568" s="29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144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0"/>
      <c r="AH569" s="29"/>
      <c r="AI569" s="29"/>
      <c r="AJ569" s="21"/>
      <c r="AK569" s="200"/>
      <c r="AL569" s="29"/>
      <c r="AM569" s="29"/>
      <c r="AN569" s="21"/>
      <c r="AO569" s="21"/>
      <c r="AP569" s="21"/>
      <c r="AQ569" s="21"/>
      <c r="AR569" s="21"/>
      <c r="AS569" s="200"/>
      <c r="AT569" s="29"/>
      <c r="AU569" s="200"/>
      <c r="AV569" s="29"/>
      <c r="AW569" s="21"/>
      <c r="AX569" s="21"/>
      <c r="AY569" s="21"/>
      <c r="AZ569" s="21"/>
      <c r="BA569" s="20"/>
      <c r="BB569" s="23"/>
      <c r="BC569" s="200"/>
      <c r="BD569" s="29"/>
      <c r="BE569" s="29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144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0"/>
      <c r="AH570" s="29"/>
      <c r="AI570" s="29"/>
      <c r="AJ570" s="21"/>
      <c r="AK570" s="200"/>
      <c r="AL570" s="29"/>
      <c r="AM570" s="29"/>
      <c r="AN570" s="21"/>
      <c r="AO570" s="21"/>
      <c r="AP570" s="21"/>
      <c r="AQ570" s="21"/>
      <c r="AR570" s="21"/>
      <c r="AS570" s="200"/>
      <c r="AT570" s="29"/>
      <c r="AU570" s="200"/>
      <c r="AV570" s="29"/>
      <c r="AW570" s="21"/>
      <c r="AX570" s="21"/>
      <c r="AY570" s="21"/>
      <c r="AZ570" s="21"/>
      <c r="BA570" s="20"/>
      <c r="BB570" s="23"/>
      <c r="BC570" s="200"/>
      <c r="BD570" s="29"/>
      <c r="BE570" s="29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409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2"/>
      <c r="AL571" s="21"/>
      <c r="AM571" s="21"/>
      <c r="AN571" s="21"/>
      <c r="AO571" s="21"/>
      <c r="AP571" s="21"/>
      <c r="AQ571" s="21"/>
      <c r="AR571" s="21"/>
      <c r="AS571" s="182"/>
      <c r="AT571" s="21"/>
      <c r="AU571" s="182"/>
      <c r="AV571" s="21"/>
      <c r="AW571" s="21"/>
      <c r="AX571" s="21"/>
      <c r="AY571" s="21"/>
      <c r="AZ571" s="21"/>
      <c r="BA571" s="20"/>
      <c r="BB571" s="23"/>
      <c r="BC571" s="200"/>
      <c r="BD571" s="63"/>
      <c r="BE571" s="29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408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2"/>
      <c r="AL572" s="21"/>
      <c r="AM572" s="21"/>
      <c r="AN572" s="21"/>
      <c r="AO572" s="21"/>
      <c r="AP572" s="21"/>
      <c r="AQ572" s="21"/>
      <c r="AR572" s="21"/>
      <c r="AS572" s="182"/>
      <c r="AT572" s="21"/>
      <c r="AU572" s="182"/>
      <c r="AV572" s="21"/>
      <c r="AW572" s="21"/>
      <c r="AX572" s="21"/>
      <c r="AY572" s="21"/>
      <c r="AZ572" s="21"/>
      <c r="BA572" s="20"/>
      <c r="BB572" s="23"/>
      <c r="BC572" s="200"/>
      <c r="BD572" s="20"/>
      <c r="BE572" s="20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46.2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2"/>
      <c r="AL573" s="21"/>
      <c r="AM573" s="21"/>
      <c r="AN573" s="21"/>
      <c r="AO573" s="21"/>
      <c r="AP573" s="21"/>
      <c r="AQ573" s="21"/>
      <c r="AR573" s="21"/>
      <c r="AS573" s="182"/>
      <c r="AT573" s="21"/>
      <c r="AU573" s="182"/>
      <c r="AV573" s="21"/>
      <c r="AW573" s="21"/>
      <c r="AX573" s="21"/>
      <c r="AY573" s="21"/>
      <c r="AZ573" s="21"/>
      <c r="BA573" s="20"/>
      <c r="BB573" s="23"/>
      <c r="BC573" s="200"/>
      <c r="BD573" s="63"/>
      <c r="BE573" s="29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408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2"/>
      <c r="AL574" s="21"/>
      <c r="AM574" s="21"/>
      <c r="AN574" s="21"/>
      <c r="AO574" s="21"/>
      <c r="AP574" s="21"/>
      <c r="AQ574" s="21"/>
      <c r="AR574" s="21"/>
      <c r="AS574" s="182"/>
      <c r="AT574" s="21"/>
      <c r="AU574" s="182"/>
      <c r="AV574" s="21"/>
      <c r="AW574" s="21"/>
      <c r="AX574" s="21"/>
      <c r="AY574" s="21"/>
      <c r="AZ574" s="21"/>
      <c r="BA574" s="20"/>
      <c r="BB574" s="23"/>
      <c r="BC574" s="200"/>
      <c r="BD574" s="20"/>
      <c r="BE574" s="20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56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2"/>
      <c r="AL575" s="21"/>
      <c r="AM575" s="21"/>
      <c r="AN575" s="21"/>
      <c r="AO575" s="21"/>
      <c r="AP575" s="21"/>
      <c r="AQ575" s="21"/>
      <c r="AR575" s="21"/>
      <c r="AS575" s="182"/>
      <c r="AT575" s="21"/>
      <c r="AU575" s="182"/>
      <c r="AV575" s="21"/>
      <c r="AW575" s="21"/>
      <c r="AX575" s="21"/>
      <c r="AY575" s="21"/>
      <c r="AZ575" s="21"/>
      <c r="BA575" s="20"/>
      <c r="BB575" s="23"/>
      <c r="BC575" s="200"/>
      <c r="BD575" s="63"/>
      <c r="BE575" s="29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32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2"/>
      <c r="AL576" s="21"/>
      <c r="AM576" s="21"/>
      <c r="AN576" s="21"/>
      <c r="AO576" s="21"/>
      <c r="AP576" s="21"/>
      <c r="AQ576" s="21"/>
      <c r="AR576" s="21"/>
      <c r="AS576" s="182"/>
      <c r="AT576" s="21"/>
      <c r="AU576" s="182"/>
      <c r="AV576" s="21"/>
      <c r="AW576" s="21"/>
      <c r="AX576" s="21"/>
      <c r="AY576" s="21"/>
      <c r="AZ576" s="21"/>
      <c r="BA576" s="20"/>
      <c r="BB576" s="23"/>
      <c r="BC576" s="200"/>
      <c r="BD576" s="29"/>
      <c r="BE576" s="29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132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2"/>
      <c r="AL577" s="21"/>
      <c r="AM577" s="21"/>
      <c r="AN577" s="21"/>
      <c r="AO577" s="21"/>
      <c r="AP577" s="21"/>
      <c r="AQ577" s="21"/>
      <c r="AR577" s="21"/>
      <c r="AS577" s="182"/>
      <c r="AT577" s="21"/>
      <c r="AU577" s="182"/>
      <c r="AV577" s="21"/>
      <c r="AW577" s="21"/>
      <c r="AX577" s="21"/>
      <c r="AY577" s="21"/>
      <c r="AZ577" s="21"/>
      <c r="BA577" s="20"/>
      <c r="BB577" s="23"/>
      <c r="BC577" s="200"/>
      <c r="BD577" s="63"/>
      <c r="BE577" s="29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246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0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182"/>
      <c r="AL578" s="21"/>
      <c r="AM578" s="21"/>
      <c r="AN578" s="21"/>
      <c r="AO578" s="21"/>
      <c r="AP578" s="21"/>
      <c r="AQ578" s="21"/>
      <c r="AR578" s="21"/>
      <c r="AS578" s="182"/>
      <c r="AT578" s="21"/>
      <c r="AU578" s="182"/>
      <c r="AV578" s="21"/>
      <c r="AW578" s="21"/>
      <c r="AX578" s="21"/>
      <c r="AY578" s="21"/>
      <c r="AZ578" s="21"/>
      <c r="BA578" s="20"/>
      <c r="BB578" s="23"/>
      <c r="BC578" s="200"/>
      <c r="BD578" s="23"/>
      <c r="BE578" s="23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184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3"/>
      <c r="O579" s="23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2"/>
      <c r="AL579" s="21"/>
      <c r="AM579" s="21"/>
      <c r="AN579" s="21"/>
      <c r="AO579" s="21"/>
      <c r="AP579" s="21"/>
      <c r="AQ579" s="21"/>
      <c r="AR579" s="21"/>
      <c r="AS579" s="182"/>
      <c r="AT579" s="21"/>
      <c r="AU579" s="182"/>
      <c r="AV579" s="21"/>
      <c r="AW579" s="21"/>
      <c r="AX579" s="21"/>
      <c r="AY579" s="21"/>
      <c r="AZ579" s="21"/>
      <c r="BA579" s="20"/>
      <c r="BB579" s="23"/>
      <c r="BC579" s="185"/>
      <c r="BD579" s="186"/>
      <c r="BE579" s="29"/>
      <c r="BF579" s="21"/>
      <c r="BG579" s="21"/>
      <c r="BH579" s="21"/>
      <c r="BI579" s="21"/>
      <c r="BJ579" s="21"/>
      <c r="BK579" s="21"/>
      <c r="BL579" s="21"/>
      <c r="BM579" s="198"/>
      <c r="BN579" s="24"/>
      <c r="BO579" s="21"/>
      <c r="BP579" s="21"/>
      <c r="BQ579" s="23"/>
      <c r="BR579" s="23"/>
      <c r="BS579" s="24"/>
      <c r="BT579" s="25"/>
    </row>
    <row r="580" spans="1:72" s="22" customFormat="1" ht="18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0"/>
      <c r="N580" s="28"/>
      <c r="O580" s="18"/>
      <c r="P580" s="28"/>
      <c r="Q580" s="28"/>
      <c r="R580" s="28"/>
      <c r="S580" s="28"/>
      <c r="T580" s="28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2"/>
      <c r="AL580" s="21"/>
      <c r="AM580" s="21"/>
      <c r="AN580" s="21"/>
      <c r="AO580" s="21"/>
      <c r="AP580" s="21"/>
      <c r="AQ580" s="21"/>
      <c r="AR580" s="21"/>
      <c r="AS580" s="182"/>
      <c r="AT580" s="21"/>
      <c r="AU580" s="182"/>
      <c r="AV580" s="21"/>
      <c r="AW580" s="21"/>
      <c r="AX580" s="21"/>
      <c r="AY580" s="21"/>
      <c r="AZ580" s="21"/>
      <c r="BA580" s="20"/>
      <c r="BB580" s="23"/>
      <c r="BC580" s="185"/>
      <c r="BD580" s="186"/>
      <c r="BE580" s="29"/>
      <c r="BF580" s="21"/>
      <c r="BG580" s="21"/>
      <c r="BH580" s="21"/>
      <c r="BI580" s="21"/>
      <c r="BJ580" s="21"/>
      <c r="BK580" s="21"/>
      <c r="BL580" s="21"/>
      <c r="BM580" s="198"/>
      <c r="BN580" s="24"/>
      <c r="BO580" s="21"/>
      <c r="BP580" s="21"/>
      <c r="BQ580" s="23"/>
      <c r="BR580" s="23"/>
      <c r="BS580" s="24"/>
      <c r="BT580" s="25"/>
    </row>
    <row r="581" spans="1:72" s="22" customFormat="1" ht="184.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182"/>
      <c r="AL581" s="21"/>
      <c r="AM581" s="21"/>
      <c r="AN581" s="21"/>
      <c r="AO581" s="21"/>
      <c r="AP581" s="21"/>
      <c r="AQ581" s="21"/>
      <c r="AR581" s="21"/>
      <c r="AS581" s="182"/>
      <c r="AT581" s="21"/>
      <c r="AU581" s="182"/>
      <c r="AV581" s="21"/>
      <c r="AW581" s="21"/>
      <c r="AX581" s="21"/>
      <c r="AY581" s="21"/>
      <c r="AZ581" s="21"/>
      <c r="BA581" s="20"/>
      <c r="BB581" s="23"/>
      <c r="BC581" s="200"/>
      <c r="BD581" s="20"/>
      <c r="BE581" s="20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184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182"/>
      <c r="AL582" s="21"/>
      <c r="AM582" s="21"/>
      <c r="AN582" s="21"/>
      <c r="AO582" s="21"/>
      <c r="AP582" s="21"/>
      <c r="AQ582" s="21"/>
      <c r="AR582" s="21"/>
      <c r="AS582" s="182"/>
      <c r="AT582" s="21"/>
      <c r="AU582" s="182"/>
      <c r="AV582" s="21"/>
      <c r="AW582" s="21"/>
      <c r="AX582" s="21"/>
      <c r="AY582" s="21"/>
      <c r="AZ582" s="21"/>
      <c r="BA582" s="20"/>
      <c r="BB582" s="23"/>
      <c r="BC582" s="185"/>
      <c r="BD582" s="186"/>
      <c r="BE582" s="20"/>
      <c r="BF582" s="21"/>
      <c r="BG582" s="21"/>
      <c r="BH582" s="21"/>
      <c r="BI582" s="21"/>
      <c r="BJ582" s="21"/>
      <c r="BK582" s="21"/>
      <c r="BL582" s="21"/>
      <c r="BM582" s="198"/>
      <c r="BN582" s="24"/>
      <c r="BO582" s="21"/>
      <c r="BP582" s="21"/>
      <c r="BQ582" s="23"/>
      <c r="BR582" s="23"/>
      <c r="BS582" s="24"/>
      <c r="BT582" s="25"/>
    </row>
    <row r="583" spans="1:72" s="22" customFormat="1" ht="18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63"/>
      <c r="O583" s="63"/>
      <c r="P583" s="63"/>
      <c r="Q583" s="63"/>
      <c r="R583" s="63"/>
      <c r="S583" s="63"/>
      <c r="T583" s="6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182"/>
      <c r="AL583" s="21"/>
      <c r="AM583" s="21"/>
      <c r="AN583" s="21"/>
      <c r="AO583" s="21"/>
      <c r="AP583" s="21"/>
      <c r="AQ583" s="21"/>
      <c r="AR583" s="21"/>
      <c r="AS583" s="182"/>
      <c r="AT583" s="21"/>
      <c r="AU583" s="182"/>
      <c r="AV583" s="21"/>
      <c r="AW583" s="21"/>
      <c r="AX583" s="21"/>
      <c r="AY583" s="21"/>
      <c r="AZ583" s="21"/>
      <c r="BA583" s="20"/>
      <c r="BB583" s="23"/>
      <c r="BC583" s="185"/>
      <c r="BD583" s="186"/>
      <c r="BE583" s="20"/>
      <c r="BF583" s="21"/>
      <c r="BG583" s="21"/>
      <c r="BH583" s="21"/>
      <c r="BI583" s="21"/>
      <c r="BJ583" s="21"/>
      <c r="BK583" s="21"/>
      <c r="BL583" s="21"/>
      <c r="BM583" s="198"/>
      <c r="BN583" s="24"/>
      <c r="BO583" s="21"/>
      <c r="BP583" s="21"/>
      <c r="BQ583" s="23"/>
      <c r="BR583" s="23"/>
      <c r="BS583" s="24"/>
      <c r="BT583" s="25"/>
    </row>
    <row r="584" spans="1:72" s="22" customFormat="1" ht="184.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182"/>
      <c r="AL584" s="21"/>
      <c r="AM584" s="21"/>
      <c r="AN584" s="21"/>
      <c r="AO584" s="21"/>
      <c r="AP584" s="21"/>
      <c r="AQ584" s="21"/>
      <c r="AR584" s="21"/>
      <c r="AS584" s="182"/>
      <c r="AT584" s="21"/>
      <c r="AU584" s="182"/>
      <c r="AV584" s="21"/>
      <c r="AW584" s="21"/>
      <c r="AX584" s="21"/>
      <c r="AY584" s="21"/>
      <c r="AZ584" s="21"/>
      <c r="BA584" s="20"/>
      <c r="BB584" s="23"/>
      <c r="BC584" s="200"/>
      <c r="BD584" s="20"/>
      <c r="BE584" s="20"/>
      <c r="BF584" s="21"/>
      <c r="BG584" s="21"/>
      <c r="BH584" s="21"/>
      <c r="BI584" s="20"/>
      <c r="BJ584" s="23"/>
      <c r="BK584" s="23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84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182"/>
      <c r="AL585" s="21"/>
      <c r="AM585" s="21"/>
      <c r="AN585" s="21"/>
      <c r="AO585" s="21"/>
      <c r="AP585" s="21"/>
      <c r="AQ585" s="21"/>
      <c r="AR585" s="21"/>
      <c r="AS585" s="182"/>
      <c r="AT585" s="21"/>
      <c r="AU585" s="182"/>
      <c r="AV585" s="21"/>
      <c r="AW585" s="21"/>
      <c r="AX585" s="21"/>
      <c r="AY585" s="21"/>
      <c r="AZ585" s="21"/>
      <c r="BA585" s="20"/>
      <c r="BB585" s="23"/>
      <c r="BC585" s="187"/>
      <c r="BD585" s="186"/>
      <c r="BE585" s="20"/>
      <c r="BF585" s="21"/>
      <c r="BG585" s="21"/>
      <c r="BH585" s="21"/>
      <c r="BI585" s="20"/>
      <c r="BJ585" s="23"/>
      <c r="BK585" s="23"/>
      <c r="BL585" s="21"/>
      <c r="BM585" s="198"/>
      <c r="BN585" s="24"/>
      <c r="BO585" s="21"/>
      <c r="BP585" s="21"/>
      <c r="BQ585" s="23"/>
      <c r="BR585" s="23"/>
      <c r="BS585" s="24"/>
      <c r="BT585" s="25"/>
    </row>
    <row r="586" spans="1:72" s="22" customFormat="1" ht="184.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182"/>
      <c r="AL586" s="21"/>
      <c r="AM586" s="21"/>
      <c r="AN586" s="21"/>
      <c r="AO586" s="21"/>
      <c r="AP586" s="21"/>
      <c r="AQ586" s="21"/>
      <c r="AR586" s="21"/>
      <c r="AS586" s="182"/>
      <c r="AT586" s="21"/>
      <c r="AU586" s="182"/>
      <c r="AV586" s="21"/>
      <c r="AW586" s="21"/>
      <c r="AX586" s="21"/>
      <c r="AY586" s="21"/>
      <c r="AZ586" s="21"/>
      <c r="BA586" s="20"/>
      <c r="BB586" s="23"/>
      <c r="BC586" s="200"/>
      <c r="BD586" s="29"/>
      <c r="BE586" s="29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184.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9"/>
      <c r="O587" s="29"/>
      <c r="P587" s="29"/>
      <c r="Q587" s="29"/>
      <c r="R587" s="29"/>
      <c r="S587" s="29"/>
      <c r="T587" s="29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182"/>
      <c r="AL587" s="21"/>
      <c r="AM587" s="21"/>
      <c r="AN587" s="21"/>
      <c r="AO587" s="21"/>
      <c r="AP587" s="21"/>
      <c r="AQ587" s="21"/>
      <c r="AR587" s="21"/>
      <c r="AS587" s="182"/>
      <c r="AT587" s="21"/>
      <c r="AU587" s="182"/>
      <c r="AV587" s="21"/>
      <c r="AW587" s="21"/>
      <c r="AX587" s="21"/>
      <c r="AY587" s="21"/>
      <c r="AZ587" s="21"/>
      <c r="BA587" s="20"/>
      <c r="BB587" s="23"/>
      <c r="BC587" s="200"/>
      <c r="BD587" s="23"/>
      <c r="BE587" s="20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84.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9"/>
      <c r="O588" s="29"/>
      <c r="P588" s="29"/>
      <c r="Q588" s="29"/>
      <c r="R588" s="29"/>
      <c r="S588" s="29"/>
      <c r="T588" s="29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182"/>
      <c r="AL588" s="21"/>
      <c r="AM588" s="21"/>
      <c r="AN588" s="21"/>
      <c r="AO588" s="21"/>
      <c r="AP588" s="21"/>
      <c r="AQ588" s="21"/>
      <c r="AR588" s="21"/>
      <c r="AS588" s="182"/>
      <c r="AT588" s="21"/>
      <c r="AU588" s="182"/>
      <c r="AV588" s="21"/>
      <c r="AW588" s="21"/>
      <c r="AX588" s="21"/>
      <c r="AY588" s="21"/>
      <c r="AZ588" s="21"/>
      <c r="BA588" s="20"/>
      <c r="BB588" s="23"/>
      <c r="BC588" s="200"/>
      <c r="BD588" s="29"/>
      <c r="BE588" s="29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184.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9"/>
      <c r="O589" s="29"/>
      <c r="P589" s="29"/>
      <c r="Q589" s="29"/>
      <c r="R589" s="29"/>
      <c r="S589" s="29"/>
      <c r="T589" s="29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182"/>
      <c r="AL589" s="21"/>
      <c r="AM589" s="21"/>
      <c r="AN589" s="21"/>
      <c r="AO589" s="21"/>
      <c r="AP589" s="21"/>
      <c r="AQ589" s="21"/>
      <c r="AR589" s="21"/>
      <c r="AS589" s="182"/>
      <c r="AT589" s="21"/>
      <c r="AU589" s="182"/>
      <c r="AV589" s="21"/>
      <c r="AW589" s="21"/>
      <c r="AX589" s="21"/>
      <c r="AY589" s="21"/>
      <c r="AZ589" s="21"/>
      <c r="BA589" s="20"/>
      <c r="BB589" s="23"/>
      <c r="BC589" s="200"/>
      <c r="BD589" s="23"/>
      <c r="BE589" s="20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12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00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409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3"/>
      <c r="O591" s="20"/>
      <c r="P591" s="23"/>
      <c r="Q591" s="23"/>
      <c r="R591" s="23"/>
      <c r="S591" s="23"/>
      <c r="T591" s="2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00"/>
      <c r="BD591" s="23"/>
      <c r="BE591" s="2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186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0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82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222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00"/>
      <c r="BD593" s="23"/>
      <c r="BE593" s="23"/>
      <c r="BF593" s="21"/>
      <c r="BG593" s="21"/>
      <c r="BH593" s="21"/>
      <c r="BI593" s="21"/>
      <c r="BJ593" s="21"/>
      <c r="BK593" s="20"/>
      <c r="BL593" s="23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222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0"/>
      <c r="O594" s="20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2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222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0"/>
      <c r="O595" s="20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182"/>
      <c r="BD595" s="21"/>
      <c r="BE595" s="21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257.2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0"/>
      <c r="P596" s="23"/>
      <c r="Q596" s="23"/>
      <c r="R596" s="23"/>
      <c r="S596" s="23"/>
      <c r="T596" s="23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00"/>
      <c r="BD596" s="23"/>
      <c r="BE596" s="23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182.2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0"/>
      <c r="N597" s="28"/>
      <c r="O597" s="18"/>
      <c r="P597" s="28"/>
      <c r="Q597" s="28"/>
      <c r="R597" s="28"/>
      <c r="S597" s="28"/>
      <c r="T597" s="2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2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29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9"/>
      <c r="O598" s="29"/>
      <c r="P598" s="29"/>
      <c r="Q598" s="29"/>
      <c r="R598" s="29"/>
      <c r="S598" s="29"/>
      <c r="T598" s="29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2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409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0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0"/>
      <c r="AH599" s="23"/>
      <c r="AI599" s="23"/>
      <c r="AJ599" s="23"/>
      <c r="AK599" s="200"/>
      <c r="AL599" s="23"/>
      <c r="AM599" s="23"/>
      <c r="AN599" s="21"/>
      <c r="AO599" s="21"/>
      <c r="AP599" s="21"/>
      <c r="AQ599" s="21"/>
      <c r="AR599" s="21"/>
      <c r="AS599" s="200"/>
      <c r="AT599" s="23"/>
      <c r="AU599" s="200"/>
      <c r="AV599" s="23"/>
      <c r="AW599" s="21"/>
      <c r="AX599" s="21"/>
      <c r="AY599" s="21"/>
      <c r="AZ599" s="21"/>
      <c r="BA599" s="20"/>
      <c r="BB599" s="23"/>
      <c r="BC599" s="200"/>
      <c r="BD599" s="23"/>
      <c r="BE599" s="23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141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0"/>
      <c r="AJ600" s="23"/>
      <c r="AK600" s="23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0"/>
      <c r="BB600" s="23"/>
      <c r="BC600" s="200"/>
      <c r="BD600" s="23"/>
      <c r="BE600" s="23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141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0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0"/>
      <c r="AJ601" s="23"/>
      <c r="AK601" s="23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0"/>
      <c r="BB601" s="23"/>
      <c r="BC601" s="200"/>
      <c r="BD601" s="23"/>
      <c r="BE601" s="23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14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0"/>
      <c r="N602" s="23"/>
      <c r="O602" s="23"/>
      <c r="P602" s="23"/>
      <c r="Q602" s="23"/>
      <c r="R602" s="23"/>
      <c r="S602" s="23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0"/>
      <c r="AJ602" s="23"/>
      <c r="AK602" s="23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0"/>
      <c r="BB602" s="23"/>
      <c r="BC602" s="200"/>
      <c r="BD602" s="23"/>
      <c r="BE602" s="23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141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0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0"/>
      <c r="AJ603" s="23"/>
      <c r="AK603" s="23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0"/>
      <c r="BB603" s="23"/>
      <c r="BC603" s="200"/>
      <c r="BD603" s="23"/>
      <c r="BE603" s="23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141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0"/>
      <c r="N604" s="28"/>
      <c r="O604" s="18"/>
      <c r="P604" s="28"/>
      <c r="Q604" s="28"/>
      <c r="R604" s="28"/>
      <c r="S604" s="28"/>
      <c r="T604" s="28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0"/>
      <c r="AJ604" s="23"/>
      <c r="AK604" s="23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0"/>
      <c r="BB604" s="23"/>
      <c r="BC604" s="200"/>
      <c r="BD604" s="23"/>
      <c r="BE604" s="23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3"/>
      <c r="BR604" s="23"/>
      <c r="BS604" s="24"/>
      <c r="BT604" s="25"/>
    </row>
    <row r="605" spans="1:72" s="22" customFormat="1" ht="201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3"/>
      <c r="O605" s="20"/>
      <c r="P605" s="23"/>
      <c r="Q605" s="23"/>
      <c r="R605" s="23"/>
      <c r="S605" s="23"/>
      <c r="T605" s="2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00"/>
      <c r="BD605" s="23"/>
      <c r="BE605" s="23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201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0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2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201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3"/>
      <c r="O607" s="20"/>
      <c r="P607" s="23"/>
      <c r="Q607" s="23"/>
      <c r="R607" s="23"/>
      <c r="S607" s="23"/>
      <c r="T607" s="23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00"/>
      <c r="BD607" s="23"/>
      <c r="BE607" s="23"/>
      <c r="BF607" s="21"/>
      <c r="BG607" s="21"/>
      <c r="BH607" s="21"/>
      <c r="BI607" s="21"/>
      <c r="BJ607" s="21"/>
      <c r="BK607" s="21"/>
      <c r="BL607" s="21"/>
      <c r="BM607" s="21"/>
      <c r="BN607" s="24"/>
      <c r="BO607" s="21"/>
      <c r="BP607" s="21"/>
      <c r="BQ607" s="23"/>
      <c r="BR607" s="23"/>
      <c r="BS607" s="24"/>
      <c r="BT607" s="25"/>
    </row>
    <row r="608" spans="1:72" s="22" customFormat="1" ht="201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0"/>
      <c r="N608" s="28"/>
      <c r="O608" s="18"/>
      <c r="P608" s="28"/>
      <c r="Q608" s="28"/>
      <c r="R608" s="28"/>
      <c r="S608" s="28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2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4"/>
      <c r="BO608" s="21"/>
      <c r="BP608" s="21"/>
      <c r="BQ608" s="23"/>
      <c r="BR608" s="23"/>
      <c r="BS608" s="24"/>
      <c r="BT608" s="25"/>
    </row>
    <row r="609" spans="1:72" s="22" customFormat="1" ht="409.6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3"/>
      <c r="O609" s="20"/>
      <c r="P609" s="20"/>
      <c r="Q609" s="20"/>
      <c r="R609" s="20"/>
      <c r="S609" s="20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2"/>
      <c r="BD609" s="21"/>
      <c r="BE609" s="21"/>
      <c r="BF609" s="21"/>
      <c r="BG609" s="21"/>
      <c r="BH609" s="21"/>
      <c r="BI609" s="21"/>
      <c r="BJ609" s="21"/>
      <c r="BK609" s="21"/>
      <c r="BL609" s="21"/>
      <c r="BM609" s="21"/>
      <c r="BN609" s="24"/>
      <c r="BO609" s="21"/>
      <c r="BP609" s="21"/>
      <c r="BQ609" s="23"/>
      <c r="BR609" s="23"/>
      <c r="BS609" s="24"/>
      <c r="BT609" s="25"/>
    </row>
    <row r="610" spans="1:72" s="22" customFormat="1" ht="201.7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3"/>
      <c r="O610" s="20"/>
      <c r="P610" s="20"/>
      <c r="Q610" s="20"/>
      <c r="R610" s="20"/>
      <c r="S610" s="20"/>
      <c r="T610" s="23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2"/>
      <c r="BD610" s="21"/>
      <c r="BE610" s="21"/>
      <c r="BF610" s="21"/>
      <c r="BG610" s="21"/>
      <c r="BH610" s="21"/>
      <c r="BI610" s="21"/>
      <c r="BJ610" s="21"/>
      <c r="BK610" s="21"/>
      <c r="BL610" s="21"/>
      <c r="BM610" s="21"/>
      <c r="BN610" s="24"/>
      <c r="BO610" s="21"/>
      <c r="BP610" s="21"/>
      <c r="BQ610" s="23"/>
      <c r="BR610" s="23"/>
      <c r="BS610" s="24"/>
      <c r="BT610" s="25"/>
    </row>
    <row r="611" spans="1:72" s="22" customFormat="1" ht="201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3"/>
      <c r="O611" s="20"/>
      <c r="P611" s="23"/>
      <c r="Q611" s="23"/>
      <c r="R611" s="23"/>
      <c r="S611" s="23"/>
      <c r="T611" s="2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0"/>
      <c r="AJ611" s="23"/>
      <c r="AK611" s="23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0"/>
      <c r="BB611" s="23"/>
      <c r="BC611" s="200"/>
      <c r="BD611" s="23"/>
      <c r="BE611" s="23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3"/>
      <c r="BR611" s="23"/>
      <c r="BS611" s="24"/>
      <c r="BT611" s="25"/>
    </row>
    <row r="612" spans="1:72" s="22" customFormat="1" ht="201.7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3"/>
      <c r="O612" s="20"/>
      <c r="P612" s="28"/>
      <c r="Q612" s="28"/>
      <c r="R612" s="28"/>
      <c r="S612" s="28"/>
      <c r="T612" s="28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182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3"/>
      <c r="BR612" s="23"/>
      <c r="BS612" s="24"/>
      <c r="BT612" s="25"/>
    </row>
    <row r="613" spans="1:72" s="22" customFormat="1" ht="201.7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3"/>
      <c r="O613" s="20"/>
      <c r="P613" s="20"/>
      <c r="Q613" s="20"/>
      <c r="R613" s="20"/>
      <c r="S613" s="20"/>
      <c r="T613" s="23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2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3"/>
      <c r="BR613" s="23"/>
      <c r="BS613" s="24"/>
      <c r="BT613" s="25"/>
    </row>
    <row r="614" spans="1:72" s="22" customFormat="1" ht="201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0"/>
      <c r="N614" s="28"/>
      <c r="O614" s="18"/>
      <c r="P614" s="28"/>
      <c r="Q614" s="28"/>
      <c r="R614" s="28"/>
      <c r="S614" s="28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2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3"/>
      <c r="BR614" s="23"/>
      <c r="BS614" s="24"/>
      <c r="BT614" s="25"/>
    </row>
    <row r="615" spans="1:72" s="22" customFormat="1" ht="259.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9"/>
      <c r="O615" s="29"/>
      <c r="P615" s="29"/>
      <c r="Q615" s="29"/>
      <c r="R615" s="29"/>
      <c r="S615" s="29"/>
      <c r="T615" s="29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00"/>
      <c r="BD615" s="29"/>
      <c r="BE615" s="29"/>
      <c r="BF615" s="21"/>
      <c r="BG615" s="21"/>
      <c r="BH615" s="21"/>
      <c r="BI615" s="20"/>
      <c r="BJ615" s="63"/>
      <c r="BK615" s="29"/>
      <c r="BL615" s="21"/>
      <c r="BM615" s="198"/>
      <c r="BN615" s="24"/>
      <c r="BO615" s="21"/>
      <c r="BP615" s="21"/>
      <c r="BQ615" s="23"/>
      <c r="BR615" s="23"/>
      <c r="BS615" s="24"/>
      <c r="BT615" s="25"/>
    </row>
    <row r="616" spans="1:72" s="22" customFormat="1" ht="244.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0"/>
      <c r="O616" s="20"/>
      <c r="P616" s="29"/>
      <c r="Q616" s="29"/>
      <c r="R616" s="29"/>
      <c r="S616" s="29"/>
      <c r="T616" s="29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00"/>
      <c r="BD616" s="188"/>
      <c r="BE616" s="29"/>
      <c r="BF616" s="21"/>
      <c r="BG616" s="21"/>
      <c r="BH616" s="21"/>
      <c r="BI616" s="20"/>
      <c r="BJ616" s="63"/>
      <c r="BK616" s="29"/>
      <c r="BL616" s="21"/>
      <c r="BM616" s="198"/>
      <c r="BN616" s="24"/>
      <c r="BO616" s="21"/>
      <c r="BP616" s="21"/>
      <c r="BQ616" s="23"/>
      <c r="BR616" s="23"/>
      <c r="BS616" s="24"/>
      <c r="BT616" s="25"/>
    </row>
    <row r="617" spans="1:72" s="22" customFormat="1" ht="219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63"/>
      <c r="O617" s="63"/>
      <c r="P617" s="63"/>
      <c r="Q617" s="63"/>
      <c r="R617" s="63"/>
      <c r="S617" s="63"/>
      <c r="T617" s="6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87"/>
      <c r="BD617" s="189"/>
      <c r="BE617" s="190"/>
      <c r="BF617" s="21"/>
      <c r="BG617" s="21"/>
      <c r="BH617" s="21"/>
      <c r="BI617" s="21"/>
      <c r="BJ617" s="21"/>
      <c r="BK617" s="21"/>
      <c r="BL617" s="21"/>
      <c r="BM617" s="198"/>
      <c r="BN617" s="24"/>
      <c r="BO617" s="21"/>
      <c r="BP617" s="21"/>
      <c r="BQ617" s="23"/>
      <c r="BR617" s="23"/>
      <c r="BS617" s="24"/>
      <c r="BT617" s="25"/>
    </row>
    <row r="618" spans="1:72" s="22" customFormat="1" ht="219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00"/>
      <c r="BD618" s="29"/>
      <c r="BE618" s="29"/>
      <c r="BF618" s="21"/>
      <c r="BG618" s="21"/>
      <c r="BH618" s="21"/>
      <c r="BI618" s="21"/>
      <c r="BJ618" s="21"/>
      <c r="BK618" s="21"/>
      <c r="BL618" s="21"/>
      <c r="BM618" s="198"/>
      <c r="BN618" s="24"/>
      <c r="BO618" s="21"/>
      <c r="BP618" s="21"/>
      <c r="BQ618" s="23"/>
      <c r="BR618" s="23"/>
      <c r="BS618" s="24"/>
      <c r="BT618" s="25"/>
    </row>
    <row r="619" spans="1:72" s="22" customFormat="1" ht="219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9"/>
      <c r="O619" s="29"/>
      <c r="P619" s="29"/>
      <c r="Q619" s="29"/>
      <c r="R619" s="29"/>
      <c r="S619" s="29"/>
      <c r="T619" s="29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187"/>
      <c r="BD619" s="189"/>
      <c r="BE619" s="190"/>
      <c r="BF619" s="21"/>
      <c r="BG619" s="21"/>
      <c r="BH619" s="21"/>
      <c r="BI619" s="21"/>
      <c r="BJ619" s="21"/>
      <c r="BK619" s="21"/>
      <c r="BL619" s="21"/>
      <c r="BM619" s="198"/>
      <c r="BN619" s="24"/>
      <c r="BO619" s="21"/>
      <c r="BP619" s="21"/>
      <c r="BQ619" s="23"/>
      <c r="BR619" s="23"/>
      <c r="BS619" s="24"/>
      <c r="BT619" s="25"/>
    </row>
    <row r="620" spans="1:72" s="22" customFormat="1" ht="409.6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9"/>
      <c r="O620" s="29"/>
      <c r="P620" s="29"/>
      <c r="Q620" s="29"/>
      <c r="R620" s="29"/>
      <c r="S620" s="29"/>
      <c r="T620" s="29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00"/>
      <c r="BD620" s="29"/>
      <c r="BE620" s="20"/>
      <c r="BF620" s="21"/>
      <c r="BG620" s="21"/>
      <c r="BH620" s="21"/>
      <c r="BI620" s="21"/>
      <c r="BJ620" s="21"/>
      <c r="BK620" s="21"/>
      <c r="BL620" s="21"/>
      <c r="BM620" s="198"/>
      <c r="BN620" s="24"/>
      <c r="BO620" s="21"/>
      <c r="BP620" s="21"/>
      <c r="BQ620" s="23"/>
      <c r="BR620" s="23"/>
      <c r="BS620" s="24"/>
      <c r="BT620" s="25"/>
    </row>
    <row r="621" spans="1:72" s="22" customFormat="1" ht="40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9"/>
      <c r="O621" s="29"/>
      <c r="P621" s="29"/>
      <c r="Q621" s="29"/>
      <c r="R621" s="29"/>
      <c r="S621" s="29"/>
      <c r="T621" s="29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0"/>
      <c r="AH621" s="29"/>
      <c r="AI621" s="29"/>
      <c r="AJ621" s="21"/>
      <c r="AK621" s="200"/>
      <c r="AL621" s="29"/>
      <c r="AM621" s="29"/>
      <c r="AN621" s="21"/>
      <c r="AO621" s="21"/>
      <c r="AP621" s="21"/>
      <c r="AQ621" s="21"/>
      <c r="AR621" s="21"/>
      <c r="AS621" s="200"/>
      <c r="AT621" s="29"/>
      <c r="AU621" s="200"/>
      <c r="AV621" s="29"/>
      <c r="AW621" s="21"/>
      <c r="AX621" s="21"/>
      <c r="AY621" s="21"/>
      <c r="AZ621" s="21"/>
      <c r="BA621" s="21"/>
      <c r="BB621" s="21"/>
      <c r="BC621" s="200"/>
      <c r="BD621" s="29"/>
      <c r="BE621" s="29"/>
      <c r="BF621" s="21"/>
      <c r="BG621" s="21"/>
      <c r="BH621" s="21"/>
      <c r="BI621" s="21"/>
      <c r="BJ621" s="21"/>
      <c r="BK621" s="21"/>
      <c r="BL621" s="21"/>
      <c r="BM621" s="198"/>
      <c r="BN621" s="24"/>
      <c r="BO621" s="21"/>
      <c r="BP621" s="21"/>
      <c r="BQ621" s="23"/>
      <c r="BR621" s="23"/>
      <c r="BS621" s="24"/>
      <c r="BT621" s="25"/>
    </row>
    <row r="622" spans="1:72" s="22" customFormat="1" ht="137.2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"/>
      <c r="N622" s="29"/>
      <c r="O622" s="29"/>
      <c r="P622" s="29"/>
      <c r="Q622" s="29"/>
      <c r="R622" s="29"/>
      <c r="S622" s="29"/>
      <c r="T622" s="29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187"/>
      <c r="BD622" s="189"/>
      <c r="BE622" s="190"/>
      <c r="BF622" s="21"/>
      <c r="BG622" s="21"/>
      <c r="BH622" s="21"/>
      <c r="BI622" s="21"/>
      <c r="BJ622" s="21"/>
      <c r="BK622" s="21"/>
      <c r="BL622" s="21"/>
      <c r="BM622" s="198"/>
      <c r="BN622" s="24"/>
      <c r="BO622" s="21"/>
      <c r="BP622" s="21"/>
      <c r="BQ622" s="23"/>
      <c r="BR622" s="23"/>
      <c r="BS622" s="24"/>
      <c r="BT622" s="25"/>
    </row>
    <row r="623" spans="1:72" s="22" customFormat="1" ht="137.2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29"/>
      <c r="O623" s="29"/>
      <c r="P623" s="29"/>
      <c r="Q623" s="29"/>
      <c r="R623" s="29"/>
      <c r="S623" s="29"/>
      <c r="T623" s="29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187"/>
      <c r="BD623" s="189"/>
      <c r="BE623" s="190"/>
      <c r="BF623" s="21"/>
      <c r="BG623" s="21"/>
      <c r="BH623" s="21"/>
      <c r="BI623" s="21"/>
      <c r="BJ623" s="21"/>
      <c r="BK623" s="21"/>
      <c r="BL623" s="21"/>
      <c r="BM623" s="198"/>
      <c r="BN623" s="24"/>
      <c r="BO623" s="21"/>
      <c r="BP623" s="21"/>
      <c r="BQ623" s="23"/>
      <c r="BR623" s="23"/>
      <c r="BS623" s="24"/>
      <c r="BT623" s="25"/>
    </row>
    <row r="624" spans="1:72" s="22" customFormat="1" ht="137.2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9"/>
      <c r="O624" s="29"/>
      <c r="P624" s="29"/>
      <c r="Q624" s="29"/>
      <c r="R624" s="29"/>
      <c r="S624" s="29"/>
      <c r="T624" s="29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187"/>
      <c r="BD624" s="189"/>
      <c r="BE624" s="190"/>
      <c r="BF624" s="21"/>
      <c r="BG624" s="21"/>
      <c r="BH624" s="21"/>
      <c r="BI624" s="21"/>
      <c r="BJ624" s="21"/>
      <c r="BK624" s="21"/>
      <c r="BL624" s="21"/>
      <c r="BM624" s="198"/>
      <c r="BN624" s="24"/>
      <c r="BO624" s="21"/>
      <c r="BP624" s="21"/>
      <c r="BQ624" s="23"/>
      <c r="BR624" s="23"/>
      <c r="BS624" s="24"/>
      <c r="BT624" s="25"/>
    </row>
    <row r="625" spans="1:74" s="22" customFormat="1" ht="137.2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29"/>
      <c r="O625" s="29"/>
      <c r="P625" s="29"/>
      <c r="Q625" s="29"/>
      <c r="R625" s="29"/>
      <c r="S625" s="29"/>
      <c r="T625" s="29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187"/>
      <c r="BD625" s="189"/>
      <c r="BE625" s="190"/>
      <c r="BF625" s="21"/>
      <c r="BG625" s="21"/>
      <c r="BH625" s="21"/>
      <c r="BI625" s="21"/>
      <c r="BJ625" s="21"/>
      <c r="BK625" s="21"/>
      <c r="BL625" s="21"/>
      <c r="BM625" s="198"/>
      <c r="BN625" s="24"/>
      <c r="BO625" s="21"/>
      <c r="BP625" s="21"/>
      <c r="BQ625" s="23"/>
      <c r="BR625" s="23"/>
      <c r="BS625" s="24"/>
      <c r="BT625" s="25"/>
    </row>
    <row r="626" spans="1:74" s="22" customFormat="1" ht="137.2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"/>
      <c r="N626" s="29"/>
      <c r="O626" s="29"/>
      <c r="P626" s="29"/>
      <c r="Q626" s="29"/>
      <c r="R626" s="29"/>
      <c r="S626" s="29"/>
      <c r="T626" s="29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187"/>
      <c r="BD626" s="189"/>
      <c r="BE626" s="190"/>
      <c r="BF626" s="21"/>
      <c r="BG626" s="21"/>
      <c r="BH626" s="21"/>
      <c r="BI626" s="21"/>
      <c r="BJ626" s="21"/>
      <c r="BK626" s="21"/>
      <c r="BL626" s="21"/>
      <c r="BM626" s="198"/>
      <c r="BN626" s="24"/>
      <c r="BO626" s="21"/>
      <c r="BP626" s="21"/>
      <c r="BQ626" s="23"/>
      <c r="BR626" s="23"/>
      <c r="BS626" s="24"/>
      <c r="BT626" s="25"/>
    </row>
    <row r="627" spans="1:74" s="22" customFormat="1" ht="291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"/>
      <c r="N627" s="29"/>
      <c r="O627" s="29"/>
      <c r="P627" s="29"/>
      <c r="Q627" s="29"/>
      <c r="R627" s="29"/>
      <c r="S627" s="29"/>
      <c r="T627" s="29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0"/>
      <c r="BB627" s="21"/>
      <c r="BC627" s="200"/>
      <c r="BD627" s="29"/>
      <c r="BE627" s="20"/>
      <c r="BF627" s="23"/>
      <c r="BG627" s="21"/>
      <c r="BH627" s="21"/>
      <c r="BI627" s="21"/>
      <c r="BJ627" s="21"/>
      <c r="BK627" s="21"/>
      <c r="BL627" s="21"/>
      <c r="BM627" s="21"/>
      <c r="BN627" s="24"/>
      <c r="BO627" s="21"/>
      <c r="BP627" s="21"/>
      <c r="BQ627" s="23"/>
      <c r="BR627" s="23"/>
      <c r="BS627" s="24"/>
      <c r="BT627" s="25"/>
    </row>
    <row r="628" spans="1:74" s="22" customFormat="1" ht="291.7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9"/>
      <c r="O628" s="29"/>
      <c r="P628" s="29"/>
      <c r="Q628" s="29"/>
      <c r="R628" s="29"/>
      <c r="S628" s="29"/>
      <c r="T628" s="29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0"/>
      <c r="BB628" s="21"/>
      <c r="BC628" s="200"/>
      <c r="BD628" s="183"/>
      <c r="BE628" s="20"/>
      <c r="BF628" s="23"/>
      <c r="BG628" s="21"/>
      <c r="BH628" s="21"/>
      <c r="BI628" s="21"/>
      <c r="BJ628" s="21"/>
      <c r="BK628" s="21"/>
      <c r="BL628" s="21"/>
      <c r="BM628" s="21"/>
      <c r="BN628" s="24"/>
      <c r="BO628" s="21"/>
      <c r="BP628" s="21"/>
      <c r="BQ628" s="23"/>
      <c r="BR628" s="23"/>
      <c r="BS628" s="24"/>
      <c r="BT628" s="25"/>
    </row>
    <row r="629" spans="1:74" s="22" customFormat="1" ht="197.2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"/>
      <c r="N629" s="23"/>
      <c r="O629" s="23"/>
      <c r="P629" s="23"/>
      <c r="Q629" s="23"/>
      <c r="R629" s="23"/>
      <c r="S629" s="23"/>
      <c r="T629" s="20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00"/>
      <c r="BD629" s="20"/>
      <c r="BE629" s="20"/>
      <c r="BF629" s="21"/>
      <c r="BG629" s="21"/>
      <c r="BH629" s="21"/>
      <c r="BI629" s="21"/>
      <c r="BJ629" s="21"/>
      <c r="BK629" s="21"/>
      <c r="BL629" s="21"/>
      <c r="BM629" s="198"/>
      <c r="BN629" s="24"/>
      <c r="BO629" s="21"/>
      <c r="BP629" s="21"/>
      <c r="BQ629" s="23"/>
      <c r="BR629" s="23"/>
      <c r="BS629" s="24"/>
      <c r="BT629" s="25"/>
    </row>
    <row r="630" spans="1:74" s="22" customFormat="1" ht="197.2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20"/>
      <c r="N630" s="23"/>
      <c r="O630" s="23"/>
      <c r="P630" s="23"/>
      <c r="Q630" s="23"/>
      <c r="R630" s="23"/>
      <c r="S630" s="23"/>
      <c r="T630" s="20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185"/>
      <c r="BD630" s="190"/>
      <c r="BE630" s="190"/>
      <c r="BF630" s="21"/>
      <c r="BG630" s="21"/>
      <c r="BH630" s="21"/>
      <c r="BI630" s="21"/>
      <c r="BJ630" s="21"/>
      <c r="BK630" s="21"/>
      <c r="BL630" s="21"/>
      <c r="BM630" s="198"/>
      <c r="BN630" s="24"/>
      <c r="BO630" s="21"/>
      <c r="BP630" s="21"/>
      <c r="BQ630" s="23"/>
      <c r="BR630" s="23"/>
      <c r="BS630" s="24"/>
      <c r="BT630" s="25"/>
    </row>
    <row r="631" spans="1:74" s="22" customFormat="1" ht="279.7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20"/>
      <c r="L631" s="20"/>
      <c r="M631" s="20"/>
      <c r="N631" s="191"/>
      <c r="O631" s="191"/>
      <c r="P631" s="191"/>
      <c r="Q631" s="191"/>
      <c r="R631" s="191"/>
      <c r="S631" s="191"/>
      <c r="T631" s="19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00"/>
      <c r="BD631" s="63"/>
      <c r="BE631" s="63"/>
      <c r="BF631" s="21"/>
      <c r="BG631" s="21"/>
      <c r="BH631" s="21"/>
      <c r="BI631" s="21"/>
      <c r="BJ631" s="21"/>
      <c r="BK631" s="21"/>
      <c r="BL631" s="21"/>
      <c r="BM631" s="21"/>
      <c r="BN631" s="24"/>
      <c r="BO631" s="21"/>
      <c r="BP631" s="21"/>
      <c r="BQ631" s="23"/>
      <c r="BR631" s="23"/>
      <c r="BS631" s="24"/>
      <c r="BT631" s="25"/>
    </row>
    <row r="632" spans="1:74" s="22" customFormat="1" ht="171.7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20"/>
      <c r="L632" s="20"/>
      <c r="M632" s="20"/>
      <c r="N632" s="23"/>
      <c r="O632" s="23"/>
      <c r="P632" s="23"/>
      <c r="Q632" s="23"/>
      <c r="R632" s="23"/>
      <c r="S632" s="23"/>
      <c r="T632" s="23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00"/>
      <c r="BD632" s="23"/>
      <c r="BE632" s="23"/>
      <c r="BF632" s="21"/>
      <c r="BG632" s="21"/>
      <c r="BH632" s="21"/>
      <c r="BI632" s="21"/>
      <c r="BJ632" s="21"/>
      <c r="BK632" s="21"/>
      <c r="BL632" s="21"/>
      <c r="BM632" s="21"/>
      <c r="BN632" s="24"/>
      <c r="BO632" s="21"/>
      <c r="BP632" s="21"/>
      <c r="BQ632" s="23"/>
      <c r="BR632" s="23"/>
      <c r="BS632" s="24"/>
      <c r="BT632" s="25"/>
    </row>
    <row r="633" spans="1:74" s="22" customFormat="1" ht="129.7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20"/>
      <c r="L633" s="20"/>
      <c r="M633" s="20"/>
      <c r="N633" s="23"/>
      <c r="O633" s="23"/>
      <c r="P633" s="23"/>
      <c r="Q633" s="23"/>
      <c r="R633" s="23"/>
      <c r="S633" s="23"/>
      <c r="T633" s="23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192"/>
      <c r="BD633" s="29"/>
      <c r="BE633" s="29"/>
      <c r="BF633" s="21"/>
      <c r="BG633" s="21"/>
      <c r="BH633" s="21"/>
      <c r="BI633" s="21"/>
      <c r="BJ633" s="21"/>
      <c r="BK633" s="21"/>
      <c r="BL633" s="21"/>
      <c r="BM633" s="198"/>
      <c r="BN633" s="24"/>
      <c r="BO633" s="21"/>
      <c r="BP633" s="21"/>
      <c r="BQ633" s="23"/>
      <c r="BR633" s="23"/>
      <c r="BS633" s="24"/>
      <c r="BT633" s="25"/>
    </row>
    <row r="634" spans="1:74" s="22" customFormat="1" ht="187.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20"/>
      <c r="L634" s="20"/>
      <c r="M634" s="29"/>
      <c r="N634" s="29"/>
      <c r="O634" s="29"/>
      <c r="P634" s="29"/>
      <c r="Q634" s="29"/>
      <c r="R634" s="29"/>
      <c r="S634" s="29"/>
      <c r="T634" s="29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00"/>
      <c r="BD634" s="23"/>
      <c r="BE634" s="23"/>
      <c r="BF634" s="21"/>
      <c r="BG634" s="21"/>
      <c r="BH634" s="21"/>
      <c r="BI634" s="21"/>
      <c r="BJ634" s="21"/>
      <c r="BK634" s="21"/>
      <c r="BL634" s="23"/>
      <c r="BM634" s="21"/>
      <c r="BN634" s="24"/>
      <c r="BO634" s="21"/>
      <c r="BP634" s="21"/>
      <c r="BQ634" s="21"/>
      <c r="BR634" s="21"/>
      <c r="BS634" s="23"/>
      <c r="BT634" s="24"/>
      <c r="BU634" s="25"/>
      <c r="BV634" s="30"/>
    </row>
    <row r="635" spans="1:74" s="22" customFormat="1" ht="187.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20"/>
      <c r="L635" s="20"/>
      <c r="M635" s="200"/>
      <c r="N635" s="28"/>
      <c r="O635" s="18"/>
      <c r="P635" s="28"/>
      <c r="Q635" s="28"/>
      <c r="R635" s="28"/>
      <c r="S635" s="28"/>
      <c r="T635" s="28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3"/>
      <c r="BM635" s="21"/>
      <c r="BN635" s="24"/>
      <c r="BO635" s="25"/>
      <c r="BP635" s="21"/>
      <c r="BQ635" s="21"/>
      <c r="BR635" s="21"/>
      <c r="BS635" s="23"/>
      <c r="BT635" s="24"/>
      <c r="BU635" s="25"/>
      <c r="BV635" s="30"/>
    </row>
    <row r="636" spans="1:74" s="22" customFormat="1" ht="409.6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20"/>
      <c r="L636" s="20"/>
      <c r="M636" s="20"/>
      <c r="N636" s="23"/>
      <c r="O636" s="23"/>
      <c r="P636" s="23"/>
      <c r="Q636" s="23"/>
      <c r="R636" s="23"/>
      <c r="S636" s="23"/>
      <c r="T636" s="23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3"/>
      <c r="AU636" s="21"/>
      <c r="AV636" s="23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3"/>
      <c r="BM636" s="21"/>
      <c r="BN636" s="24"/>
      <c r="BO636" s="25"/>
      <c r="BP636" s="21"/>
      <c r="BQ636" s="21"/>
      <c r="BR636" s="21"/>
      <c r="BS636" s="23"/>
      <c r="BT636" s="24"/>
      <c r="BU636" s="25"/>
      <c r="BV636" s="30"/>
    </row>
    <row r="637" spans="1:74" s="22" customFormat="1" ht="409.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20"/>
      <c r="L637" s="20"/>
      <c r="M637" s="20"/>
      <c r="N637" s="23"/>
      <c r="O637" s="23"/>
      <c r="P637" s="23"/>
      <c r="Q637" s="23"/>
      <c r="R637" s="23"/>
      <c r="S637" s="23"/>
      <c r="T637" s="23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00"/>
      <c r="BD637" s="23"/>
      <c r="BE637" s="23"/>
      <c r="BF637" s="21"/>
      <c r="BG637" s="21"/>
      <c r="BH637" s="21"/>
      <c r="BI637" s="21"/>
      <c r="BJ637" s="21"/>
      <c r="BK637" s="21"/>
      <c r="BL637" s="23"/>
      <c r="BM637" s="21"/>
      <c r="BN637" s="24"/>
      <c r="BO637" s="25"/>
      <c r="BP637" s="21"/>
      <c r="BQ637" s="21"/>
      <c r="BR637" s="21"/>
      <c r="BS637" s="23"/>
      <c r="BT637" s="24"/>
      <c r="BU637" s="25"/>
      <c r="BV637" s="30"/>
    </row>
    <row r="638" spans="1:74" s="22" customFormat="1" ht="194.2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20"/>
      <c r="L638" s="20"/>
      <c r="M638" s="200"/>
      <c r="N638" s="28"/>
      <c r="O638" s="18"/>
      <c r="P638" s="28"/>
      <c r="Q638" s="28"/>
      <c r="R638" s="28"/>
      <c r="S638" s="28"/>
      <c r="T638" s="2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3"/>
      <c r="BM638" s="21"/>
      <c r="BN638" s="24"/>
      <c r="BO638" s="25"/>
      <c r="BP638" s="36"/>
      <c r="BQ638" s="36"/>
      <c r="BR638" s="36"/>
      <c r="BS638" s="40"/>
      <c r="BT638" s="26"/>
      <c r="BU638" s="36"/>
      <c r="BV638" s="30"/>
    </row>
    <row r="639" spans="1:74" s="22" customFormat="1" ht="219.7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4"/>
      <c r="BO639" s="25"/>
      <c r="BP639" s="36"/>
      <c r="BQ639" s="36"/>
      <c r="BR639" s="36"/>
      <c r="BS639" s="40"/>
      <c r="BT639" s="26"/>
      <c r="BU639" s="36"/>
      <c r="BV639" s="30"/>
    </row>
    <row r="640" spans="1:74" s="22" customFormat="1" ht="198.7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183"/>
      <c r="O640" s="183"/>
      <c r="P640" s="183"/>
      <c r="Q640" s="183"/>
      <c r="R640" s="183"/>
      <c r="S640" s="183"/>
      <c r="T640" s="183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3"/>
      <c r="BM640" s="21"/>
      <c r="BN640" s="24"/>
      <c r="BO640" s="25"/>
      <c r="BP640" s="21"/>
      <c r="BQ640" s="21"/>
      <c r="BR640" s="21"/>
      <c r="BS640" s="23"/>
      <c r="BT640" s="24"/>
      <c r="BU640" s="25"/>
      <c r="BV640" s="30"/>
    </row>
    <row r="641" spans="1:74" s="22" customFormat="1" ht="198.7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3"/>
      <c r="O641" s="23"/>
      <c r="P641" s="23"/>
      <c r="Q641" s="23"/>
      <c r="R641" s="23"/>
      <c r="S641" s="23"/>
      <c r="T641" s="23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3"/>
      <c r="BM641" s="21"/>
      <c r="BN641" s="24"/>
      <c r="BO641" s="25"/>
      <c r="BP641" s="21"/>
      <c r="BQ641" s="21"/>
      <c r="BR641" s="21"/>
      <c r="BS641" s="23"/>
      <c r="BT641" s="24"/>
      <c r="BU641" s="25"/>
      <c r="BV641" s="30"/>
    </row>
    <row r="642" spans="1:74" s="22" customFormat="1" ht="198.7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28"/>
      <c r="O642" s="18"/>
      <c r="P642" s="28"/>
      <c r="Q642" s="28"/>
      <c r="R642" s="28"/>
      <c r="S642" s="28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3"/>
      <c r="BM642" s="21"/>
      <c r="BN642" s="24"/>
      <c r="BO642" s="25"/>
      <c r="BP642" s="21"/>
      <c r="BQ642" s="21"/>
      <c r="BR642" s="21"/>
      <c r="BS642" s="23"/>
      <c r="BT642" s="24"/>
      <c r="BU642" s="25"/>
      <c r="BV642" s="30"/>
    </row>
    <row r="643" spans="1:74" s="22" customFormat="1" ht="146.2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28"/>
      <c r="O643" s="18"/>
      <c r="P643" s="28"/>
      <c r="Q643" s="28"/>
      <c r="R643" s="28"/>
      <c r="S643" s="28"/>
      <c r="T643" s="28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3"/>
      <c r="BM643" s="21"/>
      <c r="BN643" s="24"/>
      <c r="BO643" s="25"/>
      <c r="BP643" s="21"/>
      <c r="BQ643" s="21"/>
      <c r="BR643" s="21"/>
      <c r="BS643" s="23"/>
      <c r="BT643" s="24"/>
      <c r="BU643" s="25"/>
      <c r="BV643" s="30"/>
    </row>
    <row r="644" spans="1:74" s="22" customFormat="1" ht="227.2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28"/>
      <c r="O644" s="18"/>
      <c r="P644" s="28"/>
      <c r="Q644" s="28"/>
      <c r="R644" s="28"/>
      <c r="S644" s="28"/>
      <c r="T644" s="28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3"/>
      <c r="BM644" s="21"/>
      <c r="BN644" s="24"/>
      <c r="BO644" s="25"/>
      <c r="BP644" s="21"/>
      <c r="BQ644" s="21"/>
      <c r="BR644" s="21"/>
      <c r="BS644" s="23"/>
      <c r="BT644" s="24"/>
      <c r="BU644" s="25"/>
      <c r="BV644" s="30"/>
    </row>
    <row r="645" spans="1:74" s="22" customFormat="1" ht="154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8"/>
      <c r="O645" s="28"/>
      <c r="P645" s="28"/>
      <c r="Q645" s="28"/>
      <c r="R645" s="28"/>
      <c r="S645" s="28"/>
      <c r="T645" s="28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3"/>
      <c r="BM645" s="21"/>
      <c r="BN645" s="24"/>
      <c r="BO645" s="25"/>
      <c r="BP645" s="21"/>
      <c r="BQ645" s="21"/>
      <c r="BR645" s="21"/>
      <c r="BS645" s="23"/>
      <c r="BT645" s="24"/>
      <c r="BU645" s="25"/>
      <c r="BV645" s="30"/>
    </row>
    <row r="646" spans="1:74" s="22" customFormat="1" ht="154.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28"/>
      <c r="O646" s="18"/>
      <c r="P646" s="28"/>
      <c r="Q646" s="28"/>
      <c r="R646" s="28"/>
      <c r="S646" s="28"/>
      <c r="T646" s="28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3"/>
      <c r="BM646" s="21"/>
      <c r="BN646" s="24"/>
      <c r="BO646" s="25"/>
      <c r="BP646" s="36"/>
      <c r="BQ646" s="36"/>
      <c r="BR646" s="36"/>
      <c r="BS646" s="40"/>
      <c r="BT646" s="26"/>
      <c r="BU646" s="36"/>
      <c r="BV646" s="30"/>
    </row>
    <row r="647" spans="1:74" s="22" customFormat="1" ht="182.2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23"/>
      <c r="O647" s="23"/>
      <c r="P647" s="23"/>
      <c r="Q647" s="23"/>
      <c r="R647" s="23"/>
      <c r="S647" s="23"/>
      <c r="T647" s="23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3"/>
      <c r="BL647" s="21"/>
      <c r="BM647" s="21"/>
      <c r="BN647" s="24"/>
      <c r="BO647" s="25"/>
      <c r="BP647" s="36"/>
      <c r="BQ647" s="36"/>
      <c r="BR647" s="36"/>
      <c r="BS647" s="40"/>
      <c r="BT647" s="26"/>
      <c r="BU647" s="36"/>
      <c r="BV647" s="30"/>
    </row>
    <row r="648" spans="1:74" s="22" customFormat="1" ht="182.2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21"/>
      <c r="N648" s="23"/>
      <c r="O648" s="23"/>
      <c r="P648" s="23"/>
      <c r="Q648" s="23"/>
      <c r="R648" s="23"/>
      <c r="S648" s="23"/>
      <c r="T648" s="28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4"/>
      <c r="BO648" s="25"/>
      <c r="BP648" s="36"/>
      <c r="BQ648" s="36"/>
      <c r="BR648" s="36"/>
      <c r="BS648" s="40"/>
      <c r="BT648" s="26"/>
      <c r="BU648" s="36"/>
      <c r="BV648" s="30"/>
    </row>
    <row r="649" spans="1:74" s="22" customFormat="1" ht="312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20"/>
      <c r="M649" s="21"/>
      <c r="N649" s="28"/>
      <c r="O649" s="28"/>
      <c r="P649" s="28"/>
      <c r="Q649" s="28"/>
      <c r="R649" s="28"/>
      <c r="S649" s="28"/>
      <c r="T649" s="28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182"/>
      <c r="BD649" s="21"/>
      <c r="BE649" s="21"/>
      <c r="BF649" s="23"/>
      <c r="BG649" s="21"/>
      <c r="BH649" s="21"/>
      <c r="BI649" s="21"/>
      <c r="BJ649" s="21"/>
      <c r="BK649" s="23"/>
      <c r="BL649" s="21"/>
      <c r="BM649" s="21"/>
      <c r="BN649" s="24"/>
      <c r="BO649" s="25"/>
      <c r="BP649" s="26"/>
    </row>
    <row r="650" spans="1:74" s="22" customFormat="1" ht="174.75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20"/>
      <c r="M650" s="21"/>
      <c r="N650" s="28"/>
      <c r="O650" s="18"/>
      <c r="P650" s="28"/>
      <c r="Q650" s="28"/>
      <c r="R650" s="28"/>
      <c r="S650" s="28"/>
      <c r="T650" s="28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3"/>
      <c r="BG650" s="21"/>
      <c r="BH650" s="21"/>
      <c r="BI650" s="21"/>
      <c r="BJ650" s="21"/>
      <c r="BK650" s="23"/>
      <c r="BL650" s="21"/>
      <c r="BM650" s="21"/>
      <c r="BN650" s="24"/>
      <c r="BO650" s="25"/>
      <c r="BP650" s="26"/>
    </row>
    <row r="651" spans="1:74" s="22" customFormat="1" ht="167.2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18"/>
      <c r="L651" s="20"/>
      <c r="M651" s="21"/>
      <c r="N651" s="23"/>
      <c r="O651" s="23"/>
      <c r="P651" s="23"/>
      <c r="Q651" s="23"/>
      <c r="R651" s="23"/>
      <c r="S651" s="23"/>
      <c r="T651" s="23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182"/>
      <c r="BD651" s="21"/>
      <c r="BE651" s="21"/>
      <c r="BF651" s="23"/>
      <c r="BG651" s="21"/>
      <c r="BH651" s="21"/>
      <c r="BI651" s="21"/>
      <c r="BJ651" s="21"/>
      <c r="BK651" s="23"/>
      <c r="BL651" s="21"/>
      <c r="BM651" s="21"/>
      <c r="BN651" s="24"/>
      <c r="BO651" s="25"/>
      <c r="BP651" s="26"/>
    </row>
    <row r="652" spans="1:74" s="22" customFormat="1" ht="167.25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18"/>
      <c r="L652" s="20"/>
      <c r="M652" s="21"/>
      <c r="N652" s="23"/>
      <c r="O652" s="23"/>
      <c r="P652" s="23"/>
      <c r="Q652" s="23"/>
      <c r="R652" s="23"/>
      <c r="S652" s="23"/>
      <c r="T652" s="23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3"/>
      <c r="BG652" s="21"/>
      <c r="BH652" s="21"/>
      <c r="BI652" s="21"/>
      <c r="BJ652" s="21"/>
      <c r="BK652" s="23"/>
      <c r="BL652" s="21"/>
      <c r="BM652" s="21"/>
      <c r="BN652" s="24"/>
      <c r="BO652" s="25"/>
      <c r="BP652" s="26"/>
    </row>
    <row r="653" spans="1:74" s="22" customFormat="1" ht="167.25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18"/>
      <c r="L653" s="20"/>
      <c r="M653" s="21"/>
      <c r="N653" s="23"/>
      <c r="O653" s="23"/>
      <c r="P653" s="28"/>
      <c r="Q653" s="28"/>
      <c r="R653" s="28"/>
      <c r="S653" s="28"/>
      <c r="T653" s="28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3"/>
      <c r="BG653" s="21"/>
      <c r="BH653" s="21"/>
      <c r="BI653" s="21"/>
      <c r="BJ653" s="21"/>
      <c r="BK653" s="23"/>
      <c r="BL653" s="21"/>
      <c r="BM653" s="21"/>
      <c r="BN653" s="24"/>
      <c r="BO653" s="25"/>
      <c r="BP653" s="26"/>
    </row>
    <row r="654" spans="1:74" s="22" customFormat="1" ht="372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18"/>
      <c r="L654" s="20"/>
      <c r="M654" s="21"/>
      <c r="N654" s="18"/>
      <c r="O654" s="18"/>
      <c r="P654" s="18"/>
      <c r="Q654" s="18"/>
      <c r="R654" s="18"/>
      <c r="S654" s="18"/>
      <c r="T654" s="18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1"/>
      <c r="BN654" s="24"/>
      <c r="BO654" s="21"/>
      <c r="BP654" s="21"/>
      <c r="BQ654" s="21"/>
      <c r="BR654" s="21"/>
    </row>
    <row r="655" spans="1:74" s="22" customFormat="1" ht="257.25" customHeight="1" x14ac:dyDescent="0.25">
      <c r="A655" s="17"/>
      <c r="B655" s="18"/>
      <c r="C655" s="19"/>
      <c r="D655" s="19"/>
      <c r="E655" s="20"/>
      <c r="F655" s="18"/>
      <c r="G655" s="18"/>
      <c r="H655" s="18"/>
      <c r="I655" s="18"/>
      <c r="J655" s="18"/>
      <c r="K655" s="18"/>
      <c r="L655" s="20"/>
      <c r="M655" s="21"/>
      <c r="N655" s="18"/>
      <c r="O655" s="18"/>
      <c r="P655" s="27"/>
      <c r="Q655" s="27"/>
      <c r="R655" s="27"/>
      <c r="S655" s="27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1"/>
      <c r="BM655" s="21"/>
      <c r="BN655" s="24"/>
      <c r="BO655" s="21"/>
      <c r="BP655" s="21"/>
      <c r="BQ655" s="21"/>
      <c r="BR655" s="21"/>
    </row>
    <row r="656" spans="1:74" s="22" customFormat="1" ht="254.25" customHeight="1" x14ac:dyDescent="0.25">
      <c r="A656" s="17"/>
      <c r="B656" s="18"/>
      <c r="C656" s="19"/>
      <c r="D656" s="19"/>
      <c r="E656" s="20"/>
      <c r="F656" s="18"/>
      <c r="G656" s="18"/>
      <c r="H656" s="18"/>
      <c r="I656" s="18"/>
      <c r="J656" s="18"/>
      <c r="K656" s="18"/>
      <c r="L656" s="20"/>
      <c r="M656" s="21"/>
      <c r="N656" s="18"/>
      <c r="O656" s="18"/>
      <c r="P656" s="27"/>
      <c r="Q656" s="27"/>
      <c r="R656" s="27"/>
      <c r="S656" s="27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21"/>
      <c r="BD656" s="21"/>
      <c r="BE656" s="21"/>
      <c r="BF656" s="21"/>
      <c r="BG656" s="21"/>
      <c r="BH656" s="21"/>
      <c r="BI656" s="21"/>
      <c r="BJ656" s="21"/>
      <c r="BK656" s="21"/>
      <c r="BL656" s="21"/>
      <c r="BM656" s="21"/>
      <c r="BN656" s="24"/>
      <c r="BO656" s="21"/>
      <c r="BP656" s="21"/>
      <c r="BQ656" s="21"/>
      <c r="BR656" s="21"/>
    </row>
    <row r="657" spans="1:72" s="22" customFormat="1" ht="319.5" customHeight="1" x14ac:dyDescent="0.25">
      <c r="A657" s="17"/>
      <c r="B657" s="18"/>
      <c r="C657" s="19"/>
      <c r="D657" s="19"/>
      <c r="E657" s="20"/>
      <c r="F657" s="18"/>
      <c r="G657" s="18"/>
      <c r="H657" s="18"/>
      <c r="I657" s="18"/>
      <c r="J657" s="18"/>
      <c r="K657" s="18"/>
      <c r="L657" s="20"/>
      <c r="M657" s="21"/>
      <c r="N657" s="23"/>
      <c r="O657" s="23"/>
      <c r="P657" s="23"/>
      <c r="Q657" s="23"/>
      <c r="R657" s="23"/>
      <c r="S657" s="23"/>
      <c r="T657" s="28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1"/>
      <c r="BB657" s="21"/>
      <c r="BC657" s="21"/>
      <c r="BD657" s="21"/>
      <c r="BE657" s="21"/>
      <c r="BF657" s="21"/>
      <c r="BG657" s="21"/>
      <c r="BH657" s="21"/>
      <c r="BI657" s="21"/>
      <c r="BJ657" s="21"/>
      <c r="BK657" s="21"/>
      <c r="BL657" s="21"/>
      <c r="BM657" s="21"/>
      <c r="BN657" s="24"/>
      <c r="BO657" s="21"/>
      <c r="BP657" s="21"/>
      <c r="BQ657" s="21"/>
      <c r="BR657" s="21"/>
    </row>
    <row r="658" spans="1:72" s="22" customFormat="1" ht="409.6" customHeight="1" x14ac:dyDescent="0.25">
      <c r="A658" s="17"/>
      <c r="B658" s="18"/>
      <c r="C658" s="19"/>
      <c r="D658" s="19"/>
      <c r="E658" s="20"/>
      <c r="F658" s="18"/>
      <c r="G658" s="18"/>
      <c r="H658" s="18"/>
      <c r="I658" s="18"/>
      <c r="J658" s="18"/>
      <c r="K658" s="18"/>
      <c r="L658" s="18"/>
      <c r="M658" s="18"/>
      <c r="N658" s="28"/>
      <c r="O658" s="18"/>
      <c r="P658" s="28"/>
      <c r="Q658" s="28"/>
      <c r="R658" s="28"/>
      <c r="S658" s="28"/>
      <c r="T658" s="28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1"/>
      <c r="BB658" s="21"/>
      <c r="BC658" s="21"/>
      <c r="BD658" s="21"/>
      <c r="BE658" s="21"/>
      <c r="BF658" s="21"/>
      <c r="BG658" s="21"/>
      <c r="BH658" s="21"/>
      <c r="BI658" s="21"/>
      <c r="BJ658" s="21"/>
      <c r="BK658" s="21"/>
      <c r="BL658" s="21"/>
      <c r="BM658" s="21"/>
      <c r="BN658" s="24"/>
      <c r="BO658" s="21"/>
      <c r="BP658" s="21"/>
      <c r="BQ658" s="21"/>
      <c r="BR658" s="21"/>
    </row>
    <row r="659" spans="1:72" s="22" customFormat="1" ht="141.75" customHeight="1" x14ac:dyDescent="0.25">
      <c r="A659" s="17"/>
      <c r="B659" s="18"/>
      <c r="C659" s="19"/>
      <c r="D659" s="19"/>
      <c r="E659" s="20"/>
      <c r="F659" s="18"/>
      <c r="G659" s="18"/>
      <c r="H659" s="18"/>
      <c r="I659" s="18"/>
      <c r="J659" s="18"/>
      <c r="K659" s="18"/>
      <c r="L659" s="20"/>
      <c r="M659" s="21"/>
      <c r="N659" s="23"/>
      <c r="O659" s="23"/>
      <c r="P659" s="23"/>
      <c r="Q659" s="23"/>
      <c r="R659" s="23"/>
      <c r="S659" s="23"/>
      <c r="T659" s="28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21"/>
      <c r="BD659" s="21"/>
      <c r="BE659" s="21"/>
      <c r="BF659" s="21"/>
      <c r="BG659" s="21"/>
      <c r="BH659" s="21"/>
      <c r="BI659" s="21"/>
      <c r="BJ659" s="21"/>
      <c r="BK659" s="21"/>
      <c r="BL659" s="21"/>
      <c r="BM659" s="21"/>
      <c r="BN659" s="24"/>
      <c r="BO659" s="21"/>
      <c r="BP659" s="21"/>
      <c r="BQ659" s="21"/>
      <c r="BR659" s="21"/>
    </row>
    <row r="660" spans="1:72" s="22" customFormat="1" ht="141.75" customHeight="1" x14ac:dyDescent="0.25">
      <c r="A660" s="17"/>
      <c r="B660" s="18"/>
      <c r="C660" s="19"/>
      <c r="D660" s="19"/>
      <c r="E660" s="20"/>
      <c r="F660" s="18"/>
      <c r="G660" s="18"/>
      <c r="H660" s="18"/>
      <c r="I660" s="18"/>
      <c r="J660" s="18"/>
      <c r="K660" s="18"/>
      <c r="L660" s="20"/>
      <c r="M660" s="18"/>
      <c r="N660" s="23"/>
      <c r="O660" s="23"/>
      <c r="P660" s="23"/>
      <c r="Q660" s="23"/>
      <c r="R660" s="23"/>
      <c r="S660" s="23"/>
      <c r="T660" s="23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21"/>
      <c r="BD660" s="21"/>
      <c r="BE660" s="21"/>
      <c r="BF660" s="21"/>
      <c r="BG660" s="21"/>
      <c r="BH660" s="21"/>
      <c r="BI660" s="21"/>
      <c r="BJ660" s="21"/>
      <c r="BK660" s="21"/>
      <c r="BL660" s="21"/>
      <c r="BM660" s="21"/>
      <c r="BN660" s="24"/>
      <c r="BO660" s="21"/>
      <c r="BP660" s="21"/>
      <c r="BQ660" s="21"/>
      <c r="BR660" s="21"/>
    </row>
    <row r="661" spans="1:72" s="22" customFormat="1" ht="292.5" customHeight="1" x14ac:dyDescent="0.25">
      <c r="A661" s="17"/>
      <c r="B661" s="18"/>
      <c r="C661" s="19"/>
      <c r="D661" s="19"/>
      <c r="E661" s="20"/>
      <c r="F661" s="18"/>
      <c r="G661" s="18"/>
      <c r="H661" s="18"/>
      <c r="I661" s="18"/>
      <c r="J661" s="18"/>
      <c r="K661" s="18"/>
      <c r="L661" s="20"/>
      <c r="M661" s="21"/>
      <c r="N661" s="27"/>
      <c r="O661" s="18"/>
      <c r="P661" s="27"/>
      <c r="Q661" s="27"/>
      <c r="R661" s="27"/>
      <c r="S661" s="27"/>
      <c r="T661" s="27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1"/>
      <c r="BD661" s="21"/>
      <c r="BE661" s="21"/>
      <c r="BF661" s="21"/>
      <c r="BG661" s="21"/>
      <c r="BH661" s="21"/>
      <c r="BI661" s="21"/>
      <c r="BJ661" s="21"/>
      <c r="BK661" s="21"/>
      <c r="BL661" s="21"/>
      <c r="BM661" s="21"/>
      <c r="BN661" s="24"/>
      <c r="BO661" s="21"/>
      <c r="BP661" s="21"/>
      <c r="BQ661" s="21"/>
      <c r="BR661" s="24"/>
      <c r="BS661" s="25"/>
      <c r="BT661" s="26"/>
    </row>
    <row r="662" spans="1:72" s="22" customFormat="1" ht="177" customHeight="1" x14ac:dyDescent="0.25">
      <c r="A662" s="17"/>
      <c r="B662" s="18"/>
      <c r="C662" s="19"/>
      <c r="D662" s="19"/>
      <c r="E662" s="20"/>
      <c r="F662" s="18"/>
      <c r="G662" s="18"/>
      <c r="H662" s="18"/>
      <c r="I662" s="18"/>
      <c r="J662" s="18"/>
      <c r="K662" s="18"/>
      <c r="L662" s="20"/>
      <c r="M662" s="21"/>
      <c r="N662" s="18"/>
      <c r="O662" s="18"/>
      <c r="P662" s="27"/>
      <c r="Q662" s="27"/>
      <c r="R662" s="27"/>
      <c r="S662" s="27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  <c r="BA662" s="21"/>
      <c r="BB662" s="21"/>
      <c r="BC662" s="21"/>
      <c r="BD662" s="21"/>
      <c r="BE662" s="21"/>
      <c r="BF662" s="21"/>
      <c r="BG662" s="21"/>
      <c r="BH662" s="21"/>
      <c r="BI662" s="21"/>
      <c r="BJ662" s="21"/>
      <c r="BK662" s="21"/>
      <c r="BL662" s="21"/>
      <c r="BM662" s="21"/>
      <c r="BN662" s="21"/>
      <c r="BO662" s="21"/>
      <c r="BP662" s="21"/>
      <c r="BQ662" s="21"/>
      <c r="BR662" s="24"/>
      <c r="BS662" s="25"/>
      <c r="BT662" s="26"/>
    </row>
  </sheetData>
  <autoFilter ref="A2:BV2"/>
  <mergeCells count="2">
    <mergeCell ref="L129:L130"/>
    <mergeCell ref="L378:L379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2018-02-22T06:59:30Z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