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2" activeTab="2"/>
  </bookViews>
  <sheets>
    <sheet name="81_лот_(Всего)" sheetId="2" state="hidden" r:id="rId1"/>
    <sheet name="81_лот_(всего+)" sheetId="3" state="hidden" r:id="rId2"/>
    <sheet name="81_лот_(Северо-Восток)" sheetId="4" r:id="rId3"/>
  </sheets>
  <definedNames>
    <definedName name="_xlnm._FilterDatabase" localSheetId="0" hidden="1">'81_лот_(Всего)'!$A$2:$BM$321</definedName>
    <definedName name="_xlnm._FilterDatabase" localSheetId="1" hidden="1">'81_лот_(всего+)'!$A$2:$BM$265</definedName>
    <definedName name="_xlnm._FilterDatabase" localSheetId="2" hidden="1">'81_лот_(Северо-Восток)'!$A$2:$BM$208</definedName>
    <definedName name="_xlnm.Print_Titles" localSheetId="0">'81_лот_(Всего)'!$2:$2</definedName>
    <definedName name="_xlnm.Print_Titles" localSheetId="1">'81_лот_(всего+)'!$2:$2</definedName>
    <definedName name="_xlnm.Print_Titles" localSheetId="2">'81_лот_(Северо-Восток)'!$2:$2</definedName>
    <definedName name="_xlnm.Print_Area" localSheetId="0">'81_лот_(Всего)'!$A$1:$BM$150</definedName>
    <definedName name="_xlnm.Print_Area" localSheetId="1">'81_лот_(всего+)'!$A$1:$BM$94</definedName>
    <definedName name="_xlnm.Print_Area" localSheetId="2">'81_лот_(Северо-Восток)'!$A$1:$BM$37</definedName>
  </definedNames>
  <calcPr calcId="145621" refMode="R1C1"/>
</workbook>
</file>

<file path=xl/calcChain.xml><?xml version="1.0" encoding="utf-8"?>
<calcChain xmlns="http://schemas.openxmlformats.org/spreadsheetml/2006/main">
  <c r="BJ37" i="4" l="1"/>
  <c r="BI37" i="4"/>
  <c r="BH37" i="4"/>
  <c r="BF37" i="4"/>
  <c r="BE37" i="4"/>
  <c r="BD37" i="4"/>
  <c r="AX37" i="4"/>
  <c r="AW37" i="4"/>
  <c r="AV37" i="4"/>
  <c r="AU37" i="4"/>
  <c r="AT37" i="4"/>
  <c r="AS37" i="4"/>
  <c r="AP37" i="4"/>
  <c r="AO37" i="4"/>
  <c r="AH37" i="4"/>
  <c r="AD37" i="4"/>
  <c r="AC37" i="4"/>
  <c r="AB37" i="4"/>
  <c r="AA37" i="4"/>
  <c r="Z37" i="4"/>
  <c r="Y37" i="4"/>
  <c r="X37" i="4"/>
  <c r="W37" i="4"/>
  <c r="V37" i="4"/>
  <c r="U37" i="4"/>
  <c r="T36" i="4"/>
  <c r="T27" i="4"/>
  <c r="T26" i="4"/>
  <c r="T23" i="4"/>
  <c r="N36" i="4"/>
  <c r="M36" i="4"/>
  <c r="M35" i="4"/>
  <c r="N35" i="4" s="1"/>
  <c r="AZ34" i="4"/>
  <c r="R34" i="4"/>
  <c r="O34" i="4"/>
  <c r="M33" i="4"/>
  <c r="N33" i="4" s="1"/>
  <c r="R32" i="4"/>
  <c r="O32" i="4"/>
  <c r="N31" i="4"/>
  <c r="Q31" i="4" s="1"/>
  <c r="Q30" i="4" s="1"/>
  <c r="M31" i="4"/>
  <c r="R30" i="4"/>
  <c r="O30" i="4"/>
  <c r="N30" i="4"/>
  <c r="M29" i="4"/>
  <c r="N29" i="4" s="1"/>
  <c r="R28" i="4"/>
  <c r="O28" i="4"/>
  <c r="N27" i="4"/>
  <c r="N26" i="4" s="1"/>
  <c r="M27" i="4"/>
  <c r="BK26" i="4"/>
  <c r="AZ26" i="4"/>
  <c r="AZ37" i="4" s="1"/>
  <c r="S26" i="4"/>
  <c r="R26" i="4"/>
  <c r="Q26" i="4"/>
  <c r="P26" i="4"/>
  <c r="O26" i="4"/>
  <c r="R24" i="4"/>
  <c r="T24" i="4" s="1"/>
  <c r="N25" i="4"/>
  <c r="S25" i="4" s="1"/>
  <c r="M25" i="4"/>
  <c r="M24" i="4"/>
  <c r="N23" i="4"/>
  <c r="M23" i="4"/>
  <c r="N22" i="4"/>
  <c r="S22" i="4" s="1"/>
  <c r="S21" i="4" s="1"/>
  <c r="M22" i="4"/>
  <c r="AJ21" i="4"/>
  <c r="R21" i="4"/>
  <c r="O21" i="4"/>
  <c r="T10" i="4"/>
  <c r="T6" i="4"/>
  <c r="T5" i="4"/>
  <c r="R18" i="4"/>
  <c r="T18" i="4" s="1"/>
  <c r="S15" i="4"/>
  <c r="R15" i="4"/>
  <c r="Q15" i="4"/>
  <c r="P15" i="4"/>
  <c r="T15" i="4" s="1"/>
  <c r="N19" i="4"/>
  <c r="Q19" i="4" s="1"/>
  <c r="M19" i="4"/>
  <c r="M18" i="4"/>
  <c r="N17" i="4"/>
  <c r="P17" i="4" s="1"/>
  <c r="M17" i="4"/>
  <c r="N16" i="4"/>
  <c r="S16" i="4" s="1"/>
  <c r="M16" i="4"/>
  <c r="M15" i="4"/>
  <c r="M14" i="4"/>
  <c r="N14" i="4" s="1"/>
  <c r="R13" i="4"/>
  <c r="O13" i="4"/>
  <c r="R11" i="4"/>
  <c r="T11" i="4" s="1"/>
  <c r="M12" i="4"/>
  <c r="N12" i="4" s="1"/>
  <c r="M11" i="4"/>
  <c r="N10" i="4"/>
  <c r="M10" i="4"/>
  <c r="M9" i="4"/>
  <c r="N9" i="4" s="1"/>
  <c r="AJ8" i="4"/>
  <c r="R8" i="4"/>
  <c r="O8" i="4"/>
  <c r="O37" i="4" s="1"/>
  <c r="P7" i="4"/>
  <c r="N7" i="4"/>
  <c r="Q7" i="4" s="1"/>
  <c r="Q3" i="4" s="1"/>
  <c r="N6" i="4"/>
  <c r="N5" i="4"/>
  <c r="N4" i="4"/>
  <c r="N3" i="4" s="1"/>
  <c r="S4" i="4"/>
  <c r="Q4" i="4"/>
  <c r="AR3" i="4"/>
  <c r="AJ3" i="4"/>
  <c r="AG3" i="4"/>
  <c r="AG37" i="4" s="1"/>
  <c r="R3" i="4"/>
  <c r="R37" i="4" s="1"/>
  <c r="BJ94" i="3"/>
  <c r="BI94" i="3"/>
  <c r="BF94" i="3"/>
  <c r="BE94" i="3"/>
  <c r="AX94" i="3"/>
  <c r="AW94" i="3"/>
  <c r="AV94" i="3"/>
  <c r="AU94" i="3"/>
  <c r="AT94" i="3"/>
  <c r="AS94" i="3"/>
  <c r="AP94" i="3"/>
  <c r="AO94" i="3"/>
  <c r="AH94" i="3"/>
  <c r="AG94" i="3"/>
  <c r="AD94" i="3"/>
  <c r="AC94" i="3"/>
  <c r="AB94" i="3"/>
  <c r="AA94" i="3"/>
  <c r="Z94" i="3"/>
  <c r="Y94" i="3"/>
  <c r="X94" i="3"/>
  <c r="W94" i="3"/>
  <c r="V94" i="3"/>
  <c r="U94" i="3"/>
  <c r="M93" i="3"/>
  <c r="N93" i="3" s="1"/>
  <c r="R92" i="3"/>
  <c r="O92" i="3"/>
  <c r="N91" i="3"/>
  <c r="Q91" i="3" s="1"/>
  <c r="Q90" i="3" s="1"/>
  <c r="M91" i="3"/>
  <c r="R90" i="3"/>
  <c r="O90" i="3"/>
  <c r="N90" i="3"/>
  <c r="M89" i="3"/>
  <c r="N89" i="3" s="1"/>
  <c r="R88" i="3"/>
  <c r="O88" i="3"/>
  <c r="M87" i="3"/>
  <c r="N87" i="3" s="1"/>
  <c r="R86" i="3"/>
  <c r="O86" i="3"/>
  <c r="M85" i="3"/>
  <c r="N85" i="3" s="1"/>
  <c r="R84" i="3"/>
  <c r="O84" i="3"/>
  <c r="M83" i="3"/>
  <c r="N83" i="3" s="1"/>
  <c r="R82" i="3"/>
  <c r="O82" i="3"/>
  <c r="S91" i="3"/>
  <c r="S90" i="3"/>
  <c r="T80" i="3"/>
  <c r="T74" i="3"/>
  <c r="T70" i="3"/>
  <c r="N81" i="3"/>
  <c r="S81" i="3" s="1"/>
  <c r="S79" i="3" s="1"/>
  <c r="M81" i="3"/>
  <c r="N80" i="3"/>
  <c r="M80" i="3"/>
  <c r="AZ79" i="3"/>
  <c r="R79" i="3"/>
  <c r="O79" i="3"/>
  <c r="N79" i="3"/>
  <c r="N78" i="3"/>
  <c r="S78" i="3" s="1"/>
  <c r="S77" i="3" s="1"/>
  <c r="M78" i="3"/>
  <c r="R77" i="3"/>
  <c r="O77" i="3"/>
  <c r="N77" i="3"/>
  <c r="M76" i="3"/>
  <c r="N76" i="3" s="1"/>
  <c r="R75" i="3"/>
  <c r="O75" i="3"/>
  <c r="N74" i="3"/>
  <c r="M74" i="3"/>
  <c r="M73" i="3"/>
  <c r="N73" i="3" s="1"/>
  <c r="AJ72" i="3"/>
  <c r="R72" i="3"/>
  <c r="O72" i="3"/>
  <c r="M71" i="3"/>
  <c r="N71" i="3" s="1"/>
  <c r="N70" i="3"/>
  <c r="M70" i="3"/>
  <c r="AZ69" i="3"/>
  <c r="R69" i="3"/>
  <c r="O69" i="3"/>
  <c r="N68" i="3"/>
  <c r="S68" i="3" s="1"/>
  <c r="S67" i="3" s="1"/>
  <c r="M68" i="3"/>
  <c r="R67" i="3"/>
  <c r="O67" i="3"/>
  <c r="N67" i="3"/>
  <c r="T63" i="3"/>
  <c r="T61" i="3"/>
  <c r="T60" i="3"/>
  <c r="T59" i="3"/>
  <c r="T58" i="3"/>
  <c r="T56" i="3"/>
  <c r="T55" i="3"/>
  <c r="N64" i="3"/>
  <c r="S64" i="3" s="1"/>
  <c r="S62" i="3" s="1"/>
  <c r="M64" i="3"/>
  <c r="N63" i="3"/>
  <c r="M63" i="3"/>
  <c r="AZ62" i="3"/>
  <c r="R62" i="3"/>
  <c r="O62" i="3"/>
  <c r="N62" i="3"/>
  <c r="N61" i="3"/>
  <c r="M61" i="3"/>
  <c r="AZ60" i="3"/>
  <c r="BK60" i="3" s="1"/>
  <c r="S60" i="3"/>
  <c r="R60" i="3"/>
  <c r="Q60" i="3"/>
  <c r="P60" i="3"/>
  <c r="O60" i="3"/>
  <c r="N60" i="3"/>
  <c r="N59" i="3"/>
  <c r="M59" i="3"/>
  <c r="AR58" i="3"/>
  <c r="BK58" i="3" s="1"/>
  <c r="S58" i="3"/>
  <c r="R58" i="3"/>
  <c r="Q58" i="3"/>
  <c r="P58" i="3"/>
  <c r="O58" i="3"/>
  <c r="N58" i="3"/>
  <c r="N57" i="3"/>
  <c r="S57" i="3" s="1"/>
  <c r="M57" i="3"/>
  <c r="N56" i="3"/>
  <c r="M56" i="3"/>
  <c r="N55" i="3"/>
  <c r="M55" i="3"/>
  <c r="N54" i="3"/>
  <c r="P54" i="3" s="1"/>
  <c r="M54" i="3"/>
  <c r="AR53" i="3"/>
  <c r="AJ53" i="3"/>
  <c r="R53" i="3"/>
  <c r="O53" i="3"/>
  <c r="T48" i="3"/>
  <c r="N48" i="3" s="1"/>
  <c r="T44" i="3"/>
  <c r="T43" i="3"/>
  <c r="M48" i="3"/>
  <c r="M47" i="3"/>
  <c r="N47" i="3" s="1"/>
  <c r="AZ46" i="3"/>
  <c r="AZ94" i="3" s="1"/>
  <c r="R46" i="3"/>
  <c r="O46" i="3"/>
  <c r="R44" i="3"/>
  <c r="N45" i="3"/>
  <c r="Q45" i="3" s="1"/>
  <c r="M45" i="3"/>
  <c r="N44" i="3"/>
  <c r="M44" i="3"/>
  <c r="N43" i="3"/>
  <c r="M43" i="3"/>
  <c r="N42" i="3"/>
  <c r="P42" i="3" s="1"/>
  <c r="M42" i="3"/>
  <c r="AR41" i="3"/>
  <c r="AJ41" i="3"/>
  <c r="R41" i="3"/>
  <c r="O41" i="3"/>
  <c r="N39" i="3"/>
  <c r="P39" i="3" s="1"/>
  <c r="M39" i="3"/>
  <c r="R38" i="3"/>
  <c r="O38" i="3"/>
  <c r="N38" i="3"/>
  <c r="S39" i="3"/>
  <c r="S38" i="3"/>
  <c r="T30" i="3"/>
  <c r="T24" i="3"/>
  <c r="T23" i="3"/>
  <c r="T19" i="3"/>
  <c r="T18" i="3"/>
  <c r="T15" i="3"/>
  <c r="T11" i="3"/>
  <c r="T10" i="3"/>
  <c r="T5" i="3"/>
  <c r="R36" i="3"/>
  <c r="T36" i="3" s="1"/>
  <c r="S33" i="3"/>
  <c r="R33" i="3"/>
  <c r="Q33" i="3"/>
  <c r="T33" i="3" s="1"/>
  <c r="P33" i="3"/>
  <c r="N37" i="3"/>
  <c r="Q37" i="3" s="1"/>
  <c r="M37" i="3"/>
  <c r="M36" i="3"/>
  <c r="N35" i="3"/>
  <c r="Q35" i="3" s="1"/>
  <c r="M35" i="3"/>
  <c r="N34" i="3"/>
  <c r="S34" i="3" s="1"/>
  <c r="M34" i="3"/>
  <c r="M33" i="3"/>
  <c r="N32" i="3"/>
  <c r="S32" i="3" s="1"/>
  <c r="M32" i="3"/>
  <c r="R31" i="3"/>
  <c r="O31" i="3"/>
  <c r="N30" i="3"/>
  <c r="M30" i="3"/>
  <c r="N29" i="3"/>
  <c r="P29" i="3" s="1"/>
  <c r="M29" i="3"/>
  <c r="AJ28" i="3"/>
  <c r="R28" i="3"/>
  <c r="O28" i="3"/>
  <c r="S26" i="3"/>
  <c r="Q26" i="3"/>
  <c r="M27" i="3"/>
  <c r="N27" i="3" s="1"/>
  <c r="N26" i="3"/>
  <c r="P26" i="3" s="1"/>
  <c r="T26" i="3" s="1"/>
  <c r="BD21" i="3" s="1"/>
  <c r="BD94" i="3" s="1"/>
  <c r="M26" i="3"/>
  <c r="M25" i="3"/>
  <c r="N25" i="3" s="1"/>
  <c r="N24" i="3"/>
  <c r="M24" i="3"/>
  <c r="N23" i="3"/>
  <c r="M23" i="3"/>
  <c r="M22" i="3"/>
  <c r="N22" i="3" s="1"/>
  <c r="AR21" i="3"/>
  <c r="AJ21" i="3"/>
  <c r="R21" i="3"/>
  <c r="O21" i="3"/>
  <c r="N21" i="3"/>
  <c r="M20" i="3"/>
  <c r="N20" i="3" s="1"/>
  <c r="P20" i="3" s="1"/>
  <c r="N19" i="3"/>
  <c r="M19" i="3"/>
  <c r="N18" i="3"/>
  <c r="M18" i="3"/>
  <c r="M17" i="3"/>
  <c r="N17" i="3" s="1"/>
  <c r="AR16" i="3"/>
  <c r="AJ16" i="3"/>
  <c r="R16" i="3"/>
  <c r="O16" i="3"/>
  <c r="N16" i="3"/>
  <c r="N15" i="3"/>
  <c r="M15" i="3"/>
  <c r="N14" i="3"/>
  <c r="S14" i="3" s="1"/>
  <c r="S13" i="3" s="1"/>
  <c r="M14" i="3"/>
  <c r="AJ13" i="3"/>
  <c r="R13" i="3"/>
  <c r="O13" i="3"/>
  <c r="M12" i="3"/>
  <c r="N12" i="3" s="1"/>
  <c r="N11" i="3"/>
  <c r="M11" i="3"/>
  <c r="N10" i="3"/>
  <c r="M10" i="3"/>
  <c r="M9" i="3"/>
  <c r="N9" i="3" s="1"/>
  <c r="AR8" i="3"/>
  <c r="AJ8" i="3"/>
  <c r="R8" i="3"/>
  <c r="O8" i="3"/>
  <c r="R6" i="3"/>
  <c r="T6" i="3" s="1"/>
  <c r="N7" i="3"/>
  <c r="S7" i="3" s="1"/>
  <c r="M7" i="3"/>
  <c r="N6" i="3"/>
  <c r="M6" i="3"/>
  <c r="N5" i="3"/>
  <c r="M5" i="3"/>
  <c r="N4" i="3"/>
  <c r="S4" i="3" s="1"/>
  <c r="S3" i="3" s="1"/>
  <c r="M4" i="3"/>
  <c r="AR3" i="3"/>
  <c r="AJ3" i="3"/>
  <c r="R3" i="3"/>
  <c r="R94" i="3" s="1"/>
  <c r="O3" i="3"/>
  <c r="O94" i="3" s="1"/>
  <c r="N3" i="3"/>
  <c r="BJ150" i="2"/>
  <c r="AX150" i="2"/>
  <c r="AV150" i="2"/>
  <c r="AT150" i="2"/>
  <c r="AS150" i="2"/>
  <c r="AP150" i="2"/>
  <c r="AH150" i="2"/>
  <c r="AG150" i="2"/>
  <c r="AD150" i="2"/>
  <c r="AC150" i="2"/>
  <c r="AB150" i="2"/>
  <c r="AA150" i="2"/>
  <c r="Z150" i="2"/>
  <c r="Y150" i="2"/>
  <c r="X150" i="2"/>
  <c r="W150" i="2"/>
  <c r="V150" i="2"/>
  <c r="U150" i="2"/>
  <c r="M149" i="2"/>
  <c r="N149" i="2" s="1"/>
  <c r="R148" i="2"/>
  <c r="O148" i="2"/>
  <c r="T146" i="2"/>
  <c r="N147" i="2"/>
  <c r="S147" i="2" s="1"/>
  <c r="S145" i="2" s="1"/>
  <c r="M147" i="2"/>
  <c r="N146" i="2"/>
  <c r="M146" i="2"/>
  <c r="AZ145" i="2"/>
  <c r="R145" i="2"/>
  <c r="O145" i="2"/>
  <c r="N145" i="2"/>
  <c r="N144" i="2"/>
  <c r="S144" i="2" s="1"/>
  <c r="S143" i="2" s="1"/>
  <c r="M144" i="2"/>
  <c r="R143" i="2"/>
  <c r="O143" i="2"/>
  <c r="N143" i="2"/>
  <c r="M141" i="2"/>
  <c r="N141" i="2" s="1"/>
  <c r="R140" i="2"/>
  <c r="O140" i="2"/>
  <c r="T138" i="2"/>
  <c r="T137" i="2" s="1"/>
  <c r="T133" i="2"/>
  <c r="T129" i="2"/>
  <c r="T128" i="2"/>
  <c r="T127" i="2"/>
  <c r="T126" i="2"/>
  <c r="T122" i="2"/>
  <c r="T121" i="2"/>
  <c r="N138" i="2"/>
  <c r="M138" i="2"/>
  <c r="AZ137" i="2"/>
  <c r="BK137" i="2" s="1"/>
  <c r="S137" i="2"/>
  <c r="R137" i="2"/>
  <c r="Q137" i="2"/>
  <c r="P137" i="2"/>
  <c r="O137" i="2"/>
  <c r="N137" i="2"/>
  <c r="N136" i="2"/>
  <c r="Q136" i="2" s="1"/>
  <c r="Q135" i="2" s="1"/>
  <c r="M136" i="2"/>
  <c r="R135" i="2"/>
  <c r="O135" i="2"/>
  <c r="N135" i="2"/>
  <c r="P134" i="2"/>
  <c r="N134" i="2"/>
  <c r="S134" i="2" s="1"/>
  <c r="S132" i="2" s="1"/>
  <c r="M134" i="2"/>
  <c r="N133" i="2"/>
  <c r="M133" i="2"/>
  <c r="AZ132" i="2"/>
  <c r="R132" i="2"/>
  <c r="O132" i="2"/>
  <c r="N132" i="2"/>
  <c r="N131" i="2"/>
  <c r="S131" i="2" s="1"/>
  <c r="S130" i="2" s="1"/>
  <c r="M131" i="2"/>
  <c r="R130" i="2"/>
  <c r="O130" i="2"/>
  <c r="N130" i="2"/>
  <c r="N129" i="2"/>
  <c r="M129" i="2"/>
  <c r="AZ128" i="2"/>
  <c r="BK128" i="2" s="1"/>
  <c r="S128" i="2"/>
  <c r="R128" i="2"/>
  <c r="Q128" i="2"/>
  <c r="P128" i="2"/>
  <c r="O128" i="2"/>
  <c r="N128" i="2"/>
  <c r="N127" i="2"/>
  <c r="M127" i="2"/>
  <c r="AR126" i="2"/>
  <c r="BK126" i="2" s="1"/>
  <c r="S126" i="2"/>
  <c r="R126" i="2"/>
  <c r="Q126" i="2"/>
  <c r="P126" i="2"/>
  <c r="O126" i="2"/>
  <c r="N126" i="2"/>
  <c r="N125" i="2"/>
  <c r="M125" i="2"/>
  <c r="R124" i="2"/>
  <c r="O124" i="2"/>
  <c r="N124" i="2"/>
  <c r="M123" i="2"/>
  <c r="N123" i="2" s="1"/>
  <c r="N122" i="2"/>
  <c r="M122" i="2"/>
  <c r="N121" i="2"/>
  <c r="M121" i="2"/>
  <c r="M120" i="2"/>
  <c r="N120" i="2" s="1"/>
  <c r="AR119" i="2"/>
  <c r="AJ119" i="2"/>
  <c r="R119" i="2"/>
  <c r="O119" i="2"/>
  <c r="N119" i="2"/>
  <c r="M118" i="2"/>
  <c r="N118" i="2" s="1"/>
  <c r="Q118" i="2" s="1"/>
  <c r="M117" i="2"/>
  <c r="N117" i="2" s="1"/>
  <c r="R116" i="2"/>
  <c r="O116" i="2"/>
  <c r="N116" i="2"/>
  <c r="M115" i="2"/>
  <c r="N115" i="2" s="1"/>
  <c r="R114" i="2"/>
  <c r="O114" i="2"/>
  <c r="N113" i="2"/>
  <c r="M113" i="2"/>
  <c r="R112" i="2"/>
  <c r="O112" i="2"/>
  <c r="N112" i="2"/>
  <c r="M110" i="2"/>
  <c r="N110" i="2" s="1"/>
  <c r="R109" i="2"/>
  <c r="O109" i="2"/>
  <c r="N107" i="2"/>
  <c r="P107" i="2" s="1"/>
  <c r="M107" i="2"/>
  <c r="R106" i="2"/>
  <c r="O106" i="2"/>
  <c r="N106" i="2"/>
  <c r="M105" i="2"/>
  <c r="N105" i="2" s="1"/>
  <c r="S107" i="2"/>
  <c r="S106" i="2"/>
  <c r="R104" i="2"/>
  <c r="O104" i="2"/>
  <c r="T101" i="2"/>
  <c r="N102" i="2"/>
  <c r="S102" i="2" s="1"/>
  <c r="S100" i="2" s="1"/>
  <c r="M102" i="2"/>
  <c r="N101" i="2"/>
  <c r="M101" i="2"/>
  <c r="AZ100" i="2"/>
  <c r="R100" i="2"/>
  <c r="O100" i="2"/>
  <c r="N100" i="2"/>
  <c r="M99" i="2"/>
  <c r="N99" i="2" s="1"/>
  <c r="R98" i="2"/>
  <c r="O98" i="2"/>
  <c r="T96" i="2"/>
  <c r="N96" i="2" s="1"/>
  <c r="T92" i="2"/>
  <c r="T88" i="2"/>
  <c r="T77" i="2"/>
  <c r="S93" i="2"/>
  <c r="M96" i="2"/>
  <c r="M95" i="2"/>
  <c r="N95" i="2" s="1"/>
  <c r="AJ94" i="2"/>
  <c r="R94" i="2"/>
  <c r="O94" i="2"/>
  <c r="P93" i="2"/>
  <c r="T93" i="2" s="1"/>
  <c r="BB91" i="2" s="1"/>
  <c r="N93" i="2"/>
  <c r="Q93" i="2" s="1"/>
  <c r="Q91" i="2" s="1"/>
  <c r="M93" i="2"/>
  <c r="N92" i="2"/>
  <c r="M92" i="2"/>
  <c r="AZ91" i="2"/>
  <c r="S91" i="2"/>
  <c r="R91" i="2"/>
  <c r="O91" i="2"/>
  <c r="N91" i="2"/>
  <c r="N90" i="2"/>
  <c r="M90" i="2"/>
  <c r="R89" i="2"/>
  <c r="O89" i="2"/>
  <c r="N89" i="2"/>
  <c r="N88" i="2"/>
  <c r="M88" i="2"/>
  <c r="N87" i="2"/>
  <c r="Q87" i="2" s="1"/>
  <c r="Q86" i="2" s="1"/>
  <c r="M87" i="2"/>
  <c r="AZ86" i="2"/>
  <c r="R86" i="2"/>
  <c r="O86" i="2"/>
  <c r="Q85" i="2"/>
  <c r="Q84" i="2" s="1"/>
  <c r="N85" i="2"/>
  <c r="M85" i="2"/>
  <c r="R84" i="2"/>
  <c r="O84" i="2"/>
  <c r="N84" i="2"/>
  <c r="P83" i="2"/>
  <c r="M83" i="2"/>
  <c r="N83" i="2" s="1"/>
  <c r="R82" i="2"/>
  <c r="O82" i="2"/>
  <c r="N82" i="2"/>
  <c r="M81" i="2"/>
  <c r="N81" i="2" s="1"/>
  <c r="R80" i="2"/>
  <c r="O80" i="2"/>
  <c r="R78" i="2"/>
  <c r="T78" i="2" s="1"/>
  <c r="N78" i="2" s="1"/>
  <c r="M79" i="2"/>
  <c r="N79" i="2" s="1"/>
  <c r="M78" i="2"/>
  <c r="N77" i="2"/>
  <c r="M77" i="2"/>
  <c r="M76" i="2"/>
  <c r="N76" i="2" s="1"/>
  <c r="AJ75" i="2"/>
  <c r="R75" i="2"/>
  <c r="O75" i="2"/>
  <c r="M74" i="2"/>
  <c r="N74" i="2" s="1"/>
  <c r="R73" i="2"/>
  <c r="O73" i="2"/>
  <c r="N71" i="2"/>
  <c r="Q71" i="2" s="1"/>
  <c r="Q70" i="2" s="1"/>
  <c r="M71" i="2"/>
  <c r="R70" i="2"/>
  <c r="O70" i="2"/>
  <c r="N70" i="2"/>
  <c r="S71" i="2"/>
  <c r="S70" i="2"/>
  <c r="T68" i="2"/>
  <c r="T59" i="2"/>
  <c r="M69" i="2"/>
  <c r="N69" i="2" s="1"/>
  <c r="N68" i="2"/>
  <c r="M68" i="2"/>
  <c r="AZ67" i="2"/>
  <c r="R67" i="2"/>
  <c r="O67" i="2"/>
  <c r="R65" i="2"/>
  <c r="T65" i="2" s="1"/>
  <c r="S62" i="2"/>
  <c r="R62" i="2"/>
  <c r="Q62" i="2"/>
  <c r="P62" i="2"/>
  <c r="T62" i="2" s="1"/>
  <c r="N66" i="2"/>
  <c r="S66" i="2" s="1"/>
  <c r="M66" i="2"/>
  <c r="M65" i="2"/>
  <c r="N64" i="2"/>
  <c r="S64" i="2" s="1"/>
  <c r="M64" i="2"/>
  <c r="N63" i="2"/>
  <c r="P63" i="2" s="1"/>
  <c r="M63" i="2"/>
  <c r="M62" i="2"/>
  <c r="M61" i="2"/>
  <c r="N61" i="2" s="1"/>
  <c r="R60" i="2"/>
  <c r="O60" i="2"/>
  <c r="N59" i="2"/>
  <c r="M59" i="2"/>
  <c r="M58" i="2"/>
  <c r="N58" i="2" s="1"/>
  <c r="AJ57" i="2"/>
  <c r="R57" i="2"/>
  <c r="O57" i="2"/>
  <c r="M56" i="2"/>
  <c r="N56" i="2" s="1"/>
  <c r="R55" i="2"/>
  <c r="O55" i="2"/>
  <c r="R54" i="2"/>
  <c r="Q54" i="2"/>
  <c r="P54" i="2"/>
  <c r="T54" i="2" s="1"/>
  <c r="M54" i="2"/>
  <c r="S53" i="2"/>
  <c r="R53" i="2"/>
  <c r="Q53" i="2"/>
  <c r="P53" i="2"/>
  <c r="O53" i="2"/>
  <c r="M52" i="2"/>
  <c r="N52" i="2" s="1"/>
  <c r="R51" i="2"/>
  <c r="O51" i="2"/>
  <c r="N50" i="2"/>
  <c r="S50" i="2" s="1"/>
  <c r="S49" i="2" s="1"/>
  <c r="M50" i="2"/>
  <c r="R49" i="2"/>
  <c r="O49" i="2"/>
  <c r="N49" i="2"/>
  <c r="M48" i="2"/>
  <c r="N48" i="2" s="1"/>
  <c r="R47" i="2"/>
  <c r="O47" i="2"/>
  <c r="N46" i="2"/>
  <c r="S46" i="2" s="1"/>
  <c r="S45" i="2" s="1"/>
  <c r="M46" i="2"/>
  <c r="R45" i="2"/>
  <c r="O45" i="2"/>
  <c r="N45" i="2"/>
  <c r="M43" i="2"/>
  <c r="N43" i="2" s="1"/>
  <c r="R42" i="2"/>
  <c r="O42" i="2"/>
  <c r="N41" i="2"/>
  <c r="P41" i="2" s="1"/>
  <c r="M41" i="2"/>
  <c r="R40" i="2"/>
  <c r="O40" i="2"/>
  <c r="N40" i="2"/>
  <c r="T36" i="2"/>
  <c r="T35" i="2"/>
  <c r="T31" i="2"/>
  <c r="T26" i="2"/>
  <c r="T25" i="2"/>
  <c r="T22" i="2"/>
  <c r="T16" i="2"/>
  <c r="T15" i="2"/>
  <c r="T10" i="2"/>
  <c r="T4" i="2"/>
  <c r="S38" i="2"/>
  <c r="Q38" i="2"/>
  <c r="M39" i="2"/>
  <c r="N39" i="2" s="1"/>
  <c r="N38" i="2"/>
  <c r="P38" i="2" s="1"/>
  <c r="T38" i="2" s="1"/>
  <c r="BD33" i="2" s="1"/>
  <c r="BD150" i="2" s="1"/>
  <c r="M38" i="2"/>
  <c r="M37" i="2"/>
  <c r="N37" i="2" s="1"/>
  <c r="N36" i="2"/>
  <c r="M36" i="2"/>
  <c r="N35" i="2"/>
  <c r="M35" i="2"/>
  <c r="M34" i="2"/>
  <c r="N34" i="2" s="1"/>
  <c r="AR33" i="2"/>
  <c r="AJ33" i="2"/>
  <c r="R33" i="2"/>
  <c r="O33" i="2"/>
  <c r="M32" i="2"/>
  <c r="N32" i="2" s="1"/>
  <c r="N31" i="2"/>
  <c r="M31" i="2"/>
  <c r="AZ30" i="2"/>
  <c r="R30" i="2"/>
  <c r="O30" i="2"/>
  <c r="M29" i="2"/>
  <c r="N29" i="2" s="1"/>
  <c r="R28" i="2"/>
  <c r="O28" i="2"/>
  <c r="N27" i="2"/>
  <c r="P27" i="2" s="1"/>
  <c r="M27" i="2"/>
  <c r="N26" i="2"/>
  <c r="M26" i="2"/>
  <c r="N25" i="2"/>
  <c r="M25" i="2"/>
  <c r="N24" i="2"/>
  <c r="P24" i="2" s="1"/>
  <c r="M24" i="2"/>
  <c r="AR23" i="2"/>
  <c r="AJ23" i="2"/>
  <c r="R23" i="2"/>
  <c r="O23" i="2"/>
  <c r="N22" i="2"/>
  <c r="M22" i="2"/>
  <c r="N21" i="2"/>
  <c r="P21" i="2" s="1"/>
  <c r="M21" i="2"/>
  <c r="AJ20" i="2"/>
  <c r="R20" i="2"/>
  <c r="O20" i="2"/>
  <c r="N19" i="2"/>
  <c r="P19" i="2" s="1"/>
  <c r="M19" i="2"/>
  <c r="S18" i="2"/>
  <c r="R18" i="2"/>
  <c r="O18" i="2"/>
  <c r="N17" i="2"/>
  <c r="Q17" i="2" s="1"/>
  <c r="M17" i="2"/>
  <c r="N16" i="2"/>
  <c r="M16" i="2"/>
  <c r="N15" i="2"/>
  <c r="M15" i="2"/>
  <c r="N14" i="2"/>
  <c r="M14" i="2"/>
  <c r="AR13" i="2"/>
  <c r="AJ13" i="2"/>
  <c r="R13" i="2"/>
  <c r="O13" i="2"/>
  <c r="R11" i="2"/>
  <c r="T11" i="2" s="1"/>
  <c r="N11" i="2" s="1"/>
  <c r="M12" i="2"/>
  <c r="N12" i="2" s="1"/>
  <c r="M11" i="2"/>
  <c r="N10" i="2"/>
  <c r="M10" i="2"/>
  <c r="M9" i="2"/>
  <c r="N9" i="2" s="1"/>
  <c r="P9" i="2" s="1"/>
  <c r="AR8" i="2"/>
  <c r="AJ8" i="2"/>
  <c r="R8" i="2"/>
  <c r="O8" i="2"/>
  <c r="N8" i="2"/>
  <c r="M7" i="2"/>
  <c r="N7" i="2" s="1"/>
  <c r="S6" i="2"/>
  <c r="R6" i="2"/>
  <c r="O6" i="2"/>
  <c r="N5" i="2"/>
  <c r="Q5" i="2" s="1"/>
  <c r="Q3" i="2" s="1"/>
  <c r="M5" i="2"/>
  <c r="N4" i="2"/>
  <c r="M4" i="2"/>
  <c r="AZ3" i="2"/>
  <c r="R3" i="2"/>
  <c r="R150" i="2" s="1"/>
  <c r="O3" i="2"/>
  <c r="O150" i="2" s="1"/>
  <c r="N3" i="2"/>
  <c r="N11" i="4" l="1"/>
  <c r="AR8" i="4"/>
  <c r="AR37" i="4" s="1"/>
  <c r="N15" i="4"/>
  <c r="AJ13" i="4"/>
  <c r="N18" i="4"/>
  <c r="AR13" i="4"/>
  <c r="N24" i="4"/>
  <c r="N21" i="4" s="1"/>
  <c r="AR21" i="4"/>
  <c r="P29" i="4"/>
  <c r="S29" i="4"/>
  <c r="S28" i="4" s="1"/>
  <c r="Q29" i="4"/>
  <c r="Q28" i="4" s="1"/>
  <c r="N28" i="4"/>
  <c r="P33" i="4"/>
  <c r="S33" i="4"/>
  <c r="S32" i="4" s="1"/>
  <c r="Q33" i="4"/>
  <c r="Q32" i="4" s="1"/>
  <c r="N32" i="4"/>
  <c r="P35" i="4"/>
  <c r="N34" i="4"/>
  <c r="S35" i="4"/>
  <c r="S34" i="4" s="1"/>
  <c r="Q35" i="4"/>
  <c r="Q34" i="4" s="1"/>
  <c r="AJ37" i="4"/>
  <c r="Q9" i="4"/>
  <c r="S9" i="4"/>
  <c r="S8" i="4" s="1"/>
  <c r="P9" i="4"/>
  <c r="N8" i="4"/>
  <c r="N37" i="4" s="1"/>
  <c r="S12" i="4"/>
  <c r="Q12" i="4"/>
  <c r="P12" i="4"/>
  <c r="S14" i="4"/>
  <c r="S13" i="4" s="1"/>
  <c r="Q14" i="4"/>
  <c r="P14" i="4"/>
  <c r="N13" i="4"/>
  <c r="S7" i="4"/>
  <c r="T7" i="4" s="1"/>
  <c r="BB3" i="4" s="1"/>
  <c r="Q16" i="4"/>
  <c r="Q17" i="4"/>
  <c r="T17" i="4" s="1"/>
  <c r="AN13" i="4" s="1"/>
  <c r="S17" i="4"/>
  <c r="P19" i="4"/>
  <c r="T19" i="4" s="1"/>
  <c r="BB13" i="4" s="1"/>
  <c r="S19" i="4"/>
  <c r="P22" i="4"/>
  <c r="Q25" i="4"/>
  <c r="P31" i="4"/>
  <c r="S31" i="4"/>
  <c r="S30" i="4" s="1"/>
  <c r="P4" i="4"/>
  <c r="P16" i="4"/>
  <c r="T16" i="4" s="1"/>
  <c r="AL13" i="4" s="1"/>
  <c r="AL37" i="4" s="1"/>
  <c r="Q22" i="4"/>
  <c r="Q21" i="4" s="1"/>
  <c r="P25" i="4"/>
  <c r="T25" i="4" s="1"/>
  <c r="BB21" i="4" s="1"/>
  <c r="S9" i="3"/>
  <c r="P9" i="3"/>
  <c r="N8" i="3"/>
  <c r="Q9" i="3"/>
  <c r="S12" i="3"/>
  <c r="Q12" i="3"/>
  <c r="P12" i="3"/>
  <c r="P4" i="3"/>
  <c r="Q7" i="3"/>
  <c r="N13" i="3"/>
  <c r="N94" i="3" s="1"/>
  <c r="P14" i="3"/>
  <c r="S17" i="3"/>
  <c r="Q17" i="3"/>
  <c r="P17" i="3"/>
  <c r="S25" i="3"/>
  <c r="P25" i="3"/>
  <c r="Q25" i="3"/>
  <c r="P28" i="3"/>
  <c r="AJ31" i="3"/>
  <c r="AJ94" i="3" s="1"/>
  <c r="N33" i="3"/>
  <c r="Q47" i="3"/>
  <c r="Q46" i="3" s="1"/>
  <c r="S47" i="3"/>
  <c r="S46" i="3" s="1"/>
  <c r="P47" i="3"/>
  <c r="N46" i="3"/>
  <c r="Q4" i="3"/>
  <c r="Q3" i="3" s="1"/>
  <c r="P7" i="3"/>
  <c r="T7" i="3" s="1"/>
  <c r="BB3" i="3" s="1"/>
  <c r="Q14" i="3"/>
  <c r="Q13" i="3" s="1"/>
  <c r="Q20" i="3"/>
  <c r="T20" i="3" s="1"/>
  <c r="BB16" i="3" s="1"/>
  <c r="S20" i="3"/>
  <c r="Q22" i="3"/>
  <c r="S22" i="3"/>
  <c r="S21" i="3" s="1"/>
  <c r="P22" i="3"/>
  <c r="P27" i="3"/>
  <c r="Q27" i="3"/>
  <c r="N36" i="3"/>
  <c r="AR31" i="3"/>
  <c r="AR94" i="3" s="1"/>
  <c r="P38" i="3"/>
  <c r="Q29" i="3"/>
  <c r="Q28" i="3" s="1"/>
  <c r="S29" i="3"/>
  <c r="S28" i="3" s="1"/>
  <c r="Q32" i="3"/>
  <c r="P34" i="3"/>
  <c r="P35" i="3"/>
  <c r="S35" i="3"/>
  <c r="S31" i="3" s="1"/>
  <c r="P37" i="3"/>
  <c r="S37" i="3"/>
  <c r="Q39" i="3"/>
  <c r="Q38" i="3" s="1"/>
  <c r="Q42" i="3"/>
  <c r="Q41" i="3" s="1"/>
  <c r="S42" i="3"/>
  <c r="P45" i="3"/>
  <c r="T45" i="3" s="1"/>
  <c r="BB41" i="3" s="1"/>
  <c r="S45" i="3"/>
  <c r="Q54" i="3"/>
  <c r="S54" i="3"/>
  <c r="S53" i="3" s="1"/>
  <c r="Q57" i="3"/>
  <c r="S71" i="3"/>
  <c r="S69" i="3" s="1"/>
  <c r="P71" i="3"/>
  <c r="Q71" i="3"/>
  <c r="Q69" i="3" s="1"/>
  <c r="N69" i="3"/>
  <c r="S73" i="3"/>
  <c r="S72" i="3" s="1"/>
  <c r="P73" i="3"/>
  <c r="N72" i="3"/>
  <c r="Q73" i="3"/>
  <c r="Q72" i="3" s="1"/>
  <c r="Q83" i="3"/>
  <c r="Q82" i="3" s="1"/>
  <c r="N82" i="3"/>
  <c r="S83" i="3"/>
  <c r="S82" i="3" s="1"/>
  <c r="P83" i="3"/>
  <c r="Q87" i="3"/>
  <c r="Q86" i="3" s="1"/>
  <c r="N86" i="3"/>
  <c r="S87" i="3"/>
  <c r="S86" i="3" s="1"/>
  <c r="P87" i="3"/>
  <c r="N28" i="3"/>
  <c r="N31" i="3"/>
  <c r="P32" i="3"/>
  <c r="Q34" i="3"/>
  <c r="N41" i="3"/>
  <c r="N53" i="3"/>
  <c r="P57" i="3"/>
  <c r="T57" i="3" s="1"/>
  <c r="BB53" i="3" s="1"/>
  <c r="S76" i="3"/>
  <c r="S75" i="3" s="1"/>
  <c r="P76" i="3"/>
  <c r="Q76" i="3"/>
  <c r="Q75" i="3" s="1"/>
  <c r="N75" i="3"/>
  <c r="P85" i="3"/>
  <c r="S85" i="3"/>
  <c r="S84" i="3" s="1"/>
  <c r="Q85" i="3"/>
  <c r="Q84" i="3" s="1"/>
  <c r="N84" i="3"/>
  <c r="P89" i="3"/>
  <c r="S89" i="3"/>
  <c r="S88" i="3" s="1"/>
  <c r="Q89" i="3"/>
  <c r="Q88" i="3" s="1"/>
  <c r="N88" i="3"/>
  <c r="P93" i="3"/>
  <c r="S93" i="3"/>
  <c r="S92" i="3" s="1"/>
  <c r="Q93" i="3"/>
  <c r="Q92" i="3" s="1"/>
  <c r="N92" i="3"/>
  <c r="Q64" i="3"/>
  <c r="Q62" i="3" s="1"/>
  <c r="P68" i="3"/>
  <c r="P78" i="3"/>
  <c r="Q81" i="3"/>
  <c r="Q79" i="3" s="1"/>
  <c r="P91" i="3"/>
  <c r="P64" i="3"/>
  <c r="Q68" i="3"/>
  <c r="Q67" i="3" s="1"/>
  <c r="Q78" i="3"/>
  <c r="Q77" i="3" s="1"/>
  <c r="P81" i="3"/>
  <c r="P7" i="2"/>
  <c r="N6" i="2"/>
  <c r="Q7" i="2"/>
  <c r="Q6" i="2" s="1"/>
  <c r="P5" i="2"/>
  <c r="S5" i="2"/>
  <c r="S3" i="2" s="1"/>
  <c r="S14" i="2"/>
  <c r="P14" i="2"/>
  <c r="N13" i="2"/>
  <c r="Q14" i="2"/>
  <c r="Q13" i="2" s="1"/>
  <c r="P20" i="2"/>
  <c r="P23" i="2"/>
  <c r="Q34" i="2"/>
  <c r="S34" i="2"/>
  <c r="P34" i="2"/>
  <c r="N33" i="2"/>
  <c r="P39" i="2"/>
  <c r="Q39" i="2"/>
  <c r="Q43" i="2"/>
  <c r="Q42" i="2" s="1"/>
  <c r="N42" i="2"/>
  <c r="S43" i="2"/>
  <c r="S42" i="2" s="1"/>
  <c r="P43" i="2"/>
  <c r="S48" i="2"/>
  <c r="S47" i="2" s="1"/>
  <c r="Q48" i="2"/>
  <c r="Q47" i="2" s="1"/>
  <c r="N47" i="2"/>
  <c r="P48" i="2"/>
  <c r="S52" i="2"/>
  <c r="S51" i="2" s="1"/>
  <c r="Q52" i="2"/>
  <c r="Q51" i="2" s="1"/>
  <c r="N51" i="2"/>
  <c r="P52" i="2"/>
  <c r="S56" i="2"/>
  <c r="S55" i="2" s="1"/>
  <c r="Q56" i="2"/>
  <c r="Q55" i="2" s="1"/>
  <c r="N55" i="2"/>
  <c r="P56" i="2"/>
  <c r="S58" i="2"/>
  <c r="S57" i="2" s="1"/>
  <c r="Q58" i="2"/>
  <c r="Q57" i="2" s="1"/>
  <c r="P58" i="2"/>
  <c r="N57" i="2"/>
  <c r="N62" i="2"/>
  <c r="AJ60" i="2"/>
  <c r="N65" i="2"/>
  <c r="AR60" i="2"/>
  <c r="AR150" i="2" s="1"/>
  <c r="S69" i="2"/>
  <c r="S67" i="2" s="1"/>
  <c r="P69" i="2"/>
  <c r="Q69" i="2"/>
  <c r="Q67" i="2" s="1"/>
  <c r="N67" i="2"/>
  <c r="P74" i="2"/>
  <c r="S74" i="2"/>
  <c r="S73" i="2" s="1"/>
  <c r="Q74" i="2"/>
  <c r="Q73" i="2" s="1"/>
  <c r="N73" i="2"/>
  <c r="P76" i="2"/>
  <c r="N75" i="2"/>
  <c r="S76" i="2"/>
  <c r="Q76" i="2"/>
  <c r="S79" i="2"/>
  <c r="Q79" i="2"/>
  <c r="P79" i="2"/>
  <c r="T79" i="2" s="1"/>
  <c r="BB75" i="2" s="1"/>
  <c r="S81" i="2"/>
  <c r="S80" i="2" s="1"/>
  <c r="P81" i="2"/>
  <c r="Q81" i="2"/>
  <c r="Q80" i="2" s="1"/>
  <c r="N80" i="2"/>
  <c r="AJ150" i="2"/>
  <c r="S9" i="2"/>
  <c r="Q9" i="2"/>
  <c r="Q8" i="2" s="1"/>
  <c r="S12" i="2"/>
  <c r="P12" i="2"/>
  <c r="T12" i="2" s="1"/>
  <c r="BB8" i="2" s="1"/>
  <c r="Q12" i="2"/>
  <c r="P18" i="2"/>
  <c r="Q29" i="2"/>
  <c r="Q28" i="2" s="1"/>
  <c r="N28" i="2"/>
  <c r="S29" i="2"/>
  <c r="S28" i="2" s="1"/>
  <c r="P29" i="2"/>
  <c r="Q32" i="2"/>
  <c r="Q30" i="2" s="1"/>
  <c r="N30" i="2"/>
  <c r="S32" i="2"/>
  <c r="S30" i="2" s="1"/>
  <c r="P32" i="2"/>
  <c r="S37" i="2"/>
  <c r="P37" i="2"/>
  <c r="Q37" i="2"/>
  <c r="P40" i="2"/>
  <c r="T53" i="2"/>
  <c r="N54" i="2"/>
  <c r="N53" i="2" s="1"/>
  <c r="AZ53" i="2"/>
  <c r="BK53" i="2" s="1"/>
  <c r="Q61" i="2"/>
  <c r="S61" i="2"/>
  <c r="P61" i="2"/>
  <c r="N60" i="2"/>
  <c r="P17" i="2"/>
  <c r="T17" i="2" s="1"/>
  <c r="BB13" i="2" s="1"/>
  <c r="S17" i="2"/>
  <c r="Q19" i="2"/>
  <c r="Q18" i="2" s="1"/>
  <c r="Q21" i="2"/>
  <c r="Q20" i="2" s="1"/>
  <c r="S21" i="2"/>
  <c r="S20" i="2" s="1"/>
  <c r="Q24" i="2"/>
  <c r="S24" i="2"/>
  <c r="Q27" i="2"/>
  <c r="T27" i="2" s="1"/>
  <c r="BB23" i="2" s="1"/>
  <c r="S27" i="2"/>
  <c r="Q41" i="2"/>
  <c r="Q40" i="2" s="1"/>
  <c r="Q46" i="2"/>
  <c r="Q45" i="2" s="1"/>
  <c r="Q50" i="2"/>
  <c r="Q49" i="2" s="1"/>
  <c r="Q63" i="2"/>
  <c r="T63" i="2" s="1"/>
  <c r="AL60" i="2" s="1"/>
  <c r="AL150" i="2" s="1"/>
  <c r="Q64" i="2"/>
  <c r="S63" i="2"/>
  <c r="Q66" i="2"/>
  <c r="P71" i="2"/>
  <c r="AR75" i="2"/>
  <c r="S83" i="2"/>
  <c r="S82" i="2" s="1"/>
  <c r="Q83" i="2"/>
  <c r="Q82" i="2" s="1"/>
  <c r="S85" i="2"/>
  <c r="S84" i="2" s="1"/>
  <c r="P85" i="2"/>
  <c r="BK91" i="2"/>
  <c r="T91" i="2"/>
  <c r="S99" i="2"/>
  <c r="S98" i="2" s="1"/>
  <c r="Q99" i="2"/>
  <c r="Q98" i="2" s="1"/>
  <c r="N98" i="2"/>
  <c r="P99" i="2"/>
  <c r="Q105" i="2"/>
  <c r="Q104" i="2" s="1"/>
  <c r="N104" i="2"/>
  <c r="P105" i="2"/>
  <c r="S105" i="2"/>
  <c r="S104" i="2" s="1"/>
  <c r="Q110" i="2"/>
  <c r="Q109" i="2" s="1"/>
  <c r="N109" i="2"/>
  <c r="P110" i="2"/>
  <c r="S110" i="2"/>
  <c r="S109" i="2" s="1"/>
  <c r="N18" i="2"/>
  <c r="N150" i="2" s="1"/>
  <c r="N20" i="2"/>
  <c r="N23" i="2"/>
  <c r="S41" i="2"/>
  <c r="S40" i="2" s="1"/>
  <c r="P46" i="2"/>
  <c r="P50" i="2"/>
  <c r="P64" i="2"/>
  <c r="T64" i="2" s="1"/>
  <c r="AN60" i="2" s="1"/>
  <c r="P66" i="2"/>
  <c r="T66" i="2" s="1"/>
  <c r="BB60" i="2" s="1"/>
  <c r="P82" i="2"/>
  <c r="S87" i="2"/>
  <c r="S86" i="2" s="1"/>
  <c r="P87" i="2"/>
  <c r="N86" i="2"/>
  <c r="P90" i="2"/>
  <c r="S90" i="2"/>
  <c r="S89" i="2" s="1"/>
  <c r="Q90" i="2"/>
  <c r="Q89" i="2" s="1"/>
  <c r="Q95" i="2"/>
  <c r="Q94" i="2" s="1"/>
  <c r="S95" i="2"/>
  <c r="S94" i="2" s="1"/>
  <c r="P95" i="2"/>
  <c r="N94" i="2"/>
  <c r="T107" i="2"/>
  <c r="P106" i="2"/>
  <c r="Q102" i="2"/>
  <c r="Q100" i="2" s="1"/>
  <c r="Q107" i="2"/>
  <c r="Q106" i="2" s="1"/>
  <c r="S113" i="2"/>
  <c r="S112" i="2" s="1"/>
  <c r="P113" i="2"/>
  <c r="S115" i="2"/>
  <c r="S114" i="2" s="1"/>
  <c r="Q115" i="2"/>
  <c r="Q114" i="2" s="1"/>
  <c r="N114" i="2"/>
  <c r="P118" i="2"/>
  <c r="T118" i="2" s="1"/>
  <c r="BH116" i="2" s="1"/>
  <c r="S123" i="2"/>
  <c r="Q123" i="2"/>
  <c r="S125" i="2"/>
  <c r="S124" i="2" s="1"/>
  <c r="P125" i="2"/>
  <c r="P141" i="2"/>
  <c r="S141" i="2"/>
  <c r="S140" i="2" s="1"/>
  <c r="Q141" i="2"/>
  <c r="Q140" i="2" s="1"/>
  <c r="N140" i="2"/>
  <c r="P91" i="2"/>
  <c r="P102" i="2"/>
  <c r="Q113" i="2"/>
  <c r="Q112" i="2" s="1"/>
  <c r="P115" i="2"/>
  <c r="S117" i="2"/>
  <c r="S116" i="2" s="1"/>
  <c r="Q117" i="2"/>
  <c r="Q116" i="2" s="1"/>
  <c r="P117" i="2"/>
  <c r="S120" i="2"/>
  <c r="Q120" i="2"/>
  <c r="Q119" i="2" s="1"/>
  <c r="P120" i="2"/>
  <c r="P123" i="2"/>
  <c r="T123" i="2" s="1"/>
  <c r="BB119" i="2" s="1"/>
  <c r="Q125" i="2"/>
  <c r="Q124" i="2" s="1"/>
  <c r="Q149" i="2"/>
  <c r="Q148" i="2" s="1"/>
  <c r="N148" i="2"/>
  <c r="S149" i="2"/>
  <c r="S148" i="2" s="1"/>
  <c r="P149" i="2"/>
  <c r="P131" i="2"/>
  <c r="P132" i="2"/>
  <c r="Q134" i="2"/>
  <c r="Q132" i="2" s="1"/>
  <c r="P136" i="2"/>
  <c r="S136" i="2"/>
  <c r="S135" i="2" s="1"/>
  <c r="P144" i="2"/>
  <c r="Q147" i="2"/>
  <c r="Q145" i="2" s="1"/>
  <c r="Q131" i="2"/>
  <c r="Q130" i="2" s="1"/>
  <c r="Q144" i="2"/>
  <c r="Q143" i="2" s="1"/>
  <c r="P147" i="2"/>
  <c r="Q13" i="4" l="1"/>
  <c r="T12" i="4"/>
  <c r="BB8" i="4" s="1"/>
  <c r="T9" i="4"/>
  <c r="P8" i="4"/>
  <c r="Q8" i="4"/>
  <c r="Q37" i="4" s="1"/>
  <c r="S3" i="4"/>
  <c r="S37" i="4" s="1"/>
  <c r="T4" i="4"/>
  <c r="P3" i="4"/>
  <c r="T31" i="4"/>
  <c r="P30" i="4"/>
  <c r="T22" i="4"/>
  <c r="P21" i="4"/>
  <c r="T14" i="4"/>
  <c r="P13" i="4"/>
  <c r="T35" i="4"/>
  <c r="P34" i="4"/>
  <c r="T33" i="4"/>
  <c r="P32" i="4"/>
  <c r="T29" i="4"/>
  <c r="P28" i="4"/>
  <c r="T81" i="3"/>
  <c r="P79" i="3"/>
  <c r="P90" i="3"/>
  <c r="T91" i="3"/>
  <c r="P77" i="3"/>
  <c r="T78" i="3"/>
  <c r="P92" i="3"/>
  <c r="T93" i="3"/>
  <c r="P88" i="3"/>
  <c r="T89" i="3"/>
  <c r="P84" i="3"/>
  <c r="T85" i="3"/>
  <c r="T32" i="3"/>
  <c r="P31" i="3"/>
  <c r="T73" i="3"/>
  <c r="P72" i="3"/>
  <c r="T71" i="3"/>
  <c r="P69" i="3"/>
  <c r="S41" i="3"/>
  <c r="T37" i="3"/>
  <c r="BB31" i="3" s="1"/>
  <c r="T35" i="3"/>
  <c r="AN31" i="3" s="1"/>
  <c r="Q31" i="3"/>
  <c r="P41" i="3"/>
  <c r="T39" i="3"/>
  <c r="T27" i="3"/>
  <c r="BH21" i="3" s="1"/>
  <c r="BH94" i="3" s="1"/>
  <c r="P53" i="3"/>
  <c r="T25" i="3"/>
  <c r="BB21" i="3" s="1"/>
  <c r="T17" i="3"/>
  <c r="P16" i="3"/>
  <c r="S16" i="3"/>
  <c r="T4" i="3"/>
  <c r="P3" i="3"/>
  <c r="T12" i="3"/>
  <c r="BB8" i="3" s="1"/>
  <c r="S8" i="3"/>
  <c r="S94" i="3" s="1"/>
  <c r="P62" i="3"/>
  <c r="T64" i="3"/>
  <c r="P67" i="3"/>
  <c r="T68" i="3"/>
  <c r="T76" i="3"/>
  <c r="P75" i="3"/>
  <c r="P86" i="3"/>
  <c r="T87" i="3"/>
  <c r="P82" i="3"/>
  <c r="T83" i="3"/>
  <c r="Q53" i="3"/>
  <c r="T34" i="3"/>
  <c r="AL31" i="3" s="1"/>
  <c r="AL94" i="3" s="1"/>
  <c r="T42" i="3"/>
  <c r="T22" i="3"/>
  <c r="P21" i="3"/>
  <c r="Q21" i="3"/>
  <c r="T54" i="3"/>
  <c r="T47" i="3"/>
  <c r="P46" i="3"/>
  <c r="T29" i="3"/>
  <c r="Q16" i="3"/>
  <c r="T14" i="3"/>
  <c r="P13" i="3"/>
  <c r="Q8" i="3"/>
  <c r="Q94" i="3" s="1"/>
  <c r="T9" i="3"/>
  <c r="P8" i="3"/>
  <c r="P130" i="2"/>
  <c r="T131" i="2"/>
  <c r="T134" i="2"/>
  <c r="T147" i="2"/>
  <c r="P145" i="2"/>
  <c r="P143" i="2"/>
  <c r="T144" i="2"/>
  <c r="T136" i="2"/>
  <c r="P135" i="2"/>
  <c r="P148" i="2"/>
  <c r="T149" i="2"/>
  <c r="T120" i="2"/>
  <c r="P119" i="2"/>
  <c r="S119" i="2"/>
  <c r="T115" i="2"/>
  <c r="P114" i="2"/>
  <c r="T102" i="2"/>
  <c r="P100" i="2"/>
  <c r="T141" i="2"/>
  <c r="P140" i="2"/>
  <c r="T125" i="2"/>
  <c r="P124" i="2"/>
  <c r="T113" i="2"/>
  <c r="P112" i="2"/>
  <c r="T95" i="2"/>
  <c r="P94" i="2"/>
  <c r="T83" i="2"/>
  <c r="T46" i="2"/>
  <c r="P45" i="2"/>
  <c r="T110" i="2"/>
  <c r="P109" i="2"/>
  <c r="T105" i="2"/>
  <c r="P104" i="2"/>
  <c r="P98" i="2"/>
  <c r="T99" i="2"/>
  <c r="T85" i="2"/>
  <c r="P84" i="2"/>
  <c r="Q23" i="2"/>
  <c r="Q150" i="2" s="1"/>
  <c r="T61" i="2"/>
  <c r="P60" i="2"/>
  <c r="Q60" i="2"/>
  <c r="T37" i="2"/>
  <c r="BB33" i="2" s="1"/>
  <c r="P30" i="2"/>
  <c r="T32" i="2"/>
  <c r="T29" i="2"/>
  <c r="P28" i="2"/>
  <c r="S8" i="2"/>
  <c r="Q75" i="2"/>
  <c r="T69" i="2"/>
  <c r="P67" i="2"/>
  <c r="T58" i="2"/>
  <c r="P57" i="2"/>
  <c r="T39" i="2"/>
  <c r="BH33" i="2" s="1"/>
  <c r="T34" i="2"/>
  <c r="P33" i="2"/>
  <c r="Q33" i="2"/>
  <c r="T21" i="2"/>
  <c r="S13" i="2"/>
  <c r="T7" i="2"/>
  <c r="P6" i="2"/>
  <c r="P8" i="2"/>
  <c r="T117" i="2"/>
  <c r="P116" i="2"/>
  <c r="BB106" i="2"/>
  <c r="BK106" i="2" s="1"/>
  <c r="T106" i="2"/>
  <c r="T90" i="2"/>
  <c r="P89" i="2"/>
  <c r="T87" i="2"/>
  <c r="P86" i="2"/>
  <c r="T50" i="2"/>
  <c r="P49" i="2"/>
  <c r="P70" i="2"/>
  <c r="T71" i="2"/>
  <c r="S23" i="2"/>
  <c r="S150" i="2" s="1"/>
  <c r="S60" i="2"/>
  <c r="T41" i="2"/>
  <c r="T19" i="2"/>
  <c r="AZ150" i="2"/>
  <c r="T81" i="2"/>
  <c r="P80" i="2"/>
  <c r="S75" i="2"/>
  <c r="T76" i="2"/>
  <c r="P75" i="2"/>
  <c r="T74" i="2"/>
  <c r="P73" i="2"/>
  <c r="P55" i="2"/>
  <c r="T56" i="2"/>
  <c r="P51" i="2"/>
  <c r="T52" i="2"/>
  <c r="P47" i="2"/>
  <c r="T48" i="2"/>
  <c r="P42" i="2"/>
  <c r="T43" i="2"/>
  <c r="S33" i="2"/>
  <c r="T24" i="2"/>
  <c r="P13" i="2"/>
  <c r="T14" i="2"/>
  <c r="T5" i="2"/>
  <c r="P3" i="2"/>
  <c r="T9" i="2"/>
  <c r="P37" i="4" l="1"/>
  <c r="BB28" i="4"/>
  <c r="BK28" i="4" s="1"/>
  <c r="T28" i="4"/>
  <c r="BB32" i="4"/>
  <c r="BK32" i="4" s="1"/>
  <c r="T32" i="4"/>
  <c r="T34" i="4"/>
  <c r="AN34" i="4"/>
  <c r="AF13" i="4"/>
  <c r="BK13" i="4" s="1"/>
  <c r="T13" i="4"/>
  <c r="T21" i="4"/>
  <c r="AF21" i="4"/>
  <c r="BK21" i="4" s="1"/>
  <c r="T30" i="4"/>
  <c r="BB30" i="4"/>
  <c r="BK30" i="4" s="1"/>
  <c r="AF3" i="4"/>
  <c r="T3" i="4"/>
  <c r="T37" i="4" s="1"/>
  <c r="T8" i="4"/>
  <c r="AF8" i="4"/>
  <c r="BK8" i="4" s="1"/>
  <c r="T8" i="3"/>
  <c r="AF8" i="3"/>
  <c r="BK8" i="3" s="1"/>
  <c r="T53" i="3"/>
  <c r="AF53" i="3"/>
  <c r="BK53" i="3" s="1"/>
  <c r="AF21" i="3"/>
  <c r="BK21" i="3" s="1"/>
  <c r="T21" i="3"/>
  <c r="BB82" i="3"/>
  <c r="BK82" i="3" s="1"/>
  <c r="T82" i="3"/>
  <c r="T62" i="3"/>
  <c r="BB62" i="3"/>
  <c r="BK62" i="3" s="1"/>
  <c r="T13" i="3"/>
  <c r="AF13" i="3"/>
  <c r="BK13" i="3" s="1"/>
  <c r="T28" i="3"/>
  <c r="AF28" i="3"/>
  <c r="BK28" i="3" s="1"/>
  <c r="AN46" i="3"/>
  <c r="BK46" i="3" s="1"/>
  <c r="T46" i="3"/>
  <c r="T41" i="3"/>
  <c r="AF41" i="3"/>
  <c r="BK41" i="3" s="1"/>
  <c r="T75" i="3"/>
  <c r="BB75" i="3"/>
  <c r="BK75" i="3" s="1"/>
  <c r="T3" i="3"/>
  <c r="AF3" i="3"/>
  <c r="BB38" i="3"/>
  <c r="T38" i="3"/>
  <c r="BB84" i="3"/>
  <c r="BK84" i="3" s="1"/>
  <c r="T84" i="3"/>
  <c r="BB88" i="3"/>
  <c r="BK88" i="3" s="1"/>
  <c r="T88" i="3"/>
  <c r="BB92" i="3"/>
  <c r="BK92" i="3" s="1"/>
  <c r="T92" i="3"/>
  <c r="T77" i="3"/>
  <c r="BB77" i="3"/>
  <c r="BK77" i="3" s="1"/>
  <c r="BB90" i="3"/>
  <c r="BK90" i="3" s="1"/>
  <c r="T90" i="3"/>
  <c r="BB86" i="3"/>
  <c r="BK86" i="3" s="1"/>
  <c r="T86" i="3"/>
  <c r="T67" i="3"/>
  <c r="BB67" i="3"/>
  <c r="BK67" i="3" s="1"/>
  <c r="P94" i="3"/>
  <c r="T16" i="3"/>
  <c r="AF16" i="3"/>
  <c r="BK16" i="3" s="1"/>
  <c r="AN94" i="3"/>
  <c r="BB69" i="3"/>
  <c r="BK69" i="3" s="1"/>
  <c r="T69" i="3"/>
  <c r="T72" i="3"/>
  <c r="AF72" i="3"/>
  <c r="BK72" i="3" s="1"/>
  <c r="T31" i="3"/>
  <c r="AF31" i="3"/>
  <c r="BK31" i="3" s="1"/>
  <c r="BB79" i="3"/>
  <c r="BK79" i="3" s="1"/>
  <c r="T79" i="3"/>
  <c r="T8" i="2"/>
  <c r="AF8" i="2"/>
  <c r="BB3" i="2"/>
  <c r="T3" i="2"/>
  <c r="T73" i="2"/>
  <c r="BB73" i="2"/>
  <c r="BK73" i="2" s="1"/>
  <c r="T75" i="2"/>
  <c r="AF75" i="2"/>
  <c r="BK75" i="2" s="1"/>
  <c r="P150" i="2"/>
  <c r="T13" i="2"/>
  <c r="AF13" i="2"/>
  <c r="BK13" i="2" s="1"/>
  <c r="T23" i="2"/>
  <c r="AF23" i="2"/>
  <c r="BK23" i="2" s="1"/>
  <c r="BB42" i="2"/>
  <c r="BK42" i="2" s="1"/>
  <c r="T42" i="2"/>
  <c r="T47" i="2"/>
  <c r="BB47" i="2"/>
  <c r="BK47" i="2" s="1"/>
  <c r="T51" i="2"/>
  <c r="BB51" i="2"/>
  <c r="BK51" i="2" s="1"/>
  <c r="T55" i="2"/>
  <c r="BB55" i="2"/>
  <c r="BK55" i="2" s="1"/>
  <c r="T80" i="2"/>
  <c r="BB80" i="2"/>
  <c r="BK80" i="2" s="1"/>
  <c r="BF18" i="2"/>
  <c r="T18" i="2"/>
  <c r="BB70" i="2"/>
  <c r="BK70" i="2" s="1"/>
  <c r="T70" i="2"/>
  <c r="T6" i="2"/>
  <c r="BH6" i="2"/>
  <c r="T33" i="2"/>
  <c r="AF33" i="2"/>
  <c r="BK33" i="2" s="1"/>
  <c r="T30" i="2"/>
  <c r="BB30" i="2"/>
  <c r="BK30" i="2" s="1"/>
  <c r="BB84" i="2"/>
  <c r="BK84" i="2" s="1"/>
  <c r="T84" i="2"/>
  <c r="T104" i="2"/>
  <c r="BB104" i="2"/>
  <c r="BK104" i="2" s="1"/>
  <c r="T109" i="2"/>
  <c r="BB109" i="2"/>
  <c r="BK109" i="2" s="1"/>
  <c r="T45" i="2"/>
  <c r="BB45" i="2"/>
  <c r="BK45" i="2" s="1"/>
  <c r="T82" i="2"/>
  <c r="BB82" i="2"/>
  <c r="BK82" i="2" s="1"/>
  <c r="AF94" i="2"/>
  <c r="BK94" i="2" s="1"/>
  <c r="T94" i="2"/>
  <c r="T112" i="2"/>
  <c r="BB112" i="2"/>
  <c r="BK112" i="2" s="1"/>
  <c r="T124" i="2"/>
  <c r="BB124" i="2"/>
  <c r="BK124" i="2" s="1"/>
  <c r="BB140" i="2"/>
  <c r="BK140" i="2" s="1"/>
  <c r="T140" i="2"/>
  <c r="BB100" i="2"/>
  <c r="BK100" i="2" s="1"/>
  <c r="T100" i="2"/>
  <c r="T114" i="2"/>
  <c r="BB114" i="2"/>
  <c r="BK114" i="2" s="1"/>
  <c r="BB148" i="2"/>
  <c r="BK148" i="2" s="1"/>
  <c r="T148" i="2"/>
  <c r="T143" i="2"/>
  <c r="BB143" i="2"/>
  <c r="BK143" i="2" s="1"/>
  <c r="T132" i="2"/>
  <c r="BB132" i="2"/>
  <c r="BK132" i="2" s="1"/>
  <c r="BB40" i="2"/>
  <c r="BK40" i="2" s="1"/>
  <c r="T40" i="2"/>
  <c r="T49" i="2"/>
  <c r="BB49" i="2"/>
  <c r="BK49" i="2" s="1"/>
  <c r="T86" i="2"/>
  <c r="AN86" i="2"/>
  <c r="T89" i="2"/>
  <c r="BB89" i="2"/>
  <c r="BK89" i="2" s="1"/>
  <c r="T116" i="2"/>
  <c r="BB116" i="2"/>
  <c r="BK116" i="2" s="1"/>
  <c r="T20" i="2"/>
  <c r="AF20" i="2"/>
  <c r="BK20" i="2" s="1"/>
  <c r="T57" i="2"/>
  <c r="AF57" i="2"/>
  <c r="BK57" i="2" s="1"/>
  <c r="T67" i="2"/>
  <c r="BB67" i="2"/>
  <c r="BK67" i="2" s="1"/>
  <c r="T28" i="2"/>
  <c r="BB28" i="2"/>
  <c r="BK28" i="2" s="1"/>
  <c r="AF60" i="2"/>
  <c r="BK60" i="2" s="1"/>
  <c r="T60" i="2"/>
  <c r="T98" i="2"/>
  <c r="BB98" i="2"/>
  <c r="BK98" i="2" s="1"/>
  <c r="T119" i="2"/>
  <c r="AF119" i="2"/>
  <c r="BK119" i="2" s="1"/>
  <c r="T135" i="2"/>
  <c r="BB135" i="2"/>
  <c r="BK135" i="2" s="1"/>
  <c r="BB145" i="2"/>
  <c r="BK145" i="2" s="1"/>
  <c r="T145" i="2"/>
  <c r="T130" i="2"/>
  <c r="BB130" i="2"/>
  <c r="BK130" i="2" s="1"/>
  <c r="BK34" i="4" l="1"/>
  <c r="AN37" i="4"/>
  <c r="AF37" i="4"/>
  <c r="BK3" i="4"/>
  <c r="BK37" i="4" s="1"/>
  <c r="BB37" i="4"/>
  <c r="AF94" i="3"/>
  <c r="BK3" i="3"/>
  <c r="BK38" i="3"/>
  <c r="BB94" i="3"/>
  <c r="T94" i="3"/>
  <c r="BK86" i="2"/>
  <c r="AN150" i="2"/>
  <c r="BF150" i="2"/>
  <c r="BK18" i="2"/>
  <c r="T150" i="2"/>
  <c r="AF150" i="2"/>
  <c r="BK8" i="2"/>
  <c r="BH150" i="2"/>
  <c r="BK6" i="2"/>
  <c r="BB150" i="2"/>
  <c r="BK3" i="2"/>
  <c r="BK150" i="2" s="1"/>
  <c r="BK94" i="3" l="1"/>
</calcChain>
</file>

<file path=xl/sharedStrings.xml><?xml version="1.0" encoding="utf-8"?>
<sst xmlns="http://schemas.openxmlformats.org/spreadsheetml/2006/main" count="1189" uniqueCount="494">
  <si>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</si>
  <si>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</si>
  <si>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</si>
  <si>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</si>
  <si>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</si>
  <si>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</si>
  <si>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</si>
  <si>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</si>
  <si>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</si>
  <si>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</si>
  <si>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</si>
  <si>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</si>
  <si>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</si>
  <si>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</si>
  <si>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</si>
  <si>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</si>
  <si>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</si>
  <si>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</si>
  <si>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</si>
  <si>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</si>
  <si>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</si>
  <si>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</si>
  <si>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</si>
  <si>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</si>
  <si>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</si>
  <si>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</si>
  <si>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</si>
  <si>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</si>
  <si>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</si>
  <si>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</si>
  <si>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</si>
  <si>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</si>
  <si>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</si>
  <si>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</si>
  <si>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</si>
  <si>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</si>
  <si>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</si>
  <si>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</si>
  <si>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</si>
  <si>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</si>
  <si>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</si>
  <si>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</si>
  <si>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</si>
  <si>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41273145 (ВЭС-3236/2016)</t>
  </si>
  <si>
    <t>41284214 (ВЭС-3250/2016)</t>
  </si>
  <si>
    <t>41287282 (ВЭС-3253/2016)</t>
  </si>
  <si>
    <t>41297395 (ВЭС-3269/2016)</t>
  </si>
  <si>
    <t>41297109 (ВЭС-3273/2016)</t>
  </si>
  <si>
    <t>41262328 (ЗЭС-2898/2016)</t>
  </si>
  <si>
    <t>41277010 (ЗЭС-2917/2016)</t>
  </si>
  <si>
    <t>41287442 (ЗЭС-2929/2016)</t>
  </si>
  <si>
    <t>41287544 (ЗЭС-2939/2016)</t>
  </si>
  <si>
    <t>41287610 (ЗЭС-2940/2016)</t>
  </si>
  <si>
    <t>41287659 (ЗЭС-2942/2016)</t>
  </si>
  <si>
    <t>41291499 (ЗЭС-2944/2016)</t>
  </si>
  <si>
    <t>41292781 (ЗЭС-2948/2016)</t>
  </si>
  <si>
    <t>41293048 (ЗЭС-2950/2016)</t>
  </si>
  <si>
    <t>41293107 (ЗЭС-2951/2016)</t>
  </si>
  <si>
    <t>41288558 (СЭС-2940/2016)</t>
  </si>
  <si>
    <t>41174888 (ЦЭС-11856/2016)</t>
  </si>
  <si>
    <t>41208071 (ЦЭС-12162/2016)</t>
  </si>
  <si>
    <t>41240738 (ЦЭС-12283/2016)</t>
  </si>
  <si>
    <t>41237449 (ЦЭС-12360/2016)</t>
  </si>
  <si>
    <t>41230315 (ЦЭС-12422/2016)</t>
  </si>
  <si>
    <t>41263207 (ЦЭС-12468/2016)</t>
  </si>
  <si>
    <t>41278889 (ЦЭС-12780/2016)</t>
  </si>
  <si>
    <t>41288689 (ЦЭС-12805/2016)</t>
  </si>
  <si>
    <t>41294156 (ЦЭС-12871/2016)</t>
  </si>
  <si>
    <t>41280714 (ЦЭС-12900/2016)</t>
  </si>
  <si>
    <t>41277017 (ЦЭС-12904/2016)</t>
  </si>
  <si>
    <t>41280729 (ЦЭС-12925/2016)</t>
  </si>
  <si>
    <t>41282733 (ЦЭС-12957/2016)</t>
  </si>
  <si>
    <t>41281533 (ЦЭС-12967/2016)</t>
  </si>
  <si>
    <t>41284790 (ЦЭС-12970/2016)</t>
  </si>
  <si>
    <t>41288323 (ЦЭС-12984/2016)</t>
  </si>
  <si>
    <t>41286469 (ЦЭС-12993/2016)</t>
  </si>
  <si>
    <t>41288641 (ЦЭС-13000/2016)</t>
  </si>
  <si>
    <t>41289734 (ЦЭС-13012/2016)</t>
  </si>
  <si>
    <t>41289775 (ЦЭС-13013/2016)</t>
  </si>
  <si>
    <t>41290335 (ЦЭС-13016/2016)</t>
  </si>
  <si>
    <t>41290363 (ЦЭС-13019/2016)</t>
  </si>
  <si>
    <t>41290317 (ЦЭС-13020/2016)</t>
  </si>
  <si>
    <t>41291292 (ЦЭС-13029/2016)</t>
  </si>
  <si>
    <t>41291260 (ЦЭС-13030/2016)</t>
  </si>
  <si>
    <t>41293026 (ЦЭС-13046/2016)</t>
  </si>
  <si>
    <t>41293974 (ЦЭС-13047/2016)</t>
  </si>
  <si>
    <t>41294011 (ЦЭС-13049/2016)</t>
  </si>
  <si>
    <t>41294069 (ЦЭС-13051/2016)</t>
  </si>
  <si>
    <t>41294110 (ЦЭС-13061/2016)</t>
  </si>
  <si>
    <t>41296793 (ЦЭС-13084/2016)</t>
  </si>
  <si>
    <t>41297121 (ЦЭС-13096/2016)</t>
  </si>
  <si>
    <t>41299164 (ЦЭС-13106/2016)</t>
  </si>
  <si>
    <t>41299184 (ЦЭС-13107/2016)</t>
  </si>
  <si>
    <t>41301393 (ЦЭС-13140/2016)</t>
  </si>
  <si>
    <t>41290217 (ЮЭС-3234/2016)</t>
  </si>
  <si>
    <t>41291520 (ЮЭС-3241/2016)</t>
  </si>
  <si>
    <t>41295405 (ЮЭС-3244/2016)</t>
  </si>
  <si>
    <t>41273145</t>
  </si>
  <si>
    <t>41284214</t>
  </si>
  <si>
    <t>41287282</t>
  </si>
  <si>
    <t>41297109</t>
  </si>
  <si>
    <t>41262328</t>
  </si>
  <si>
    <t>41277010</t>
  </si>
  <si>
    <t>41287442</t>
  </si>
  <si>
    <t>41287544</t>
  </si>
  <si>
    <t>41287610</t>
  </si>
  <si>
    <t>41287659</t>
  </si>
  <si>
    <t>41291499</t>
  </si>
  <si>
    <t>41292781</t>
  </si>
  <si>
    <t>41293048</t>
  </si>
  <si>
    <t>41293107</t>
  </si>
  <si>
    <t>41288558</t>
  </si>
  <si>
    <t>41174888</t>
  </si>
  <si>
    <t>41208071</t>
  </si>
  <si>
    <t>41240738</t>
  </si>
  <si>
    <t>41237449</t>
  </si>
  <si>
    <t>41230315</t>
  </si>
  <si>
    <t>41263207</t>
  </si>
  <si>
    <t>41278889</t>
  </si>
  <si>
    <t>41288689</t>
  </si>
  <si>
    <t>41294156</t>
  </si>
  <si>
    <t>41280714</t>
  </si>
  <si>
    <t>41277017</t>
  </si>
  <si>
    <t>41280729</t>
  </si>
  <si>
    <t>41282733</t>
  </si>
  <si>
    <t>41281533</t>
  </si>
  <si>
    <t>41284790</t>
  </si>
  <si>
    <t>41288323</t>
  </si>
  <si>
    <t>41286469</t>
  </si>
  <si>
    <t>41288641</t>
  </si>
  <si>
    <t>41289734</t>
  </si>
  <si>
    <t>41289775</t>
  </si>
  <si>
    <t>41290335</t>
  </si>
  <si>
    <t>41290363</t>
  </si>
  <si>
    <t>41290317</t>
  </si>
  <si>
    <t>41291292</t>
  </si>
  <si>
    <t>41291260</t>
  </si>
  <si>
    <t>41293026</t>
  </si>
  <si>
    <t>41293974</t>
  </si>
  <si>
    <t>41294011</t>
  </si>
  <si>
    <t>41294069</t>
  </si>
  <si>
    <t>41294110</t>
  </si>
  <si>
    <t>41296793</t>
  </si>
  <si>
    <t>41297121</t>
  </si>
  <si>
    <t>41299164</t>
  </si>
  <si>
    <t>41299184</t>
  </si>
  <si>
    <t>41301393</t>
  </si>
  <si>
    <t>41290217</t>
  </si>
  <si>
    <t>41291520</t>
  </si>
  <si>
    <t>41295405</t>
  </si>
  <si>
    <t>Муниципальное казенное общеобразовательное учреждение «Ледовская средняя общеобразовательная школа» Советского района Курской области</t>
  </si>
  <si>
    <t>Логвинов Владимир Николаевич</t>
  </si>
  <si>
    <t>Новаченко Дмитрий Владимирови</t>
  </si>
  <si>
    <t>Общество с ограниченной ответственностью «КрупНик»</t>
  </si>
  <si>
    <t>Областное казенное учреждение "Комитет строительства и эксплуатации автомобильных дорог Курской области"</t>
  </si>
  <si>
    <t>Смирнов Сергей Сергеевич</t>
  </si>
  <si>
    <t>Индивидуальный предприниматель Гливинский Станислав Владимирович</t>
  </si>
  <si>
    <t>Козар Виталий Михайлович</t>
  </si>
  <si>
    <t>Бескровный Владимир Иванович</t>
  </si>
  <si>
    <t>Конарев Юрий Николаевич</t>
  </si>
  <si>
    <t>Лемешко Борис Егорович</t>
  </si>
  <si>
    <t>Корольков Денис Владимирович</t>
  </si>
  <si>
    <t>Мрачко Владимир Васильевич</t>
  </si>
  <si>
    <t>Савельев Николай Иванович</t>
  </si>
  <si>
    <t>Мухина Валентина Васильевна</t>
  </si>
  <si>
    <t>Семякин Андрей Анатольевич</t>
  </si>
  <si>
    <t>Симоненков Сергей Вячеславович</t>
  </si>
  <si>
    <t>Зыбин Игорь Васильевич</t>
  </si>
  <si>
    <t>Конев Алексей Николаевич в лице Ильиной Натальи Васильевны</t>
  </si>
  <si>
    <t>Озолина Ирина Сергеевна</t>
  </si>
  <si>
    <t>Апухтина Елена Петровна</t>
  </si>
  <si>
    <t>Селезнев Александр Игоревич</t>
  </si>
  <si>
    <t>Верещак Алла Васильевна</t>
  </si>
  <si>
    <t>Потапов Вадим Евгеньевич</t>
  </si>
  <si>
    <t>Медведев Владимир Сергеевич</t>
  </si>
  <si>
    <t>Толстых Елена Анатольевна</t>
  </si>
  <si>
    <t>Якиревич Алина Александровна</t>
  </si>
  <si>
    <t>Покрамович Кирилл Игоревич</t>
  </si>
  <si>
    <t>Курилова Оксана Владимировна</t>
  </si>
  <si>
    <t>ООО «Дойче Аграр Группе»</t>
  </si>
  <si>
    <t>Стариков Алексей Валерьевич</t>
  </si>
  <si>
    <t>Грязнов Арсений Анатольевич</t>
  </si>
  <si>
    <t>Лобурь Валентина Ивановна</t>
  </si>
  <si>
    <t>Долгих Галина Алексеевна</t>
  </si>
  <si>
    <t>Колоколов Александр Викторович</t>
  </si>
  <si>
    <t>Зиновьева Любовь Александровна</t>
  </si>
  <si>
    <t>Золотарева Валентина Николаевна</t>
  </si>
  <si>
    <t>Барашков Артем Станиславович</t>
  </si>
  <si>
    <t>Конорев Евгений Иванович</t>
  </si>
  <si>
    <t>Чернышева Светлана Ивановна</t>
  </si>
  <si>
    <t>Глаголева Людмила Валериевна</t>
  </si>
  <si>
    <t>Леонов Александр Сергеевич</t>
  </si>
  <si>
    <t>Годунова Любовь Николаевна</t>
  </si>
  <si>
    <t>Закрытое акционерное общество рыбхоз «Спутник», ОГРН 1024600619890</t>
  </si>
  <si>
    <t>Журавлев Евгений Александрович</t>
  </si>
  <si>
    <t>Илющенко Евгений Анатольевич</t>
  </si>
  <si>
    <t>Черкашина Елена Николаевна</t>
  </si>
  <si>
    <t>Суворов Максим Сергеевич</t>
  </si>
  <si>
    <t>Ковалев Алексей Владимирович</t>
  </si>
  <si>
    <t>Талдыкин Андрей Владимирович</t>
  </si>
  <si>
    <t>Рыбко Ирина Николаевна</t>
  </si>
  <si>
    <t>Романец Виталий Сергеевич</t>
  </si>
  <si>
    <t>Терещенко Олег Анатольевич</t>
  </si>
  <si>
    <t>Мезенцева Нина Михайловна</t>
  </si>
  <si>
    <t>ГоРЭС</t>
  </si>
  <si>
    <t>СоРЭС</t>
  </si>
  <si>
    <t>МаРЭС</t>
  </si>
  <si>
    <t>ТРЭС</t>
  </si>
  <si>
    <t>РРЭС</t>
  </si>
  <si>
    <t>ГРЭС</t>
  </si>
  <si>
    <t>ЛРЭС</t>
  </si>
  <si>
    <t>ЖРЭС</t>
  </si>
  <si>
    <t>ЦРЭС</t>
  </si>
  <si>
    <t>БРЭС</t>
  </si>
  <si>
    <t>ОРЭС</t>
  </si>
  <si>
    <t>КРЭС</t>
  </si>
  <si>
    <t>Су.РЭС</t>
  </si>
  <si>
    <t>Курская область, Советский р-н, Ледовский сельсовет, с. Ледовское, кад. № 46:21:090802:103</t>
  </si>
  <si>
    <t>Курская область, Мантуровский р-н, Ястребовский сельсовет, д. Александровка, ул. Сиреневая, д. 7ж</t>
  </si>
  <si>
    <t>Курская обл., Горшеченский район, Куньевский с/с, с. Бараново, ул. Полевая, кад. № 46:04:060302:370</t>
  </si>
  <si>
    <t>Курская область, Тимский район, Ленинский с/с, кад. № 46:24:070701:230</t>
  </si>
  <si>
    <t>Курская область, Тимский  район,  х. Лесновка, автодорога «Тим-Щигры»- Забелье- Лесновка км 3+700</t>
  </si>
  <si>
    <t>Рыльский р-н х.Фонов ул. Заречная</t>
  </si>
  <si>
    <t>Курская обл, Глушковский р-н, с. Карыж</t>
  </si>
  <si>
    <t>Курская область, г.Льгов, пер. 4-й Парковый, д.18.</t>
  </si>
  <si>
    <t>Курская область, Льговский район, Марицкий с/с,  д.Николаевка, д.4.</t>
  </si>
  <si>
    <t>Рыльский р-н п. З.Гай  д29В</t>
  </si>
  <si>
    <t>Рыльский р-н п. З.Гай  д22Б</t>
  </si>
  <si>
    <t>г.Рыльск ул.Кирова</t>
  </si>
  <si>
    <t>Курская обл., Рыльский р-н п. З.Гай  д22Г</t>
  </si>
  <si>
    <t>Курская обл., Рыльский р-н п. З.Гай  д18Б</t>
  </si>
  <si>
    <t>Рыльский р-н п. З.Гай  д21Б</t>
  </si>
  <si>
    <t>Курская обл., Железногорский район, Разветьевский с/с, с. Разветье, кад. № 46:06:081702:156</t>
  </si>
  <si>
    <t>г.Курск, пр-т В.Клыкова, д.22 "Б"</t>
  </si>
  <si>
    <t>Курский р-н, с.Ноздрачево, уч.46:11:131105:182</t>
  </si>
  <si>
    <t>307207 Курская обл. Октябрьский р-он, с.Черницыно, ул.Октябрьская, д.458.</t>
  </si>
  <si>
    <t>д. Голубицкое, уч. 46:11:170601:46</t>
  </si>
  <si>
    <t>305523, Курский р-н, д. Селиховы Дворы, ул. Дружбы,уч. 46:11:120501:122</t>
  </si>
  <si>
    <t>Курский р-н, Моковский с/с, д.Гремячка</t>
  </si>
  <si>
    <t>Курская обл., с. Кувшинное, д. 52 А</t>
  </si>
  <si>
    <t>д. Кукуевка, уч. 46:11:121202:785</t>
  </si>
  <si>
    <t>307207 Курская обл., Октябрьский р-н, с.Черницыно, ул.Листьянка, д.29-а.</t>
  </si>
  <si>
    <t>Курский р-н, Моковский с/с, х.Зубков, ул.Гагарина, д.34</t>
  </si>
  <si>
    <t>г.Курск, пр-т В.Клыкова, д.52А</t>
  </si>
  <si>
    <t>д. Ворошнево, уч. 46:11:050503:277</t>
  </si>
  <si>
    <t>г. Курск, урочище Кулига, уч. 46:29:103050:121</t>
  </si>
  <si>
    <t>Курский р-н, Новопоселеновский с/с, д.1-е Цветово, Дачный пр-д, д.2</t>
  </si>
  <si>
    <t>Курский р-н, Новопоселеновский с/с, д.Кукуевка, уч.46:11:121203:1734</t>
  </si>
  <si>
    <t>Курская обл., д. Касторная, уч. 46:11:091204:95</t>
  </si>
  <si>
    <t>Курская область, Курский район, д.1-е Красниково, д.11"А"</t>
  </si>
  <si>
    <t>305511, Курский р-н, Щетинский с/с, п.Искра, уч.46:11:210101:665</t>
  </si>
  <si>
    <t>д. Духовец, ул. Никольская, д. 3</t>
  </si>
  <si>
    <t>305526, Курский р-н, Лебяженский с/с, п.Черемушки, д.72</t>
  </si>
  <si>
    <t>Курская обл., Курский р-н, Моковский с/с, д.Гремячка, уч.46:11:091204:371</t>
  </si>
  <si>
    <t>Курский р-н, Моковский с/с, д.Гремячка, уч.46:11:091205:201</t>
  </si>
  <si>
    <t>305512, Курский р-н, п.Камыши,уч. 46:11:060701:807</t>
  </si>
  <si>
    <t>д. Кукуевка, уч. 46:11:121203:765</t>
  </si>
  <si>
    <t>Курский р-н, Брежневский с/с, с.Верхнекасиново, ул.Радужная, д.4</t>
  </si>
  <si>
    <t>Курский р-н, Щетинский с/с, снт "Тускарь", уч.304</t>
  </si>
  <si>
    <t>Курская обл., д. 2-е Анпилогово, уч. 46:11:160301:136</t>
  </si>
  <si>
    <t>305505 Курский р-н, с. 1-е Шемякино</t>
  </si>
  <si>
    <t>Курская обл., д. 2-я Моква, уч. 33</t>
  </si>
  <si>
    <t>х. Кислино, уч. 46:11:170401:646</t>
  </si>
  <si>
    <t>с. Ноздрачево, уч. 46:11:131105:193</t>
  </si>
  <si>
    <t>Курская обл.,  д. Зорино, уч. 46:11:170603:95</t>
  </si>
  <si>
    <t>Курский р-н, д. Кукуевка, 7-й Дачный переулок, уч. 1</t>
  </si>
  <si>
    <t>Курская обл., д. Кукуевка, уч. 46:11:121202:717</t>
  </si>
  <si>
    <t>д. Зорино, ул. Железнодорожная, уч. 46:11:170101:637</t>
  </si>
  <si>
    <t>Суджанский район, с.Бондаревка, ул.Жукова, д.2</t>
  </si>
  <si>
    <t>Суджанский район, с.Бондаревка, ул.Василевского, д.1</t>
  </si>
  <si>
    <t>Суджанский район, с.Бондаревка, ул.Жукова, д.1</t>
  </si>
  <si>
    <t>- строительство воздушной линии 0,4 кВ самонесущим изолированным проводом (ВЛИ-0,4 кВ) протяженностью 0,015 км от ТП-10/0,4 кВ № 5А/2х160 (инв. № 2341Б) до границы земельного участка заявителя  (марку и сечение провода, протяженность уточнить при проектировании)</t>
  </si>
  <si>
    <t>реконструкция существующей ТП-10/0,4 кВ № 5А/2х160 (инв. № 2341Б)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</t>
  </si>
  <si>
    <t>-</t>
  </si>
  <si>
    <t>реконструкция существующей ВЛ-0,4 кВ № 1 (инв. № 1598) в части монтажа двух дополнительных проводов на участке протяженностью 0,04 км по трассе, в пролетах опор №№ 30…42 (объем реконструкции уточнить при проектировании) – за счет средств тарифа на передачу электроэнергии</t>
  </si>
  <si>
    <t>- строительство воздушной линии 10 кВ защищенным проводом (ответвления протяженностью 0,05 км от опоры № 5 существующей ВЛ-10 кВ № 1.7.5 (инв.№ 311) до проектируемой ТП-10/0,4 кВ), с увеличением протяженности существующей ВЛ-10 кВ (марку и сечение провода, протяженность уточнить при проектировании);
- монтаж разъединителя 10 кВ на концевой опоре проектируемого участка ВЛ-10 кВ № 1.7.5 (тип и технические характеристики уточнить при проектировании);
строительство воздушной линии 0,4 кВ  самонесущим изолированным проводом (ВЛИ-0,4 кВ) протяженностью 0,15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</t>
  </si>
  <si>
    <t>реконструкция существующей ВЛ-10 кВ № 1.7.5 (инв.№ 311)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</si>
  <si>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10 кВ защищенным проводом (ответвления протяженностью 0,03 км от опоры существующей ВЛ-10 кВ № 5.4.1 (инв. № 2490) до проектируемой ТП-10/0,4 кВ), с увеличением протяженности существующей ВЛ-10 кВ (точку врезки, марку и сечение провода, протяженность уточнить при проектировании);
- монтаж разъединителя 10 кВ на концевой опоре проектируемого участка ВЛ-10 кВ (тип и технические характеристики уточнить при проектировании);
- строительство воздушной линии 0,4 кВ (ВЛИ-0,4 кВ)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ТП-10/0,4 кВ с одним силовым трансформатором мощностью 160 кВА (тип ТП, тип и мощность силового трансформатора, схемы соединений РУ-10 кВ и РУ-0,4 кВ, количество и параметры оборудования уточнить при проектировании)</t>
  </si>
  <si>
    <t>реконструкция существующей ВЛ-10 кВ № 5.4.1 (инв. № 2490) в части монтажа ответвительной арматуры в точке врезки (объем реконструкции уточить при проектировании) – за счет средств тарифа на передачу электроэнергии</t>
  </si>
  <si>
    <t>реконструкция существующей ВЛ-0,4 кВ № 2  (инв. № 2532 В) в части монтажа дополнительного провода на участке протяженностью 0,04 км в пролетах опор №№ 9…10 (объем реконструкции уточнить при проектировании) – за счет средств тарифа на передачу электроэнергии</t>
  </si>
  <si>
    <t>- строительство воздушной линии 10 кВ защищенным проводом (ответвления протяженностью 0,05 км от опоры  существующей ВЛ-10 кВ № 210 (инв. № 12011390-00) до границы земельного участка заявителя), с увеличением протяженности существующей ВЛ-10 кВ  (марку и сечение провода, протяженность уточнить при проектировании);
монтаж  разъединителя 10 кВ на концевой опоре проектируемого участка ВЛ-10 кВ № 210 (тип и технические характеристики уточнить при проектировании).</t>
  </si>
  <si>
    <t>реконструкция существующей ВЛ-10 кВ № 210 (инв. № 12011390-00)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</si>
  <si>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0,015 км от опоры существующей ВЛ-10 кВ № 337 (инв. № 54.333613)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337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0,015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</si>
  <si>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СТП-10/0,4 кВ с одним силовым трансформатором мощностью 25 кВА (тип и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</si>
  <si>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воздушной линии 0,4 кВ самонесущим изолированным проводом (ВЛИ-0,4 кВ) протяженностью 0,03 км от ТП-10/0,4 кВ № 116-71/63 (инв. нет)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</si>
  <si>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116-71/63 (инв. нет)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</si>
  <si>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0,23 км от опоры № 1-1 ВЛ-10 кВ № 07 (инв. № 54.133041.) до проектируемой ТП-10/0,4 кВ), с увеличением протяженности существующей ВЛ-10 кВ (марку и сечение провода, протяженность уточнить при проектировании).
Монтаж разъединителя 10 кВ на концевой опоре проектируемого ответвления от ВЛ-10 кВ № 07 (тип и технические характеристики уточнить при проектировании).
Строительство воздушной линии 0,4 кВ самонесущим проводом (ВЛИ-0,4 кВ) протяженностью 0,05 км от проектируемой ТП-10/0,4 кВ до опоры № 30 существующей ВЛ-0,4 кВ № 2 от ТП-10/0,4 кВ № 196-01/100 (марку и сечение провода, протяженность уточнить при проектировании).
строительство СТП-10/0,4 кВ с одним силовым трансформатором мощностью 40 кВА (тип и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</si>
  <si>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ВЛ-0,4 кВ № 2 (инв. № 54.130081.) от ТП-10/0,4 кВ № 196-01/100 в части:
- переключения участка, начиная с опоры № 23 на питание от ВЛИ-0,4 кВ, строящейся в соответствии с п. 10.1.3 настоящих технических условий;
- замены двух опор №№ 18, 23;
- монтажа двух дополнительных проводов на участке протяженностью 0,04 км – в пролете опор №№ 29…30 (объем реконструкции уточнить при проектировании).</t>
  </si>
  <si>
    <t>- строительство ВЛ-0,4 кВ самонесущим изолированным проводом - строительство ответвления протяженностью 0,11 км от опоры № 4  ВЛ-0,4 кВ № 1 (инв. № 54.230577.Б)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</si>
  <si>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54.230577.Б)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</si>
  <si>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0,18 км от опоры № 4  ВЛ-0,4 кВ № 1 (инв. № 54.230577.Б) до границы земельного участка заявителя, с увеличением протяженности существующей ВЛ-0,4 кВ (марку и сечение провода уточнить при проектировании) - в т.ч. 0,11 км по техническим условиям З-2940.</t>
  </si>
  <si>
    <t>реконструкция существующей ВЛ-0,4 кВ № 1 (инв. № 54.230577.Б)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З-2940.</t>
  </si>
  <si>
    <t>строительство воздушной линии 0,4 кВ самонесущим изолированным проводом (ответвления протяженностью 0,05 км от опоры № 18 существующей ВЛ-0,4 кВ № 7 (инв. № 27013937-00)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</si>
  <si>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7 (инв. № 27013937-00) в части монтажа ответвительной арматуры в точке присоединения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</si>
  <si>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0,18 км от опоры № 4 существующей ВЛ-0,4 кВ № 1 (инв. № 54.230577.Б) до границы земельного участка заявителя), с увеличением протяженности существующей ВЛ-0,4 кВ (марку и сечение провода уточнить при проектировании) - в том числе 0,18 км по техническим условиям З-2940, З-2942.</t>
  </si>
  <si>
    <t>реконструкция существующей ВЛ-0,4 кВ № 1 (инв. № 54.230577.Б)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электроэнергии, по техническим условиям З-2940</t>
  </si>
  <si>
    <t>- строительство воздушной линии 0,4 кВ самонесущим изолированным проводом (ответвления протяженностью 0,31 км от опоры № 4 существующей ВЛ-0,4 кВ № 1 (инв. № 54.230577.Б) до границы земельного участка заявителя), с увеличением протяженности существующей ВЛ-0,4 кВ (марку и сечение провода уточнить при проектировании) - в том числе 0,18 км по техническим условиям З-2940, З-2942.</t>
  </si>
  <si>
    <t>реконструкция существующей ВЛ-0,4 кВ № 1 (инв. № 54.230577.Б)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электроэнергии, по техническим условиям З-2940.</t>
  </si>
  <si>
    <t>- строительство воздушной линии 0,4 кВ самонесущим изолированным проводом (ответвления протяженностью 0,23 км от опоры № 4 существующей ВЛ-0,4 кВ № 1 (инв. № 54.230577.Б) до границы земельного участка заявителя), с увеличением протяженности существующей ВЛ-0,4 кВ (марку и сечение провода уточнить при проектировании) - в том числе 0,2 км по техническим условиям З-2950.</t>
  </si>
  <si>
    <t>- строительство воздушной линии 0,4 кВ самонесущим изолированным проводом (ответвления протяженностью 0,12 км от опоры № 10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</si>
  <si>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 (инв. № 12014544-00) в части монтажа ответвительной арматуры в точке врезки (объем реконструкции уточнить при проектировании)</t>
  </si>
  <si>
    <t>- 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Iном=5-60А (прямого включения); 
- температурный рабочий диапазон в соответствии с климатическими условиями эксплуатации (от -40°С до +70°С для установки в блок измерения и защиты (БИЗ) на фасаде здания или опоре).
Вводной пункт учета должен иметь небьющиеся окно для снятия показаний с электросчетчика на уровне отсчетного устройства.
В местах, где имеется опасность механических повреждений счетчиков или их загрязнения, или в местах, доступных для посторонних лиц (проходы, лестничные клетки и т.п.), для счетчиков должен предусматриваться запирающийся шкаф с окошком на уровне циферблата. Аналогичные шкафы должны устанавливаться также для совместного размещения счетчиков и трансформаторов тока при выполнении учета на стороне низшего напряжения (на вводе у потребителей).
 Место установки: РУ-0,4 кВ ТП-10/0,4 кВ № 035</t>
  </si>
  <si>
    <t>реконструкция существующей ТП-10/0,4 кВ № 035 (инв. № 10000329-00) в части монтажа дополнительного коммутационного аппарата отходящей ЛЭП-0,4 кВ (объем реконструкции уточнить при проектировании) – за счет средств тарифа на передачу электроэнергии.</t>
  </si>
  <si>
    <t>- строительство ответвления ВЛ-0,4кВ (воздушные линии самонесущим изолированным проводом) протяженностью 0,05 км от ВЛ-0,4 кВ, строящейся в рамках договора Ц-11444,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</si>
  <si>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032/100 (инв. № 2327)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 по техническим условиям Ц-11444.</t>
  </si>
  <si>
    <t>- строительство ответвления протяженностью 0,07 км защищенным проводом от опоры  № 30 существующей ВЛ-10 кВ № 577.03 (инв. № 8797) до границы земельного участка заявителя  (марку и сечение провода, протяженность уточнить при проектировании);
монтаж  разъединителя 10 кВ на концевой опоре проектируемого участка ВЛ-10 кВ 577.03 (тип и технические характеристики уточнить при проектировании).</t>
  </si>
  <si>
    <t>реконструкция существующей ВЛ-10 кВ № 577.03 (инв. № 8797)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</si>
  <si>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- строительство ЛЭП-6 кВ протяженностью 0,9 км от опоры  существующей  ВЛ-6 кВ № 487.8 (инв. № 4122) до проектируемой ТП-6/0,4 кВ с увеличением протяженности существующей ВЛ-6 кВ (в т.ч. 0,25 км - ВЛ-6 кВ защищенным проводом, 0,65 км - КЛ-6кВ, марку и сечение провода (кабеля),   протяженность уточнить при проектировании);
монтаж двух разъединителей 6 кВ на опоре в точке врезки и на концевой опоре проектируемого ответвления ВЛ-6 кВ (тип и технические характеристики уточнить при проектировании);
строительство ЛЭП-0,4 кВ протяженностью  0,3 км от проектируемой ТП-6/0,4 кВ  до границы земельного участка заявителя (в т.ч. 0,1 км - КЛ-0,4 кВ, 0,2 км - ВЛ-0,4 кВ самонесущим изолированным проводом, марку и сечение провода (кабеля), протяженность уточнить при проектировании)
строительство ТП-6/0,4 кВ с одним силовым трансформатором мощностью 63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РУ-6 кВ и РУ-0,4 кВ, количество и параметры оборудования определить проектом)</t>
  </si>
  <si>
    <t>реконструкция существующей ВЛ-6 кВ № 487.8 (инв. № 4122) в части монтажа ответвительной арматуры к опоре ВЛ-6 кВ в точке врезки (объем реконструкции уточнить при проектировании) - за счет средств тарифа на передачу э/э.</t>
  </si>
  <si>
    <t>- строительство ВЛ-0,4 кВ протяженностью 0,11 км самонесущим изолированным проводом от ТП-10/0,4 кВ № 5/100 (инв. № 13009750-00)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</si>
  <si>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</t>
  </si>
  <si>
    <t>- строительство воздушной линии 0,4 кВ самонесущим изолированным проводом (ответвления протяженностью 0,58 км от опоры существующей ВЛ-0,4 кВ № 1 (инв. № 4060) до границы земельного участка заявителя),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</si>
  <si>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4060)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</si>
  <si>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строительство ВЛ-0,4 кВ самонесущим изолированным проводом - строительство ответвления протяженностью 0,03 км от опоры № 11 ВЛ-0,4 кВ № 1 (инв. № 12010860-00)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</si>
  <si>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12010860-00)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</si>
  <si>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 - строительство ответвления протяженностью 0,03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0,22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</si>
  <si>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</si>
  <si>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воздушной линии 0,4 кВ самонесущим изолированным проводом (ответвления протяженностью 0,04 км от опоры 5-6 существующей ВЛ-0,4 кВ № 1 (инв. № 15602)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</si>
  <si>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15602)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</si>
  <si>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0,22 км от опоры № 3-5 ВЛ-0,4 кВ № 1 (инв. № 17190)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</si>
  <si>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17190)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</si>
  <si>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кабельной линии 0,4 кВ протяженностью 0,16 км от ТП-10/0,4 кВ № 058 до точки присоединения, в соответствии с п. 7 настоящих технических условий (марку и сечение кабеля, протяженность уточнить при проектировании).</t>
  </si>
  <si>
    <t>реконструкция существующей ТП-10/0,4 кВ № 058 (инв. № 13011699-00) в части монтажа дополнительного коммутационного аппарата отходящей КЛ-0,4 кВ (объем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</si>
  <si>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строительство ответвления протяженностью 0,01 км от опоры  существующей   ВЛ-10 кВ № 412.01  (инв. № 4155)  до проектируемой ТП-10/0,4 кВ с увеличением протяженности существующей ВЛ-10 кВ  (марку и сечение провода, протяженность уточнить при проектировании) - по техническим условиям Ц-12342;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Ц-12342;
строительство ВЛ-0,4 кВ самонесущим изолированным проводом  протяженностью  0,15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Ц-12342.</t>
  </si>
  <si>
    <t>реконструкция существующей ВЛ-10 кВ № 412.01 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Ц-12342</t>
  </si>
  <si>
    <t>- строительство воздушной линии 0,4 кВ самонесущим изолированным проводом (ВЛИ-0,4 кВ) протяженностью 0,245 км от ТП-10/0,4 кВ № 068 до границы земельного участка заявителя (марку и сечение провода, протяженность уточнить при проектировании) – в том числе 0,075 км совместной подвеской по опорам существующей ВЛИ-0,4 кВ № 1 и 0,09 км совместной подвеской по опорам участка ВЛИ-0,4 кВ, строящегося в рамках договора Ц-12225</t>
  </si>
  <si>
    <t>реконструкция существующей ТП-10/0,4 кВ № 068 (инв. № 13013126-00)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</si>
  <si>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 0,65 км от опоры существующей ВЛ-10 кВ № 412.16 (инв. № 4009) до границы земельного участка Заявителя), с увеличением протяженности существующей ВЛ-10 кВ (точку врезки, марку и сечение провода, протяженность, тип разъединителя уточнить при проектировании);
монтаж разъединителя 10 кВ на концевой опоре проектируемого ответвления от ВЛ-10 кВ № 412.16 (тип и технические характеристики уточнить при проектировании).</t>
  </si>
  <si>
    <t>реконструкция существующей ВЛ-10 кВ № 412.16 (инв. № 4009) в части монтажа дополнительной стойки (подкоса) к опоре ВЛ-10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</si>
  <si>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протяженностью 0,6 км от ТП-10/0,4 кВ № 760 (инв. № нет) до границы земельного участка заявителя (марку и сечение провода, протяженность уточнить при проектировании) - в т.ч. 0,6 км по техническим условиям Ц-12954.</t>
  </si>
  <si>
    <t>расширение РУ-0,4 кВ ТП-10/0,4 кВ № 760 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Ц-12257.</t>
  </si>
  <si>
    <t>- строительство ВЛ-0,4 кВ самонесущим изолированным проводом - строительство ответвления протяженностью 0,08 км от опоры № 15  ВЛ-0,4 кВ № 2 (инв. № 3403)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</si>
  <si>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2 (инв. № 3403)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</si>
  <si>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строительство ВЛ-0,4 кВ самонесущим изолированным проводом протяженностью 0,13 км от ТП-10/0,4 кВ            № 136/100  (инв. № 4908)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</si>
  <si>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    № 136/100  (инв. № 4908)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</si>
  <si>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- строительство ВЛ-0,4 кВ самонесущим изолированным проводом - строительство ответвления протяженностью 0,15 км от опоры существующей  ВЛ-0,4 кВ № 1 (инв. № нет) до границы земельного участка заявителя, с увеличением протяженности существующей ВЛ-0,4 кВ (марку и сечение провода уточнить при проектировании) - в т.ч. 0,15 км по техническим условиям Ц-12592.</t>
  </si>
  <si>
    <t>реконструкция существующей ВЛ-0,4 кВ № 1 (инв. № нет)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Ц-12592</t>
  </si>
  <si>
    <t>- строительство ВЛ-0,4 кВ самонесущим изолированным проводом - строительство ответвления протяженностью 0,05 км от опоры № 9  ВЛ-0,4 кВ № 4 (инв. № нет)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</si>
  <si>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4 (инв. № нет)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</si>
  <si>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0,18 км от опоры существующей  ВЛ-0,4 кВ № 1 (инв. № 27004299-00)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</si>
  <si>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27004299-00)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</si>
  <si>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0,14 км от опоры существующей  ВЛ-0,4 кВ № 1 (инв. № 4060) до границы земельного участка заявителя, с увеличением протяженности существующей ВЛ-0,4 кВ (марку и сечение провода уточнить при проектировании) - в т.ч. 0,14 км по техническим условиям Ц-12468.</t>
  </si>
  <si>
    <t>реконструкция существующей ВЛ-0,4 кВ № 1 (инв. № 4060)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Ц-12468.</t>
  </si>
  <si>
    <t>- строительство ВЛ-0,4 кВ самонесущим изолированным проводом - строительство ответвления протяженностью 0,15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0,15 км по техническим условиям Ц-12808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</si>
  <si>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Ц-12404.</t>
  </si>
  <si>
    <t>- строительство ВЛ-0,4 кВ самонесущим изолированным проводом - строительство ответвления протяженностью 0,055 км от опоры существующей ВЛ-0,4 кВ № 2  (инв. № 12011000-00)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</si>
  <si>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 (инв. № 12011000-00)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</si>
  <si>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строительство ВЛ-0,4 кВ самонесущим изолированным проводом - строительство ответвления протяженностью 0,11 км от опоры существующей ВЛ-0,4 кВ №2 (инв. № нет) до границы земельного участка заявителя (марку и сечение провода, протяженность уточнить при проектировании) - в т.ч. 0,11  км по техническим условиям Ц-12098.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</si>
  <si>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Ц-12098.</t>
  </si>
  <si>
    <t>строительство ВЛ-0,4 кВ самонесущим изолированным проводом - строительство ответвления протяженностью 0,23 км от опоры № 16 ВЛ-0,4 кВ №2 (инв. № 12014517-00)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</si>
  <si>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2 (инв. № 12014517-00)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</si>
  <si>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0,25 км от опоры существующей ВЛ-0,4 кВ №2 (инв. № 3354)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</si>
  <si>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2 (инв. № 3354)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</si>
  <si>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- строительство воздушной линии 0,4 кВ самонесущим изолированным проводом (ответвления протяженностью 0,08 км от опоры № 27 существующей ВЛ-0,4 кВ № 1 (инв. № 3349)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</si>
  <si>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3349) в части монтажа двух дополнительных проводов на участке протяженностью 0,04 км, в пролетах опор №№ 26…27 (объем реконструкции уточнить при проектировании) – за счет средств тарифа на передачу электроэнергии.</t>
  </si>
  <si>
    <t>строительство ВЛ-10 кВ защищенным проводом  - строительство ответвления протяженностью 0,02 км от опоры  существующей  ВЛ-10 кВ № 478.11 (инв. № 4029)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0,025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</si>
  <si>
    <t>реконструкция существующей ВЛ-10 кВ № 478.11 (инв. № 4029)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</si>
  <si>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0,065 км от опоры № 3-3 ВЛ-0,4 кВ № 1 (инв. № 12011409-00)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</si>
  <si>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1 (инв. № 12011409-00)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</si>
  <si>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- строительство ВЛ-0,4 кВ протяженностью 0,09 км самонесущим изолированным проводом от ТП-10/0,4 кВ № 6/100 (инв. № 2861) до границы земельного участка заявителя (марку и сечение провода, протяженность уточнить при проектировании) - в т.ч. 0,09 км по техническим условиям Ц-12638.</t>
  </si>
  <si>
    <t>реконструкция в части замены ТП-10/0,4 кВ № 6/100 (инв. № 2861)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за счет средств тарифа на передачу  э/э.</t>
  </si>
  <si>
    <t>- строительство воздушной линии 0,4 кВ самонесущим изолированным проводом (ответвления протяженностью 0,22 км  от опоры № 2-5  ВЛ-0,4 кВ № 4 (инв. № 12015760-00) до границы земельного участка заявителя), с увеличением протяженности существующей ВЛ-0,4 кВ (марку и сечение провода, протяженность   уточнить при проектировании) – в том числе 0,22 по техническим условиям Ц-12690.</t>
  </si>
  <si>
    <t>реконструкция существующей ТП-10/0,4 кВ № 032/25 (инв. № 2723) в части замены силового трансформатора на трансформатор мощностью 160 кВА (тип и мощность силового трансформатора и объем реконструкции уточнить при проектировании) – за счет средств тарифа на передачу электроэнергии).</t>
  </si>
  <si>
    <t>- строительство ВЛ-0,4 кВ самонесущим изолированным проводом протяженностью 0,125 км от ТП-10/0,4 кВ № 635 (инв. № 13011636-00) до границы земельного участка заявителя, в т.ч. 0,035 км совместным подвесом по опорам существующей ВЛ-0,4 кВ № 1 (инв. № 12013072-00) (марку и сечение провода, протяженность уточнить при проектировании).</t>
  </si>
  <si>
    <t>расширение РУ-0,4 кВ ТП-10/0,4 кВ № 635 (инв. № 13011636-00)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</si>
  <si>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- строительство ВЛ-0,4 кВ самонесущим изолированным проводом протяженностью 0,6 км от ТП-10/0,4 кВ № 760 (инв. № нет) до границы земельного участка заявителя (марку и сечение провода, протяженность уточнить при проектировании) - в т.ч. 0,6  км по техническим условиям Ц-13069.</t>
  </si>
  <si>
    <t>расширение РУ-0,4 кВ ТП-10/0,4 кВ № 760 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Ц-12257, Ц-12795.</t>
  </si>
  <si>
    <t>- строительство ВЛ-10 кВ защищенным проводом - ответвления протяженностью 0,04 км от опоры  существующей  ВЛ-10 кВ № 412.16 (инв. №4015)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Ц-12521;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Ц-12521;
строительство ВЛ-0,4 кВ самонесущим изолированным проводом протяженностью  0,36 км от проектируемой ТП-10/0,4 кВ до границы земельного участка заявителя (марку и сечение провода, протяженность уточнить при проектировании) - в т.ч. 0,36 км по техническим  условиям Ц-12499.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Ц-12521</t>
  </si>
  <si>
    <t>реконструкция существующей ВЛ-10 кВ № 412.16 (инв. № 4015)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Ц-12521.</t>
  </si>
  <si>
    <t>- строительство ВЛ-0,4 кВ самонесущим изолированным проводом - строительство ответвления протяженностью 0,2 км от опоры № 1-9 ВЛ-0,4 кВ № 1 (инв. № 15593) до границы земельного участка заявителя, с увеличением протяженности существующей ВЛ-0,4 кВ (марку и сечение провода уточнить при проектировании)</t>
  </si>
  <si>
    <t>реконструкция существующей ВЛ-0,4 кВ № 1 (инв. № 15593)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</si>
  <si>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</si>
  <si>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Ю-3025.</t>
  </si>
  <si>
    <t>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0,52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</si>
  <si>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>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0,61 км от проектируемой ТП-10/0,4 кВ  до границы земельного участка заявителя (марку и сечение провода, протяженность уточнить при проектировании) – в том числе 0,6 км по техническим условиям Ю-3234.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</si>
  <si>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</t>
  </si>
  <si>
    <t>Марченко Наталья Владимировна</t>
  </si>
  <si>
    <t xml:space="preserve"> - строительство воздушной линии 0,4 кВ самонесущим изолированным проводом (ответвления протяженностью 0,09 км от опоры 20 существующей ВЛ-0,4 кВ № 1 (инв. № 6036)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</si>
  <si>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6036)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</si>
  <si>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ЗРЭС</t>
  </si>
  <si>
    <t>41296843 (ЦЭС-13094/2016)</t>
  </si>
  <si>
    <t>Курская обл., Золотухинский р-н, д. 1-я Сухая Неполка, кад. №46:07:090801:59</t>
  </si>
  <si>
    <t>ВЛ-0,4 кВ № 1 (инв. № 1598</t>
  </si>
  <si>
    <t>Реконструкция ВЛ-0,4 кВ с монтажом 2-х дополнительных проводов</t>
  </si>
  <si>
    <t>ВЛ-10 кВ № 1.7.5 (инв.№ 311)</t>
  </si>
  <si>
    <t>СТП 63 кВА</t>
  </si>
  <si>
    <t xml:space="preserve"> ТП-10/0,4 кВ № 116-71/63 (инв. нет)</t>
  </si>
  <si>
    <t>Монтаж АВ-0,4 кВ (до 63 А)</t>
  </si>
  <si>
    <t xml:space="preserve">ВЛ-10 кВ № 07 (инв. № 54.133041.
ВЛ-0,4 кВ № 2 (инв. № 54.130081.) </t>
  </si>
  <si>
    <t>Реконструкция ВЛ-0,4 кВ</t>
  </si>
  <si>
    <t>СТП 40 кВА</t>
  </si>
  <si>
    <t>замена двух опор №№ 18, 23</t>
  </si>
  <si>
    <t xml:space="preserve"> ВЛ-0,4 кВ № 1 (инв. № 54.230577.Б)</t>
  </si>
  <si>
    <t>ВЛ-0,4 кВ № 3  (инв. № 12014544-00)</t>
  </si>
  <si>
    <t>ВЛ-0,4 кВ № 1 (инв. № 4060)</t>
  </si>
  <si>
    <t>ВЛ-10 кВ № 412.16 (инв. № 4009)</t>
  </si>
  <si>
    <t>ВЛ-0,4 кВ № 2 (инв. № 3403)</t>
  </si>
  <si>
    <t>ВЛ-0,4 кВ № 4 (инв. № нет)</t>
  </si>
  <si>
    <t xml:space="preserve"> ВЛ-0,4 кВ № 1 (инв. № 27004299-00)</t>
  </si>
  <si>
    <t>ВЛ-0,4 кВ № 2  (инв. № 12011000-00)</t>
  </si>
  <si>
    <t xml:space="preserve"> ТП-10/0,4 кВ № 5А/2х160 (инв. № 2341Б)</t>
  </si>
  <si>
    <t>Монтаж АВ-0,4 кВ (63 А)</t>
  </si>
  <si>
    <t>ВЛ-10 кВ № 337 (инв. № 54.333613)</t>
  </si>
  <si>
    <t>СТП 25 кВА</t>
  </si>
  <si>
    <t>ТП-10/0,4 кВ № 058 (инв. № 13011699-00)</t>
  </si>
  <si>
    <t>ВЛ-10 кВ № 210 (инв. № 12011390-00)</t>
  </si>
  <si>
    <t>41284285 (ЗЭС-2927/2016)</t>
  </si>
  <si>
    <t>КорРЭС</t>
  </si>
  <si>
    <t>Восковская Анна Владимировна</t>
  </si>
  <si>
    <t xml:space="preserve"> - строительство воздушной линии 0,4 кВ самонесущим изолированным проводом (ответвления протяженностью 0,13 км от опоры № 3.10 существующей ВЛ-0,4 кВ № 2 (инв. № 54.631598.В.)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</si>
  <si>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54.631598.В.)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</si>
  <si>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307411, Курская обл., Кореневский р-н, с.Коренево, ул.Родниковая, д.26.</t>
  </si>
  <si>
    <t>41279585 (ЮЭС-3190/2016)</t>
  </si>
  <si>
    <t>ФГКУ "ПУ ФСБ РФ по Курской области"</t>
  </si>
  <si>
    <t xml:space="preserve"> - строительство ВЛ-0,4 кВ самонесущим изолированным проводом - строительство ответвления протяженностью 0,15 км от опоры № 1-8  ВЛ-0,4 кВ № 2 (инв. № 00001938)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</si>
  <si>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00001938)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</si>
  <si>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Курская обл., Суджанский район, с.Горналь</t>
  </si>
  <si>
    <t>ВЛ-10 кВ № 5.4.1 (инв. № 2490)</t>
  </si>
  <si>
    <t>КТП 160 кВА</t>
  </si>
  <si>
    <t xml:space="preserve"> ВЛ-0,4 кВ № 2  (инв. № 2532 В) </t>
  </si>
  <si>
    <t>Реконструкция ВЛ-0,4 кВ с монтажом дополнительного провода</t>
  </si>
  <si>
    <t>0,04 (СИП-2 сеч. 35 мм2)</t>
  </si>
  <si>
    <t>ВЛ-0,4 кВ № 1 (инв. № 54.230577.Б)</t>
  </si>
  <si>
    <t>ТП-10/0,4 кВ № 5/100 (инв. № 13009750-00)</t>
  </si>
  <si>
    <t xml:space="preserve"> ВЛ-0,4 кВ № 1 (инв. № 15602) </t>
  </si>
  <si>
    <t xml:space="preserve"> ВЛ-0,4 кВ № 2 (инв. № 3354) </t>
  </si>
  <si>
    <t>ВЛ-0,4 кВ № 1 (инв. № 3349)</t>
  </si>
  <si>
    <t>ВЛ-0,4 кВ № 1 (инв. № 12011409-00)</t>
  </si>
  <si>
    <t>ТП-10/0,4 кВ № 6/100 (инв. № 2861)</t>
  </si>
  <si>
    <t>Монтаж КТП 160 кВА (демонтаж ТП 100 кВА)</t>
  </si>
  <si>
    <t>Остальной объем строительства включен в Ц-12638 (Очередь 78_хоз. способ)</t>
  </si>
  <si>
    <t xml:space="preserve">ТП-10/0,4 кВ № 032/25 (инв. № 2723);
 ВЛ-0,4 кВ № 4 (инв. № 12015760-00) </t>
  </si>
  <si>
    <t>Замена силового трансформатора 25 кВА на трансформатор 160 кВА (с заменой автоматических выключателей, предохранителей, ТТ)</t>
  </si>
  <si>
    <t>Остальной объем строительства включен в Ц-12690 (Очередь 78_хоз. способ)</t>
  </si>
  <si>
    <t xml:space="preserve">ВЛ-0,4 кВ № 1 (инв. № 6036) </t>
  </si>
  <si>
    <t xml:space="preserve"> ТП-10/0,4 кВ № 635 (инв. № 13011636-00) </t>
  </si>
  <si>
    <t>0,125, в т.ч. 0,035 км совместным подвесом по опорам существующей ВЛ-0,4 кВ</t>
  </si>
  <si>
    <t>ТП-10/0,4 кВ № 760  (инв. № нет)</t>
  </si>
  <si>
    <t>Остальной объем строительства включен в Ц-12257 (Очередь 75 Северо-восток); Ц-12795 (Очередь 79_хоз. способ-2)</t>
  </si>
  <si>
    <t>Объем строительства включен в Ц-12521 (Очередь 77 Юго-Запад); Ц-12499 (Очередь 79 Юго-запад)</t>
  </si>
  <si>
    <t>ВЛ-0,4 кВ № 1 (инв. № 15593)</t>
  </si>
  <si>
    <t>ВЛ-10 кВ № 32  (инв. № 00001859)</t>
  </si>
  <si>
    <t>Остальной объем строительства включен в Ю-3025 (Лот 65-66-67 Юго-запад-2)</t>
  </si>
  <si>
    <t>Ларичева Людмила Викторовна</t>
  </si>
  <si>
    <t>41271293 (ЦЭС-12818/2016)</t>
  </si>
  <si>
    <t>Курский р-н, Пашковский с/с, с/т"Зеленая роща", уч.7</t>
  </si>
  <si>
    <r>
      <t xml:space="preserve"> - строительство ВЛ-0,4 кВ самонесущим изолированным проводом - строительство ответвления протяженностью 0,12 км от опоры существующей ВЛ-0,4 кВ № 3 (инв. № 12013933-00) до границы земельного участка заявителя, с увеличением протяженности ВЛ-0,4 кВ (марку и сечение провода, протяженность уточнить при проектировании) </t>
    </r>
    <r>
      <rPr>
        <b/>
        <sz val="36"/>
        <color rgb="FFFF0000"/>
        <rFont val="Arial"/>
        <family val="2"/>
        <charset val="204"/>
      </rPr>
      <t>+ 0,1 км ВЛ-0,4 кВ по новому акту оценки надо строить!!!</t>
    </r>
  </si>
  <si>
    <t>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</si>
  <si>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ВЛ-0,4 кВ № 2 (инв. № 54.631598.В.)</t>
  </si>
  <si>
    <t>Остальной объем строительства включен в З-2940 (Очередь № 81)</t>
  </si>
  <si>
    <t>Объем строительства включен в З-2940 и З-2942 (Очередь № 81)</t>
  </si>
  <si>
    <t>Остальной объем строительства включен в З-2940 и З-2942 (Очередь № 81)</t>
  </si>
  <si>
    <t>Остальной объем строительства включен в З-2950 (Очередь № 81)</t>
  </si>
  <si>
    <t>ВЛ-0,4 кВ № 7 (инв. № 27013937-00)</t>
  </si>
  <si>
    <t xml:space="preserve"> ТП-10/0,4 кВ № 035 (инв. № 10000329-00)</t>
  </si>
  <si>
    <t>1) Монтаж АВ-0,4 кВ (до 63 А).
2) Монтаж коммерческого прибора учета</t>
  </si>
  <si>
    <t>Остальной объем строительства включен в Ц-11496 (Лот № 60); Ц-11444 (Лот № 61)</t>
  </si>
  <si>
    <t>ТП-10/0,4 кВ № 032/100 (инв. № 2327)</t>
  </si>
  <si>
    <t>ВЛ-10 кВ № 577.03 (инв. № 8797)</t>
  </si>
  <si>
    <t>ВЛ-6 кВ № 487.8 (инв. № 4122)</t>
  </si>
  <si>
    <t>0,65 (до 95 мм2)</t>
  </si>
  <si>
    <t>0,1 (до 95 мм2)</t>
  </si>
  <si>
    <t>Объем строительства включен в Ц-12468 (Очередь № 81)</t>
  </si>
  <si>
    <t>ВЛ-0,4 кВ № 1 (инв. № 12010860-00)</t>
  </si>
  <si>
    <t>ВЛ-0,4 кВ № 1 (инв. № 17190)</t>
  </si>
  <si>
    <t>Остальной объем строительства включен в Ц-12342 (Очередь 74 Юго-запад)</t>
  </si>
  <si>
    <t>ВЛ-10 кВ № 412.01  (инв. № 4155)</t>
  </si>
  <si>
    <t>ТП-10/0,4 кВ № 068 (инв. № 13013126-00)</t>
  </si>
  <si>
    <t>0,245, в том числе 0,165 км совместной подвеской по опорам ВЛИ-0,4 кВ</t>
  </si>
  <si>
    <t>Объем строительства включен в Ц-11816 (Лот № 65-66-67 Юго-Запад-1); Ц-12257 (Очередь № 75 Юго-Запад); Ц-12837 (Очередь № 79_хоз. способ); Ц-12954 (Очередь № 79 Юго-запад)</t>
  </si>
  <si>
    <t>ТП-10/0,4 кВ     № 136/100  (инв. № 4908)</t>
  </si>
  <si>
    <t>Объем строительства включен в Ц-12592 (Очередь 79 Северо-восток)</t>
  </si>
  <si>
    <t>Объем строительства включен в Ц-12404 (Очередь 76 Юго-запад); Ц-12808 (Очередь 79 Юго-запад)</t>
  </si>
  <si>
    <t>Объем строительства включен в Ц-12098 (Очередь 70 Юго-запад)</t>
  </si>
  <si>
    <t>ВЛ-0,4 кВ № 2 (инв. № нет)</t>
  </si>
  <si>
    <t>ВЛ-0,4 кВ № 2 (инв. № 12014517-00)</t>
  </si>
  <si>
    <t>ВЛ-10 кВ № 478.11 (инв. № 4029)</t>
  </si>
  <si>
    <t>Савенкова Ирина Дмитриевна</t>
  </si>
  <si>
    <t xml:space="preserve"> - строительство ВЛ-0,4 кВ самонесущим изолированным проводом протяженностью 0,62 км от ТП-10/0,4 кВ № 760 (инв. № нет) до границы земельного участка заявителя (марку и сечение провода, протяженность уточнить при проектировании) - в т.ч. 0,27 км по техническим условиям Ц-12795.</t>
  </si>
  <si>
    <t>расширение РУ-0,4 кВ ТП-10/0,4 кВ № 760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Ц-12257.</t>
  </si>
  <si>
    <t>Курская обл., д. Кукуевка, уч. 46:11:121203:1584</t>
  </si>
  <si>
    <t>41294185 (ЦЭС-13069/2016)</t>
  </si>
  <si>
    <t xml:space="preserve">Остальной объем строительства включен в Ц-12257 (Очередь 75 Северо-восток); Ц-12795 (Очередь 79_хоз. способ-2); Ц-13069 (Очередь № 81) </t>
  </si>
  <si>
    <t>Объем строительства включен в Ю-3025 (Лот 65-66-67 Юго-запад-2); Ю-3244 (Очередь № 81)</t>
  </si>
  <si>
    <t>ВЛ-0,4 кВ № 2 (инв. № 00001938)</t>
  </si>
  <si>
    <t>ИТОГО:</t>
  </si>
  <si>
    <t>Лот № 81 Северо-Восток</t>
  </si>
  <si>
    <t>41251108 (ВЭС-3218/2016)</t>
  </si>
  <si>
    <t>ИП глава КФХ "Дранной Александр Васильевич"</t>
  </si>
  <si>
    <t>Курская область, Советский район, Ленинский сельсовет, п. им. Ленина, ул. Первомайская, кад. № 46:21:100102:176</t>
  </si>
  <si>
    <t xml:space="preserve"> - строительство воздушной линии электропередачи 10 кВ с защищенным проводом – ответвления протяженностью  0,05 км от опоры  существующей  ВЛ-10 кВ № 493  (инв. № 1883бБ)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проектировании);
монтаж разъединителя 10 кВ на концевой опоре ответвления от ВЛ-10 кВ № 493 (тип и технические характеристики уточнить при проектировании);
строительство воздушных линий электропередачи 0,4 кВ самонесущим изолированным проводом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трансформаторной подстанции 10/0,4 кВ с одним силовым трансформатором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</t>
  </si>
  <si>
    <t>реконструкция существующей ВЛ-10 кВ № 493  в части монтажа ответвительной арматуры в точке врезки (объем реконструкции уточнить при проектировании) - за счет средств тарифа на передачу  электроэнергии</t>
  </si>
  <si>
    <t>ВЛ-10 кВ № 493  (инв. № 1883бБ)</t>
  </si>
  <si>
    <t>КТП 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</si>
</sst>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36"/>
      <color rgb="FFFF0000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22"/>
      <color theme="1"/>
      <name val="Times New Roman"/>
      <family val="1"/>
      <charset val="204"/>
    </font>
    <font>
      <b/>
      <sz val="2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2" fontId="12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14" fontId="14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center" vertical="center" wrapText="1"/>
    </xf>
    <xf numFmtId="164" fontId="14" fillId="4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2" fontId="12" fillId="6" borderId="3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49"/>
  <sheetViews>
    <sheetView view="pageBreakPreview" zoomScale="40" zoomScaleNormal="70" zoomScaleSheetLayoutView="40" workbookViewId="0">
      <pane ySplit="2" topLeftCell="A3" activePane="bottomLeft" state="frozen"/>
      <selection pane="bottomLeft" activeCell="F6" sqref="F6"/>
    </sheetView>
  </sheetViews>
  <sheetFormatPr defaultColWidth="9.140625" defaultRowHeight="27.75" x14ac:dyDescent="0.4"/>
  <cols>
    <col min="1" max="1" width="34.140625" style="3" customWidth="1"/>
    <col min="2" max="2" width="2.5703125" style="3" hidden="1" customWidth="1"/>
    <col min="3" max="3" width="10.5703125" style="3" hidden="1" customWidth="1"/>
    <col min="4" max="4" width="36.85546875" style="3" hidden="1" customWidth="1"/>
    <col min="5" max="5" width="16.42578125" style="3" hidden="1" customWidth="1"/>
    <col min="6" max="6" width="25.7109375" style="3" customWidth="1"/>
    <col min="7" max="7" width="15.7109375" style="3" customWidth="1"/>
    <col min="8" max="8" width="33.7109375" style="3" customWidth="1"/>
    <col min="9" max="9" width="60.28515625" style="2" customWidth="1"/>
    <col min="10" max="10" width="59.28515625" style="2" customWidth="1"/>
    <col min="11" max="11" width="14.85546875" style="2" customWidth="1"/>
    <col min="12" max="12" width="34.28515625" style="14" customWidth="1"/>
    <col min="13" max="13" width="30.140625" style="14" customWidth="1"/>
    <col min="14" max="14" width="29.5703125" style="14" customWidth="1"/>
    <col min="15" max="15" width="0.140625" style="14" customWidth="1"/>
    <col min="16" max="16" width="23.5703125" style="14" customWidth="1"/>
    <col min="17" max="17" width="24.7109375" style="14" customWidth="1"/>
    <col min="18" max="18" width="23.140625" style="14" customWidth="1"/>
    <col min="19" max="19" width="20.140625" style="14" customWidth="1"/>
    <col min="20" max="20" width="29.2851562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0.140625" style="1" customWidth="1"/>
    <col min="33" max="33" width="23.2851562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19.710937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9.140625" style="1" hidden="1" customWidth="1"/>
    <col min="43" max="43" width="27.1406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33.42578125" style="1" customWidth="1"/>
    <col min="52" max="52" width="24.28515625" style="1" customWidth="1"/>
    <col min="53" max="53" width="28.2851562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25</v>
      </c>
      <c r="C2" s="6" t="s">
        <v>26</v>
      </c>
      <c r="D2" s="6" t="s">
        <v>33</v>
      </c>
      <c r="E2" s="6" t="s">
        <v>28</v>
      </c>
      <c r="F2" s="6" t="s">
        <v>1</v>
      </c>
      <c r="G2" s="6" t="s">
        <v>2</v>
      </c>
      <c r="H2" s="6" t="s">
        <v>20</v>
      </c>
      <c r="I2" s="6" t="s">
        <v>24</v>
      </c>
      <c r="J2" s="6" t="s">
        <v>3</v>
      </c>
      <c r="K2" s="6" t="s">
        <v>29</v>
      </c>
      <c r="L2" s="13" t="s">
        <v>34</v>
      </c>
      <c r="M2" s="13" t="s">
        <v>35</v>
      </c>
      <c r="N2" s="13" t="s">
        <v>36</v>
      </c>
      <c r="O2" s="13"/>
      <c r="P2" s="13" t="s">
        <v>37</v>
      </c>
      <c r="Q2" s="13" t="s">
        <v>38</v>
      </c>
      <c r="R2" s="13" t="s">
        <v>39</v>
      </c>
      <c r="S2" s="13" t="s">
        <v>40</v>
      </c>
      <c r="T2" s="13" t="s">
        <v>41</v>
      </c>
      <c r="U2" s="6" t="s">
        <v>4</v>
      </c>
      <c r="V2" s="6"/>
      <c r="W2" s="6" t="s">
        <v>23</v>
      </c>
      <c r="X2" s="6"/>
      <c r="Y2" s="6" t="s">
        <v>30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27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36</v>
      </c>
      <c r="BA2" s="6" t="s">
        <v>16</v>
      </c>
      <c r="BB2" s="6" t="s">
        <v>42</v>
      </c>
      <c r="BC2" s="6" t="s">
        <v>17</v>
      </c>
      <c r="BD2" s="6"/>
      <c r="BE2" s="6" t="s">
        <v>18</v>
      </c>
      <c r="BF2" s="6"/>
      <c r="BG2" s="6" t="s">
        <v>32</v>
      </c>
      <c r="BH2" s="6"/>
      <c r="BI2" s="6" t="s">
        <v>31</v>
      </c>
      <c r="BJ2" s="6"/>
      <c r="BK2" s="16" t="s">
        <v>22</v>
      </c>
      <c r="BL2" s="9" t="s">
        <v>21</v>
      </c>
      <c r="BM2" s="12" t="s">
        <v>19</v>
      </c>
      <c r="BN2" s="7"/>
    </row>
    <row r="3" spans="1:70" s="97" customFormat="1" ht="259.5" customHeight="1" x14ac:dyDescent="0.25">
      <c r="A3" s="84" t="s">
        <v>43</v>
      </c>
      <c r="B3" s="85" t="s">
        <v>97</v>
      </c>
      <c r="C3" s="86">
        <v>466.1</v>
      </c>
      <c r="D3" s="86">
        <v>139.8305</v>
      </c>
      <c r="E3" s="87">
        <v>4.4749999999999996</v>
      </c>
      <c r="F3" s="85" t="s">
        <v>150</v>
      </c>
      <c r="G3" s="85" t="s">
        <v>205</v>
      </c>
      <c r="H3" s="85" t="s">
        <v>217</v>
      </c>
      <c r="I3" s="85" t="s">
        <v>271</v>
      </c>
      <c r="J3" s="85" t="s">
        <v>272</v>
      </c>
      <c r="K3" s="88" t="s">
        <v>400</v>
      </c>
      <c r="L3" s="88"/>
      <c r="M3" s="88"/>
      <c r="N3" s="89">
        <f>SUM(N4:N5)</f>
        <v>22.201949999999997</v>
      </c>
      <c r="O3" s="89">
        <f t="shared" ref="O3:T3" si="0">SUM(O4:O5)</f>
        <v>0</v>
      </c>
      <c r="P3" s="89">
        <f t="shared" si="0"/>
        <v>1.7529559999999997</v>
      </c>
      <c r="Q3" s="89">
        <f t="shared" si="0"/>
        <v>16.629276999999995</v>
      </c>
      <c r="R3" s="89">
        <f t="shared" si="0"/>
        <v>2.7</v>
      </c>
      <c r="S3" s="89">
        <f t="shared" si="0"/>
        <v>1.1197169999999999</v>
      </c>
      <c r="T3" s="89">
        <f t="shared" si="0"/>
        <v>22.201949999999997</v>
      </c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88" t="s">
        <v>401</v>
      </c>
      <c r="AZ3" s="88">
        <f>T4</f>
        <v>3.54</v>
      </c>
      <c r="BA3" s="91">
        <v>1.4999999999999999E-2</v>
      </c>
      <c r="BB3" s="89">
        <f>T5</f>
        <v>18.661949999999997</v>
      </c>
      <c r="BC3" s="88"/>
      <c r="BD3" s="90"/>
      <c r="BE3" s="88"/>
      <c r="BF3" s="89"/>
      <c r="BG3" s="89"/>
      <c r="BH3" s="90"/>
      <c r="BI3" s="90"/>
      <c r="BJ3" s="90"/>
      <c r="BK3" s="92">
        <f>AZ3+BB3</f>
        <v>22.201949999999997</v>
      </c>
      <c r="BL3" s="93">
        <v>42728</v>
      </c>
      <c r="BM3" s="90"/>
      <c r="BN3" s="90"/>
      <c r="BO3" s="94"/>
      <c r="BP3" s="95"/>
      <c r="BQ3" s="93"/>
      <c r="BR3" s="96"/>
    </row>
    <row r="4" spans="1:70" s="22" customFormat="1" ht="141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(63 А)</v>
      </c>
      <c r="N4" s="42">
        <f>T4</f>
        <v>3.54</v>
      </c>
      <c r="O4" s="42"/>
      <c r="P4" s="42">
        <v>0.26</v>
      </c>
      <c r="Q4" s="42">
        <v>0.57999999999999996</v>
      </c>
      <c r="R4" s="42">
        <v>2.7</v>
      </c>
      <c r="S4" s="42">
        <v>0</v>
      </c>
      <c r="T4" s="42">
        <f>SUM(P4:S4)</f>
        <v>3.54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42"/>
      <c r="AZ4" s="42"/>
      <c r="BA4" s="60"/>
      <c r="BB4" s="61"/>
      <c r="BC4" s="43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29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>
        <f>BA3</f>
        <v>1.4999999999999999E-2</v>
      </c>
      <c r="N5" s="43">
        <f>M5*1101*1.13</f>
        <v>18.661949999999997</v>
      </c>
      <c r="O5" s="42"/>
      <c r="P5" s="43">
        <f>N5*0.08</f>
        <v>1.4929559999999997</v>
      </c>
      <c r="Q5" s="43">
        <f>N5*0.86</f>
        <v>16.049276999999996</v>
      </c>
      <c r="R5" s="43">
        <v>0</v>
      </c>
      <c r="S5" s="43">
        <f>N5*0.06</f>
        <v>1.1197169999999999</v>
      </c>
      <c r="T5" s="43">
        <f>SUM(P5:S5)</f>
        <v>18.661949999999997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42"/>
      <c r="AZ5" s="42"/>
      <c r="BA5" s="60"/>
      <c r="BB5" s="61"/>
      <c r="BC5" s="43"/>
      <c r="BD5" s="33"/>
      <c r="BE5" s="42"/>
      <c r="BF5" s="43"/>
      <c r="BG5" s="43"/>
      <c r="BH5" s="33"/>
      <c r="BI5" s="33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7" customFormat="1" ht="247.5" customHeight="1" x14ac:dyDescent="0.25">
      <c r="A6" s="84" t="s">
        <v>44</v>
      </c>
      <c r="B6" s="85" t="s">
        <v>98</v>
      </c>
      <c r="C6" s="86">
        <v>466.1</v>
      </c>
      <c r="D6" s="86">
        <v>466.1</v>
      </c>
      <c r="E6" s="87">
        <v>10</v>
      </c>
      <c r="F6" s="85" t="s">
        <v>151</v>
      </c>
      <c r="G6" s="85" t="s">
        <v>206</v>
      </c>
      <c r="H6" s="85" t="s">
        <v>218</v>
      </c>
      <c r="I6" s="85" t="s">
        <v>273</v>
      </c>
      <c r="J6" s="85" t="s">
        <v>274</v>
      </c>
      <c r="K6" s="88" t="s">
        <v>382</v>
      </c>
      <c r="L6" s="88"/>
      <c r="M6" s="88"/>
      <c r="N6" s="89">
        <f>SUM(N7)</f>
        <v>9.2827999999999999</v>
      </c>
      <c r="O6" s="89">
        <f t="shared" ref="O6:T6" si="1">SUM(O7)</f>
        <v>0</v>
      </c>
      <c r="P6" s="89">
        <f t="shared" si="1"/>
        <v>0.74262400000000006</v>
      </c>
      <c r="Q6" s="89">
        <f t="shared" si="1"/>
        <v>8.5401760000000007</v>
      </c>
      <c r="R6" s="89">
        <f t="shared" si="1"/>
        <v>0</v>
      </c>
      <c r="S6" s="89">
        <f t="shared" si="1"/>
        <v>0</v>
      </c>
      <c r="T6" s="89">
        <f t="shared" si="1"/>
        <v>9.2827999999999999</v>
      </c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2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88"/>
      <c r="AZ6" s="88"/>
      <c r="BA6" s="91"/>
      <c r="BB6" s="98"/>
      <c r="BC6" s="89"/>
      <c r="BD6" s="90"/>
      <c r="BE6" s="88"/>
      <c r="BF6" s="89"/>
      <c r="BG6" s="88">
        <v>0.04</v>
      </c>
      <c r="BH6" s="89">
        <f>T7</f>
        <v>9.2827999999999999</v>
      </c>
      <c r="BI6" s="88"/>
      <c r="BJ6" s="90"/>
      <c r="BK6" s="92">
        <f>BH6</f>
        <v>9.2827999999999999</v>
      </c>
      <c r="BL6" s="93">
        <v>42724</v>
      </c>
      <c r="BM6" s="90"/>
      <c r="BN6" s="90"/>
      <c r="BO6" s="94"/>
      <c r="BP6" s="95"/>
      <c r="BQ6" s="93"/>
      <c r="BR6" s="96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383</v>
      </c>
      <c r="M7" s="42">
        <f>BG6</f>
        <v>0.04</v>
      </c>
      <c r="N7" s="43">
        <f>M7*232.07</f>
        <v>9.2827999999999999</v>
      </c>
      <c r="O7" s="43"/>
      <c r="P7" s="43">
        <f>N7*0.08</f>
        <v>0.74262400000000006</v>
      </c>
      <c r="Q7" s="43">
        <f>N7*0.92</f>
        <v>8.5401760000000007</v>
      </c>
      <c r="R7" s="43">
        <v>0</v>
      </c>
      <c r="S7" s="43">
        <v>0</v>
      </c>
      <c r="T7" s="43">
        <f>SUM(P7:S7)</f>
        <v>9.2827999999999999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42"/>
      <c r="AZ7" s="42"/>
      <c r="BA7" s="60"/>
      <c r="BB7" s="61"/>
      <c r="BC7" s="43"/>
      <c r="BD7" s="33"/>
      <c r="BE7" s="42"/>
      <c r="BF7" s="43"/>
      <c r="BG7" s="43"/>
      <c r="BH7" s="33"/>
      <c r="BI7" s="33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22" customFormat="1" ht="409.5" customHeight="1" x14ac:dyDescent="0.25">
      <c r="A8" s="17" t="s">
        <v>45</v>
      </c>
      <c r="B8" s="18" t="s">
        <v>99</v>
      </c>
      <c r="C8" s="19">
        <v>466.1</v>
      </c>
      <c r="D8" s="19"/>
      <c r="E8" s="20">
        <v>15</v>
      </c>
      <c r="F8" s="18" t="s">
        <v>152</v>
      </c>
      <c r="G8" s="18" t="s">
        <v>204</v>
      </c>
      <c r="H8" s="18" t="s">
        <v>219</v>
      </c>
      <c r="I8" s="18" t="s">
        <v>275</v>
      </c>
      <c r="J8" s="18" t="s">
        <v>276</v>
      </c>
      <c r="K8" s="42" t="s">
        <v>384</v>
      </c>
      <c r="L8" s="42"/>
      <c r="M8" s="42"/>
      <c r="N8" s="43">
        <f>SUM(N9:N12)</f>
        <v>624.88549999999998</v>
      </c>
      <c r="O8" s="43">
        <f t="shared" ref="O8:T8" si="2">SUM(O9:O12)</f>
        <v>0</v>
      </c>
      <c r="P8" s="43">
        <f t="shared" si="2"/>
        <v>35.003399999999999</v>
      </c>
      <c r="Q8" s="43">
        <f t="shared" si="2"/>
        <v>285.50202999999999</v>
      </c>
      <c r="R8" s="43">
        <f t="shared" si="2"/>
        <v>284.40800000000002</v>
      </c>
      <c r="S8" s="43">
        <f t="shared" si="2"/>
        <v>19.972069999999995</v>
      </c>
      <c r="T8" s="43">
        <f t="shared" si="2"/>
        <v>624.88549999999998</v>
      </c>
      <c r="U8" s="33"/>
      <c r="V8" s="33"/>
      <c r="W8" s="33"/>
      <c r="X8" s="33"/>
      <c r="Y8" s="33"/>
      <c r="Z8" s="33"/>
      <c r="AA8" s="33"/>
      <c r="AB8" s="33"/>
      <c r="AC8" s="33"/>
      <c r="AD8" s="33"/>
      <c r="AE8" s="42">
        <v>0.05</v>
      </c>
      <c r="AF8" s="43">
        <f>T9</f>
        <v>84.298000000000002</v>
      </c>
      <c r="AG8" s="42"/>
      <c r="AH8" s="33"/>
      <c r="AI8" s="60">
        <v>1</v>
      </c>
      <c r="AJ8" s="43">
        <f>T10</f>
        <v>60.52</v>
      </c>
      <c r="AK8" s="42"/>
      <c r="AL8" s="33"/>
      <c r="AM8" s="33"/>
      <c r="AN8" s="33"/>
      <c r="AO8" s="33"/>
      <c r="AP8" s="33"/>
      <c r="AQ8" s="60" t="s">
        <v>385</v>
      </c>
      <c r="AR8" s="43">
        <f>T11</f>
        <v>293.44799999999998</v>
      </c>
      <c r="AS8" s="33"/>
      <c r="AT8" s="33"/>
      <c r="AU8" s="33"/>
      <c r="AV8" s="33"/>
      <c r="AW8" s="33"/>
      <c r="AX8" s="33"/>
      <c r="AY8" s="33"/>
      <c r="AZ8" s="33"/>
      <c r="BA8" s="60">
        <v>0.15</v>
      </c>
      <c r="BB8" s="43">
        <f>T12</f>
        <v>186.61949999999999</v>
      </c>
      <c r="BC8" s="42"/>
      <c r="BD8" s="33"/>
      <c r="BE8" s="42"/>
      <c r="BF8" s="43"/>
      <c r="BG8" s="43"/>
      <c r="BH8" s="33"/>
      <c r="BI8" s="33"/>
      <c r="BJ8" s="33"/>
      <c r="BK8" s="62">
        <f>AF8+AJ8+AR8+BB8</f>
        <v>624.88549999999998</v>
      </c>
      <c r="BL8" s="24">
        <v>42736</v>
      </c>
      <c r="BM8" s="33"/>
      <c r="BN8" s="33"/>
      <c r="BO8" s="34"/>
      <c r="BP8" s="23"/>
      <c r="BQ8" s="24"/>
      <c r="BR8" s="25"/>
    </row>
    <row r="9" spans="1:70" s="22" customFormat="1" ht="147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42" t="s">
        <v>7</v>
      </c>
      <c r="M9" s="42">
        <f>AE8</f>
        <v>0.05</v>
      </c>
      <c r="N9" s="43">
        <f>M9*1492*1.13</f>
        <v>84.298000000000002</v>
      </c>
      <c r="O9" s="42"/>
      <c r="P9" s="43">
        <f>N9*0.08</f>
        <v>6.7438400000000005</v>
      </c>
      <c r="Q9" s="43">
        <f>N9*0.87</f>
        <v>73.339259999999996</v>
      </c>
      <c r="R9" s="43">
        <v>0</v>
      </c>
      <c r="S9" s="43">
        <f>N9*0.05</f>
        <v>4.2149000000000001</v>
      </c>
      <c r="T9" s="43">
        <f>SUM(P9:S9)</f>
        <v>84.298000000000002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62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62"/>
      <c r="BB9" s="62"/>
      <c r="BC9" s="33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22" customFormat="1" ht="147" customHeight="1" x14ac:dyDescent="0.25">
      <c r="A10" s="17"/>
      <c r="B10" s="18"/>
      <c r="C10" s="19"/>
      <c r="D10" s="19"/>
      <c r="E10" s="20"/>
      <c r="F10" s="18"/>
      <c r="G10" s="18"/>
      <c r="H10" s="18"/>
      <c r="I10" s="18"/>
      <c r="J10" s="18"/>
      <c r="K10" s="42"/>
      <c r="L10" s="42" t="s">
        <v>9</v>
      </c>
      <c r="M10" s="42">
        <f>AI8</f>
        <v>1</v>
      </c>
      <c r="N10" s="43">
        <f>T10</f>
        <v>60.52</v>
      </c>
      <c r="O10" s="43"/>
      <c r="P10" s="43">
        <v>4.4800000000000004</v>
      </c>
      <c r="Q10" s="43">
        <v>8.76</v>
      </c>
      <c r="R10" s="43">
        <v>45.18</v>
      </c>
      <c r="S10" s="43">
        <v>2.1</v>
      </c>
      <c r="T10" s="43">
        <f t="shared" ref="T10:T12" si="3">SUM(P10:S10)</f>
        <v>60.52</v>
      </c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62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62"/>
      <c r="BB10" s="62"/>
      <c r="BC10" s="33"/>
      <c r="BD10" s="33"/>
      <c r="BE10" s="42"/>
      <c r="BF10" s="43"/>
      <c r="BG10" s="43"/>
      <c r="BH10" s="33"/>
      <c r="BI10" s="33"/>
      <c r="BJ10" s="33"/>
      <c r="BK10" s="62"/>
      <c r="BL10" s="24"/>
      <c r="BM10" s="33"/>
      <c r="BN10" s="33"/>
      <c r="BO10" s="34"/>
      <c r="BP10" s="23"/>
      <c r="BQ10" s="24"/>
      <c r="BR10" s="25"/>
    </row>
    <row r="11" spans="1:70" s="22" customFormat="1" ht="147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 t="s">
        <v>12</v>
      </c>
      <c r="M11" s="42" t="str">
        <f>AQ8</f>
        <v>СТП 63 кВА</v>
      </c>
      <c r="N11" s="43">
        <f>T11</f>
        <v>293.44799999999998</v>
      </c>
      <c r="O11" s="43"/>
      <c r="P11" s="43">
        <v>8.85</v>
      </c>
      <c r="Q11" s="43">
        <v>42.91</v>
      </c>
      <c r="R11" s="43">
        <f>217.48*1.1</f>
        <v>239.22800000000001</v>
      </c>
      <c r="S11" s="43">
        <v>2.46</v>
      </c>
      <c r="T11" s="43">
        <f t="shared" si="3"/>
        <v>293.44799999999998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62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62"/>
      <c r="BB11" s="62"/>
      <c r="BC11" s="33"/>
      <c r="BD11" s="33"/>
      <c r="BE11" s="42"/>
      <c r="BF11" s="43"/>
      <c r="BG11" s="43"/>
      <c r="BH11" s="33"/>
      <c r="BI11" s="3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22" customFormat="1" ht="147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42"/>
      <c r="L12" s="42" t="s">
        <v>16</v>
      </c>
      <c r="M12" s="42">
        <f>BA8</f>
        <v>0.15</v>
      </c>
      <c r="N12" s="43">
        <f>M12*1101*1.13</f>
        <v>186.61949999999999</v>
      </c>
      <c r="O12" s="42"/>
      <c r="P12" s="43">
        <f>N12*0.08</f>
        <v>14.929559999999999</v>
      </c>
      <c r="Q12" s="43">
        <f>N12*0.86</f>
        <v>160.49276999999998</v>
      </c>
      <c r="R12" s="43">
        <v>0</v>
      </c>
      <c r="S12" s="43">
        <f>N12*0.06</f>
        <v>11.197169999999998</v>
      </c>
      <c r="T12" s="43">
        <f t="shared" si="3"/>
        <v>186.61949999999999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62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62"/>
      <c r="BB12" s="62"/>
      <c r="BC12" s="33"/>
      <c r="BD12" s="33"/>
      <c r="BE12" s="42"/>
      <c r="BF12" s="43"/>
      <c r="BG12" s="43"/>
      <c r="BH12" s="33"/>
      <c r="BI12" s="3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22" customFormat="1" ht="408.75" customHeight="1" x14ac:dyDescent="0.25">
      <c r="A13" s="17" t="s">
        <v>46</v>
      </c>
      <c r="B13" s="18">
        <v>41297395</v>
      </c>
      <c r="C13" s="19">
        <v>1293879.33</v>
      </c>
      <c r="D13" s="19">
        <v>64693.966</v>
      </c>
      <c r="E13" s="20">
        <v>100</v>
      </c>
      <c r="F13" s="18" t="s">
        <v>153</v>
      </c>
      <c r="G13" s="18" t="s">
        <v>207</v>
      </c>
      <c r="H13" s="18" t="s">
        <v>220</v>
      </c>
      <c r="I13" s="18" t="s">
        <v>277</v>
      </c>
      <c r="J13" s="18" t="s">
        <v>278</v>
      </c>
      <c r="K13" s="42" t="s">
        <v>417</v>
      </c>
      <c r="L13" s="42"/>
      <c r="M13" s="42"/>
      <c r="N13" s="43">
        <f>SUM(N14:N17)</f>
        <v>650.07140000000004</v>
      </c>
      <c r="O13" s="43">
        <f t="shared" ref="O13:T13" si="4">SUM(O14:O17)</f>
        <v>0</v>
      </c>
      <c r="P13" s="43">
        <f t="shared" si="4"/>
        <v>25.296911999999995</v>
      </c>
      <c r="Q13" s="43">
        <f t="shared" si="4"/>
        <v>117.562592</v>
      </c>
      <c r="R13" s="43">
        <f t="shared" si="4"/>
        <v>494.56</v>
      </c>
      <c r="S13" s="43">
        <f t="shared" si="4"/>
        <v>12.651896000000001</v>
      </c>
      <c r="T13" s="43">
        <f t="shared" si="4"/>
        <v>650.07140000000004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42">
        <v>0.03</v>
      </c>
      <c r="AF13" s="43">
        <f>T14</f>
        <v>50.578799999999994</v>
      </c>
      <c r="AG13" s="43"/>
      <c r="AH13" s="33"/>
      <c r="AI13" s="60">
        <v>1</v>
      </c>
      <c r="AJ13" s="43">
        <f>T15</f>
        <v>60.52</v>
      </c>
      <c r="AK13" s="43"/>
      <c r="AL13" s="33"/>
      <c r="AM13" s="33"/>
      <c r="AN13" s="33"/>
      <c r="AO13" s="33"/>
      <c r="AP13" s="33"/>
      <c r="AQ13" s="60" t="s">
        <v>418</v>
      </c>
      <c r="AR13" s="43">
        <f>T16</f>
        <v>514.09</v>
      </c>
      <c r="AS13" s="33"/>
      <c r="AT13" s="33"/>
      <c r="AU13" s="33"/>
      <c r="AV13" s="33"/>
      <c r="AW13" s="33"/>
      <c r="AX13" s="33"/>
      <c r="AY13" s="33"/>
      <c r="AZ13" s="33"/>
      <c r="BA13" s="60">
        <v>0.02</v>
      </c>
      <c r="BB13" s="43">
        <f>T17</f>
        <v>24.882599999999993</v>
      </c>
      <c r="BC13" s="43"/>
      <c r="BD13" s="33"/>
      <c r="BE13" s="42"/>
      <c r="BF13" s="43"/>
      <c r="BG13" s="43"/>
      <c r="BH13" s="33"/>
      <c r="BI13" s="33"/>
      <c r="BJ13" s="33"/>
      <c r="BK13" s="62">
        <f>AF13+AJ13+AR13+BB13</f>
        <v>650.07140000000004</v>
      </c>
      <c r="BL13" s="24">
        <v>42734</v>
      </c>
      <c r="BM13" s="33"/>
      <c r="BN13" s="33"/>
      <c r="BO13" s="34"/>
      <c r="BP13" s="23"/>
      <c r="BQ13" s="24"/>
      <c r="BR13" s="25"/>
    </row>
    <row r="14" spans="1:70" s="22" customFormat="1" ht="138.7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7</v>
      </c>
      <c r="M14" s="42">
        <f>AE13</f>
        <v>0.03</v>
      </c>
      <c r="N14" s="43">
        <f>M14*1492*1.13</f>
        <v>50.578799999999994</v>
      </c>
      <c r="O14" s="43"/>
      <c r="P14" s="43">
        <f>N14*0.08</f>
        <v>4.0463039999999992</v>
      </c>
      <c r="Q14" s="43">
        <f>N14*0.87</f>
        <v>44.003555999999996</v>
      </c>
      <c r="R14" s="43">
        <v>0</v>
      </c>
      <c r="S14" s="43">
        <f>N14*0.05</f>
        <v>2.52894</v>
      </c>
      <c r="T14" s="43">
        <f>SUM(P14:S14)</f>
        <v>50.578799999999994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62"/>
      <c r="BB14" s="62"/>
      <c r="BC14" s="33"/>
      <c r="BD14" s="33"/>
      <c r="BE14" s="42"/>
      <c r="BF14" s="43"/>
      <c r="BG14" s="43"/>
      <c r="BH14" s="33"/>
      <c r="BI14" s="3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22" customFormat="1" ht="138.7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9</v>
      </c>
      <c r="M15" s="42">
        <f>AI13</f>
        <v>1</v>
      </c>
      <c r="N15" s="43">
        <f>T15</f>
        <v>60.52</v>
      </c>
      <c r="O15" s="43"/>
      <c r="P15" s="43">
        <v>4.4800000000000004</v>
      </c>
      <c r="Q15" s="43">
        <v>8.76</v>
      </c>
      <c r="R15" s="43">
        <v>45.18</v>
      </c>
      <c r="S15" s="43">
        <v>2.1</v>
      </c>
      <c r="T15" s="43">
        <f t="shared" ref="T15:T17" si="5">SUM(P15:S15)</f>
        <v>60.52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62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62"/>
      <c r="BB15" s="62"/>
      <c r="BC15" s="33"/>
      <c r="BD15" s="33"/>
      <c r="BE15" s="42"/>
      <c r="BF15" s="43"/>
      <c r="BG15" s="43"/>
      <c r="BH15" s="33"/>
      <c r="BI15" s="3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22" customFormat="1" ht="138.7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42"/>
      <c r="L16" s="42" t="s">
        <v>12</v>
      </c>
      <c r="M16" s="42" t="str">
        <f>AQ13</f>
        <v>КТП 160 кВА</v>
      </c>
      <c r="N16" s="43">
        <f>T16</f>
        <v>514.09</v>
      </c>
      <c r="O16" s="42"/>
      <c r="P16" s="42">
        <v>14.78</v>
      </c>
      <c r="Q16" s="42">
        <v>43.4</v>
      </c>
      <c r="R16" s="42">
        <v>449.38</v>
      </c>
      <c r="S16" s="42">
        <v>6.53</v>
      </c>
      <c r="T16" s="43">
        <f t="shared" si="5"/>
        <v>514.09</v>
      </c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62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62"/>
      <c r="BB16" s="62"/>
      <c r="BC16" s="33"/>
      <c r="BD16" s="33"/>
      <c r="BE16" s="42"/>
      <c r="BF16" s="43"/>
      <c r="BG16" s="43"/>
      <c r="BH16" s="33"/>
      <c r="BI16" s="33"/>
      <c r="BJ16" s="33"/>
      <c r="BK16" s="62"/>
      <c r="BL16" s="24"/>
      <c r="BM16" s="33"/>
      <c r="BN16" s="33"/>
      <c r="BO16" s="34"/>
      <c r="BP16" s="23"/>
      <c r="BQ16" s="24"/>
      <c r="BR16" s="25"/>
    </row>
    <row r="17" spans="1:70" s="22" customFormat="1" ht="138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16</v>
      </c>
      <c r="M17" s="42">
        <f>BA13</f>
        <v>0.02</v>
      </c>
      <c r="N17" s="43">
        <f>M17*1101*1.13</f>
        <v>24.882599999999996</v>
      </c>
      <c r="O17" s="43"/>
      <c r="P17" s="43">
        <f>N17*0.08</f>
        <v>1.9906079999999997</v>
      </c>
      <c r="Q17" s="43">
        <f>N17*0.86</f>
        <v>21.399035999999995</v>
      </c>
      <c r="R17" s="43">
        <v>0</v>
      </c>
      <c r="S17" s="43">
        <f>N17*0.06</f>
        <v>1.4929559999999997</v>
      </c>
      <c r="T17" s="43">
        <f t="shared" si="5"/>
        <v>24.882599999999993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62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62"/>
      <c r="BB17" s="62"/>
      <c r="BC17" s="33"/>
      <c r="BD17" s="33"/>
      <c r="BE17" s="42"/>
      <c r="BF17" s="43"/>
      <c r="BG17" s="43"/>
      <c r="BH17" s="33"/>
      <c r="BI17" s="3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97" customFormat="1" ht="244.5" customHeight="1" x14ac:dyDescent="0.25">
      <c r="A18" s="84" t="s">
        <v>47</v>
      </c>
      <c r="B18" s="85" t="s">
        <v>100</v>
      </c>
      <c r="C18" s="86">
        <v>346.84</v>
      </c>
      <c r="D18" s="86"/>
      <c r="E18" s="87">
        <v>0.5</v>
      </c>
      <c r="F18" s="85" t="s">
        <v>154</v>
      </c>
      <c r="G18" s="85" t="s">
        <v>207</v>
      </c>
      <c r="H18" s="85" t="s">
        <v>221</v>
      </c>
      <c r="I18" s="85" t="s">
        <v>273</v>
      </c>
      <c r="J18" s="85" t="s">
        <v>279</v>
      </c>
      <c r="K18" s="88" t="s">
        <v>419</v>
      </c>
      <c r="L18" s="88"/>
      <c r="M18" s="88"/>
      <c r="N18" s="89">
        <f>SUM(N19)</f>
        <v>5.273200000000001</v>
      </c>
      <c r="O18" s="89">
        <f t="shared" ref="O18:T18" si="6">SUM(O19)</f>
        <v>0</v>
      </c>
      <c r="P18" s="89">
        <f t="shared" si="6"/>
        <v>0.42185600000000006</v>
      </c>
      <c r="Q18" s="89">
        <f t="shared" si="6"/>
        <v>4.851344000000001</v>
      </c>
      <c r="R18" s="89">
        <f t="shared" si="6"/>
        <v>0</v>
      </c>
      <c r="S18" s="89">
        <f t="shared" si="6"/>
        <v>0</v>
      </c>
      <c r="T18" s="89">
        <f t="shared" si="6"/>
        <v>5.273200000000001</v>
      </c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88"/>
      <c r="AF18" s="88"/>
      <c r="AG18" s="88"/>
      <c r="AH18" s="90"/>
      <c r="AI18" s="91"/>
      <c r="AJ18" s="88"/>
      <c r="AK18" s="88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1"/>
      <c r="BB18" s="89"/>
      <c r="BC18" s="89"/>
      <c r="BD18" s="88"/>
      <c r="BE18" s="88" t="s">
        <v>421</v>
      </c>
      <c r="BF18" s="89">
        <f>T19</f>
        <v>5.273200000000001</v>
      </c>
      <c r="BG18" s="89"/>
      <c r="BH18" s="88"/>
      <c r="BI18" s="89"/>
      <c r="BJ18" s="90"/>
      <c r="BK18" s="92">
        <f>BF18</f>
        <v>5.273200000000001</v>
      </c>
      <c r="BL18" s="93">
        <v>42739</v>
      </c>
      <c r="BM18" s="90"/>
      <c r="BN18" s="90"/>
      <c r="BO18" s="94"/>
      <c r="BP18" s="95"/>
      <c r="BQ18" s="93"/>
      <c r="BR18" s="96"/>
    </row>
    <row r="19" spans="1:70" s="22" customFormat="1" ht="14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420</v>
      </c>
      <c r="M19" s="42" t="str">
        <f>BE18</f>
        <v>0,04 (СИП-2 сеч. 35 мм2)</v>
      </c>
      <c r="N19" s="43">
        <f>0.04*131.83</f>
        <v>5.273200000000001</v>
      </c>
      <c r="O19" s="43"/>
      <c r="P19" s="43">
        <f>N19*0.08</f>
        <v>0.42185600000000006</v>
      </c>
      <c r="Q19" s="43">
        <f>N19*0.92</f>
        <v>4.851344000000001</v>
      </c>
      <c r="R19" s="43">
        <v>0</v>
      </c>
      <c r="S19" s="43">
        <v>0</v>
      </c>
      <c r="T19" s="43">
        <f>SUM(P19:S19)</f>
        <v>5.273200000000001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60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60"/>
      <c r="BB19" s="61"/>
      <c r="BC19" s="43"/>
      <c r="BD19" s="42"/>
      <c r="BE19" s="42"/>
      <c r="BF19" s="43"/>
      <c r="BG19" s="42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252" customHeight="1" x14ac:dyDescent="0.25">
      <c r="A20" s="17" t="s">
        <v>48</v>
      </c>
      <c r="B20" s="18" t="s">
        <v>101</v>
      </c>
      <c r="C20" s="19">
        <v>131495.07999999999</v>
      </c>
      <c r="D20" s="19">
        <v>131495.07620000001</v>
      </c>
      <c r="E20" s="20">
        <v>30</v>
      </c>
      <c r="F20" s="18" t="s">
        <v>155</v>
      </c>
      <c r="G20" s="18" t="s">
        <v>208</v>
      </c>
      <c r="H20" s="18" t="s">
        <v>222</v>
      </c>
      <c r="I20" s="18" t="s">
        <v>280</v>
      </c>
      <c r="J20" s="18" t="s">
        <v>281</v>
      </c>
      <c r="K20" s="42" t="s">
        <v>405</v>
      </c>
      <c r="L20" s="42"/>
      <c r="M20" s="42"/>
      <c r="N20" s="43">
        <f>SUM(N21:N22)</f>
        <v>144.81800000000001</v>
      </c>
      <c r="O20" s="43">
        <f t="shared" ref="O20:T20" si="7">SUM(O21:O22)</f>
        <v>0</v>
      </c>
      <c r="P20" s="43">
        <f t="shared" si="7"/>
        <v>11.223840000000001</v>
      </c>
      <c r="Q20" s="43">
        <f t="shared" si="7"/>
        <v>82.099260000000001</v>
      </c>
      <c r="R20" s="43">
        <f t="shared" si="7"/>
        <v>45.18</v>
      </c>
      <c r="S20" s="43">
        <f t="shared" si="7"/>
        <v>6.3148999999999997</v>
      </c>
      <c r="T20" s="43">
        <f t="shared" si="7"/>
        <v>144.81800000000001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>
        <v>0.05</v>
      </c>
      <c r="AF20" s="43">
        <f>T21</f>
        <v>84.298000000000002</v>
      </c>
      <c r="AG20" s="43"/>
      <c r="AH20" s="33"/>
      <c r="AI20" s="60">
        <v>1</v>
      </c>
      <c r="AJ20" s="43">
        <f>T22</f>
        <v>60.52</v>
      </c>
      <c r="AK20" s="4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60"/>
      <c r="BB20" s="60"/>
      <c r="BC20" s="42"/>
      <c r="BD20" s="42"/>
      <c r="BE20" s="42"/>
      <c r="BF20" s="43"/>
      <c r="BG20" s="42"/>
      <c r="BH20" s="42"/>
      <c r="BI20" s="43"/>
      <c r="BJ20" s="33"/>
      <c r="BK20" s="62">
        <f>AF20+AJ20</f>
        <v>144.81800000000001</v>
      </c>
      <c r="BL20" s="24">
        <v>42909</v>
      </c>
      <c r="BM20" s="33"/>
      <c r="BN20" s="33"/>
      <c r="BO20" s="34"/>
      <c r="BP20" s="23"/>
      <c r="BQ20" s="24"/>
      <c r="BR20" s="25"/>
    </row>
    <row r="21" spans="1:70" s="22" customFormat="1" ht="139.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7</v>
      </c>
      <c r="M21" s="42">
        <f>AE20</f>
        <v>0.05</v>
      </c>
      <c r="N21" s="43">
        <f>M21*1492*1.13</f>
        <v>84.298000000000002</v>
      </c>
      <c r="O21" s="42"/>
      <c r="P21" s="43">
        <f>N21*0.08</f>
        <v>6.7438400000000005</v>
      </c>
      <c r="Q21" s="43">
        <f>N21*0.87</f>
        <v>73.339259999999996</v>
      </c>
      <c r="R21" s="43">
        <v>0</v>
      </c>
      <c r="S21" s="43">
        <f>N21*0.05</f>
        <v>4.2149000000000001</v>
      </c>
      <c r="T21" s="43">
        <f>SUM(P21:S21)</f>
        <v>84.298000000000002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60"/>
      <c r="AJ21" s="42"/>
      <c r="AK21" s="42"/>
      <c r="AL21" s="33"/>
      <c r="AM21" s="33"/>
      <c r="AN21" s="33"/>
      <c r="AO21" s="33"/>
      <c r="AP21" s="33"/>
      <c r="AQ21" s="62"/>
      <c r="AR21" s="33"/>
      <c r="AS21" s="33"/>
      <c r="AT21" s="33"/>
      <c r="AU21" s="33"/>
      <c r="AV21" s="33"/>
      <c r="AW21" s="33"/>
      <c r="AX21" s="33"/>
      <c r="AY21" s="33"/>
      <c r="AZ21" s="33"/>
      <c r="BA21" s="60"/>
      <c r="BB21" s="60"/>
      <c r="BC21" s="42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22" customFormat="1" ht="139.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42" t="s">
        <v>9</v>
      </c>
      <c r="M22" s="42">
        <f>AI20</f>
        <v>1</v>
      </c>
      <c r="N22" s="43">
        <f>T22</f>
        <v>60.52</v>
      </c>
      <c r="O22" s="43"/>
      <c r="P22" s="43">
        <v>4.4800000000000004</v>
      </c>
      <c r="Q22" s="43">
        <v>8.76</v>
      </c>
      <c r="R22" s="43">
        <v>45.18</v>
      </c>
      <c r="S22" s="43">
        <v>2.1</v>
      </c>
      <c r="T22" s="43">
        <f t="shared" ref="T22" si="8">SUM(P22:S22)</f>
        <v>60.52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42"/>
      <c r="AF22" s="42"/>
      <c r="AG22" s="42"/>
      <c r="AH22" s="33"/>
      <c r="AI22" s="60"/>
      <c r="AJ22" s="42"/>
      <c r="AK22" s="42"/>
      <c r="AL22" s="33"/>
      <c r="AM22" s="33"/>
      <c r="AN22" s="33"/>
      <c r="AO22" s="33"/>
      <c r="AP22" s="33"/>
      <c r="AQ22" s="62"/>
      <c r="AR22" s="33"/>
      <c r="AS22" s="33"/>
      <c r="AT22" s="33"/>
      <c r="AU22" s="33"/>
      <c r="AV22" s="33"/>
      <c r="AW22" s="33"/>
      <c r="AX22" s="33"/>
      <c r="AY22" s="33"/>
      <c r="AZ22" s="33"/>
      <c r="BA22" s="60"/>
      <c r="BB22" s="60"/>
      <c r="BC22" s="42"/>
      <c r="BD22" s="42"/>
      <c r="BE22" s="42"/>
      <c r="BF22" s="43"/>
      <c r="BG22" s="42"/>
      <c r="BH22" s="42"/>
      <c r="BI22" s="43"/>
      <c r="BJ22" s="33"/>
      <c r="BK22" s="62"/>
      <c r="BL22" s="24"/>
      <c r="BM22" s="33"/>
      <c r="BN22" s="33"/>
      <c r="BO22" s="34"/>
      <c r="BP22" s="23"/>
      <c r="BQ22" s="24"/>
      <c r="BR22" s="25"/>
    </row>
    <row r="23" spans="1:70" s="22" customFormat="1" ht="334.5" customHeight="1" x14ac:dyDescent="0.25">
      <c r="A23" s="17" t="s">
        <v>49</v>
      </c>
      <c r="B23" s="18" t="s">
        <v>102</v>
      </c>
      <c r="C23" s="19">
        <v>466.1</v>
      </c>
      <c r="D23" s="19"/>
      <c r="E23" s="20">
        <v>15</v>
      </c>
      <c r="F23" s="18" t="s">
        <v>156</v>
      </c>
      <c r="G23" s="18" t="s">
        <v>209</v>
      </c>
      <c r="H23" s="18" t="s">
        <v>223</v>
      </c>
      <c r="I23" s="18" t="s">
        <v>282</v>
      </c>
      <c r="J23" s="18" t="s">
        <v>283</v>
      </c>
      <c r="K23" s="42" t="s">
        <v>402</v>
      </c>
      <c r="L23" s="42"/>
      <c r="M23" s="42"/>
      <c r="N23" s="43">
        <f>SUM(N24:N27)</f>
        <v>385.71134999999992</v>
      </c>
      <c r="O23" s="42">
        <f t="shared" ref="O23:T23" si="9">SUM(O24:O27)</f>
        <v>0</v>
      </c>
      <c r="P23" s="43">
        <f t="shared" si="9"/>
        <v>17.076108000000001</v>
      </c>
      <c r="Q23" s="43">
        <f t="shared" si="9"/>
        <v>89.721054999999978</v>
      </c>
      <c r="R23" s="43">
        <f t="shared" si="9"/>
        <v>271.96999999999997</v>
      </c>
      <c r="S23" s="43">
        <f t="shared" si="9"/>
        <v>6.9441869999999994</v>
      </c>
      <c r="T23" s="43">
        <f t="shared" si="9"/>
        <v>385.71134999999992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>
        <v>1.4999999999999999E-2</v>
      </c>
      <c r="AF23" s="43">
        <f>T24</f>
        <v>25.289399999999997</v>
      </c>
      <c r="AG23" s="43"/>
      <c r="AH23" s="33"/>
      <c r="AI23" s="60">
        <v>1</v>
      </c>
      <c r="AJ23" s="42">
        <f>T25</f>
        <v>60.52</v>
      </c>
      <c r="AK23" s="42"/>
      <c r="AL23" s="33"/>
      <c r="AM23" s="33"/>
      <c r="AN23" s="33"/>
      <c r="AO23" s="33"/>
      <c r="AP23" s="33"/>
      <c r="AQ23" s="60" t="s">
        <v>403</v>
      </c>
      <c r="AR23" s="42">
        <f>T26</f>
        <v>281.23999999999995</v>
      </c>
      <c r="AS23" s="33"/>
      <c r="AT23" s="33"/>
      <c r="AU23" s="33"/>
      <c r="AV23" s="33"/>
      <c r="AW23" s="33"/>
      <c r="AX23" s="33"/>
      <c r="AY23" s="33"/>
      <c r="AZ23" s="33"/>
      <c r="BA23" s="60">
        <v>1.4999999999999999E-2</v>
      </c>
      <c r="BB23" s="43">
        <f>T27</f>
        <v>18.661949999999997</v>
      </c>
      <c r="BC23" s="43"/>
      <c r="BD23" s="42"/>
      <c r="BE23" s="42"/>
      <c r="BF23" s="43"/>
      <c r="BG23" s="42"/>
      <c r="BH23" s="42"/>
      <c r="BI23" s="43"/>
      <c r="BJ23" s="33"/>
      <c r="BK23" s="62">
        <f>AF23+AJ23+AR23+BB23</f>
        <v>385.71134999999992</v>
      </c>
      <c r="BL23" s="24">
        <v>42731</v>
      </c>
      <c r="BM23" s="33"/>
      <c r="BN23" s="33"/>
      <c r="BO23" s="34"/>
      <c r="BP23" s="23"/>
      <c r="BQ23" s="24"/>
      <c r="BR23" s="25"/>
    </row>
    <row r="24" spans="1:70" s="22" customFormat="1" ht="129.75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42"/>
      <c r="L24" s="42" t="s">
        <v>7</v>
      </c>
      <c r="M24" s="42">
        <f>AE23</f>
        <v>1.4999999999999999E-2</v>
      </c>
      <c r="N24" s="43">
        <f>M24*1492*1.13</f>
        <v>25.289399999999997</v>
      </c>
      <c r="O24" s="42"/>
      <c r="P24" s="43">
        <f>N24*0.08</f>
        <v>2.0231519999999996</v>
      </c>
      <c r="Q24" s="43">
        <f>N24*0.87</f>
        <v>22.001777999999998</v>
      </c>
      <c r="R24" s="43">
        <v>0</v>
      </c>
      <c r="S24" s="43">
        <f>N24*0.05</f>
        <v>1.26447</v>
      </c>
      <c r="T24" s="43">
        <f>SUM(P24:S24)</f>
        <v>25.289399999999997</v>
      </c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60"/>
      <c r="BB24" s="43"/>
      <c r="BC24" s="43"/>
      <c r="BD24" s="42"/>
      <c r="BE24" s="42"/>
      <c r="BF24" s="43"/>
      <c r="BG24" s="42"/>
      <c r="BH24" s="42"/>
      <c r="BI24" s="43"/>
      <c r="BJ24" s="33"/>
      <c r="BK24" s="62"/>
      <c r="BL24" s="24"/>
      <c r="BM24" s="33"/>
      <c r="BN24" s="33"/>
      <c r="BO24" s="34"/>
      <c r="BP24" s="23"/>
      <c r="BQ24" s="24"/>
      <c r="BR24" s="25"/>
    </row>
    <row r="25" spans="1:70" s="22" customFormat="1" ht="129.7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9</v>
      </c>
      <c r="M25" s="42">
        <f>AI23</f>
        <v>1</v>
      </c>
      <c r="N25" s="42">
        <f>T25</f>
        <v>60.52</v>
      </c>
      <c r="O25" s="42"/>
      <c r="P25" s="42">
        <v>4.4800000000000004</v>
      </c>
      <c r="Q25" s="42">
        <v>8.76</v>
      </c>
      <c r="R25" s="42">
        <v>45.18</v>
      </c>
      <c r="S25" s="42">
        <v>2.1</v>
      </c>
      <c r="T25" s="42">
        <f t="shared" ref="T25:T27" si="10">SUM(P25:S25)</f>
        <v>60.52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0"/>
      <c r="BB25" s="43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22" customFormat="1" ht="129.7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 t="s">
        <v>12</v>
      </c>
      <c r="M26" s="42" t="str">
        <f>AQ23</f>
        <v>СТП 25 кВА</v>
      </c>
      <c r="N26" s="42">
        <f>T26</f>
        <v>281.23999999999995</v>
      </c>
      <c r="O26" s="42"/>
      <c r="P26" s="42">
        <v>9.08</v>
      </c>
      <c r="Q26" s="42">
        <v>42.91</v>
      </c>
      <c r="R26" s="42">
        <v>226.79</v>
      </c>
      <c r="S26" s="42">
        <v>2.46</v>
      </c>
      <c r="T26" s="42">
        <f t="shared" si="10"/>
        <v>281.23999999999995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60"/>
      <c r="BB26" s="43"/>
      <c r="BC26" s="43"/>
      <c r="BD26" s="42"/>
      <c r="BE26" s="42"/>
      <c r="BF26" s="43"/>
      <c r="BG26" s="42"/>
      <c r="BH26" s="42"/>
      <c r="BI26" s="4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70" s="22" customFormat="1" ht="129.7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BA23</f>
        <v>1.4999999999999999E-2</v>
      </c>
      <c r="N27" s="43">
        <f>M27*1101*1.13</f>
        <v>18.661949999999997</v>
      </c>
      <c r="O27" s="42"/>
      <c r="P27" s="43">
        <f>N27*0.08</f>
        <v>1.4929559999999997</v>
      </c>
      <c r="Q27" s="43">
        <f>N27*0.86</f>
        <v>16.049276999999996</v>
      </c>
      <c r="R27" s="43">
        <v>0</v>
      </c>
      <c r="S27" s="43">
        <f>N27*0.06</f>
        <v>1.1197169999999999</v>
      </c>
      <c r="T27" s="43">
        <f t="shared" si="10"/>
        <v>18.661949999999997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60"/>
      <c r="BB27" s="43"/>
      <c r="BC27" s="43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97" customFormat="1" ht="177" customHeight="1" x14ac:dyDescent="0.25">
      <c r="A28" s="84" t="s">
        <v>406</v>
      </c>
      <c r="B28" s="85">
        <v>41284285</v>
      </c>
      <c r="C28" s="86">
        <v>466.1</v>
      </c>
      <c r="D28" s="86"/>
      <c r="E28" s="87">
        <v>15</v>
      </c>
      <c r="F28" s="85" t="s">
        <v>408</v>
      </c>
      <c r="G28" s="85" t="s">
        <v>407</v>
      </c>
      <c r="H28" s="85" t="s">
        <v>411</v>
      </c>
      <c r="I28" s="85" t="s">
        <v>409</v>
      </c>
      <c r="J28" s="85" t="s">
        <v>410</v>
      </c>
      <c r="K28" s="88" t="s">
        <v>448</v>
      </c>
      <c r="L28" s="88"/>
      <c r="M28" s="88"/>
      <c r="N28" s="89">
        <f>SUM(N29)</f>
        <v>161.73689999999999</v>
      </c>
      <c r="O28" s="89">
        <f t="shared" ref="O28:T28" si="11">SUM(O29)</f>
        <v>0</v>
      </c>
      <c r="P28" s="89">
        <f t="shared" si="11"/>
        <v>12.938952</v>
      </c>
      <c r="Q28" s="89">
        <f t="shared" si="11"/>
        <v>139.09373399999998</v>
      </c>
      <c r="R28" s="89">
        <f t="shared" si="11"/>
        <v>0</v>
      </c>
      <c r="S28" s="89">
        <f t="shared" si="11"/>
        <v>9.7042139999999986</v>
      </c>
      <c r="T28" s="89">
        <f t="shared" si="11"/>
        <v>161.73689999999999</v>
      </c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1">
        <v>0.13</v>
      </c>
      <c r="BB28" s="89">
        <f>T29</f>
        <v>161.73689999999999</v>
      </c>
      <c r="BC28" s="89"/>
      <c r="BD28" s="88"/>
      <c r="BE28" s="88"/>
      <c r="BF28" s="89"/>
      <c r="BG28" s="88"/>
      <c r="BH28" s="88"/>
      <c r="BI28" s="89"/>
      <c r="BJ28" s="90"/>
      <c r="BK28" s="92">
        <f>BB28</f>
        <v>161.73689999999999</v>
      </c>
      <c r="BL28" s="93">
        <v>42727</v>
      </c>
      <c r="BM28" s="90"/>
      <c r="BN28" s="90"/>
      <c r="BO28" s="94"/>
      <c r="BP28" s="95"/>
      <c r="BQ28" s="93"/>
      <c r="BR28" s="96"/>
    </row>
    <row r="29" spans="1:70" s="22" customFormat="1" ht="117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6" t="s">
        <v>16</v>
      </c>
      <c r="M29" s="42">
        <f>BA28</f>
        <v>0.13</v>
      </c>
      <c r="N29" s="43">
        <f>M29*1101*1.13</f>
        <v>161.73689999999999</v>
      </c>
      <c r="O29" s="42"/>
      <c r="P29" s="43">
        <f>N29*0.08</f>
        <v>12.938952</v>
      </c>
      <c r="Q29" s="43">
        <f>N29*0.86</f>
        <v>139.09373399999998</v>
      </c>
      <c r="R29" s="43">
        <v>0</v>
      </c>
      <c r="S29" s="43">
        <f>N29*0.06</f>
        <v>9.7042139999999986</v>
      </c>
      <c r="T29" s="43">
        <f t="shared" ref="T29" si="12">SUM(P29:S29)</f>
        <v>161.73689999999999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60"/>
      <c r="BB29" s="43"/>
      <c r="BC29" s="43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97" customFormat="1" ht="187.5" customHeight="1" x14ac:dyDescent="0.25">
      <c r="A30" s="84" t="s">
        <v>50</v>
      </c>
      <c r="B30" s="85" t="s">
        <v>103</v>
      </c>
      <c r="C30" s="86">
        <v>466.1</v>
      </c>
      <c r="D30" s="86">
        <v>466.1</v>
      </c>
      <c r="E30" s="87">
        <v>12</v>
      </c>
      <c r="F30" s="85" t="s">
        <v>157</v>
      </c>
      <c r="G30" s="85" t="s">
        <v>210</v>
      </c>
      <c r="H30" s="85" t="s">
        <v>224</v>
      </c>
      <c r="I30" s="85" t="s">
        <v>284</v>
      </c>
      <c r="J30" s="85" t="s">
        <v>285</v>
      </c>
      <c r="K30" s="88" t="s">
        <v>386</v>
      </c>
      <c r="L30" s="88"/>
      <c r="M30" s="88"/>
      <c r="N30" s="89">
        <f>SUM(N31:N32)</f>
        <v>40.863899999999994</v>
      </c>
      <c r="O30" s="89">
        <f t="shared" ref="O30:T30" si="13">SUM(O31:O32)</f>
        <v>0</v>
      </c>
      <c r="P30" s="89">
        <f t="shared" si="13"/>
        <v>3.2459119999999997</v>
      </c>
      <c r="Q30" s="89">
        <f t="shared" si="13"/>
        <v>32.678553999999991</v>
      </c>
      <c r="R30" s="89">
        <f t="shared" si="13"/>
        <v>2.7</v>
      </c>
      <c r="S30" s="89">
        <f t="shared" si="13"/>
        <v>2.2394339999999997</v>
      </c>
      <c r="T30" s="89">
        <f t="shared" si="13"/>
        <v>40.863899999999994</v>
      </c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88" t="s">
        <v>387</v>
      </c>
      <c r="AZ30" s="88">
        <f>T31</f>
        <v>3.54</v>
      </c>
      <c r="BA30" s="91">
        <v>0.03</v>
      </c>
      <c r="BB30" s="89">
        <f>T32</f>
        <v>37.323899999999995</v>
      </c>
      <c r="BC30" s="88"/>
      <c r="BD30" s="88"/>
      <c r="BE30" s="88"/>
      <c r="BF30" s="89"/>
      <c r="BG30" s="88"/>
      <c r="BH30" s="88"/>
      <c r="BI30" s="89"/>
      <c r="BJ30" s="90"/>
      <c r="BK30" s="92">
        <f>AZ30+BB30</f>
        <v>40.863899999999994</v>
      </c>
      <c r="BL30" s="93">
        <v>42727</v>
      </c>
      <c r="BM30" s="90"/>
      <c r="BN30" s="90"/>
      <c r="BO30" s="94"/>
      <c r="BP30" s="95"/>
      <c r="BQ30" s="93"/>
      <c r="BR30" s="96"/>
    </row>
    <row r="31" spans="1:70" s="22" customFormat="1" ht="187.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15</v>
      </c>
      <c r="M31" s="42" t="str">
        <f>AY30</f>
        <v>Монтаж АВ-0,4 кВ (до 63 А)</v>
      </c>
      <c r="N31" s="42">
        <f>T31</f>
        <v>3.54</v>
      </c>
      <c r="O31" s="42"/>
      <c r="P31" s="42">
        <v>0.26</v>
      </c>
      <c r="Q31" s="42">
        <v>0.57999999999999996</v>
      </c>
      <c r="R31" s="42">
        <v>2.7</v>
      </c>
      <c r="S31" s="42">
        <v>0</v>
      </c>
      <c r="T31" s="42">
        <f>SUM(P31:S31)</f>
        <v>3.54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60"/>
      <c r="BB31" s="60"/>
      <c r="BC31" s="42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22" customFormat="1" ht="187.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16</v>
      </c>
      <c r="M32" s="42">
        <f>BA30</f>
        <v>0.03</v>
      </c>
      <c r="N32" s="43">
        <f>M32*1101*1.13</f>
        <v>37.323899999999995</v>
      </c>
      <c r="O32" s="42"/>
      <c r="P32" s="43">
        <f>N32*0.08</f>
        <v>2.9859119999999995</v>
      </c>
      <c r="Q32" s="43">
        <f>N32*0.86</f>
        <v>32.098553999999993</v>
      </c>
      <c r="R32" s="43">
        <v>0</v>
      </c>
      <c r="S32" s="43">
        <f>N32*0.06</f>
        <v>2.2394339999999997</v>
      </c>
      <c r="T32" s="43">
        <f>SUM(P32:S32)</f>
        <v>37.323899999999995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60"/>
      <c r="BB32" s="60"/>
      <c r="BC32" s="42"/>
      <c r="BD32" s="42"/>
      <c r="BE32" s="42"/>
      <c r="BF32" s="43"/>
      <c r="BG32" s="42"/>
      <c r="BH32" s="42"/>
      <c r="BI32" s="43"/>
      <c r="BJ32" s="33"/>
      <c r="BK32" s="62"/>
      <c r="BL32" s="24"/>
      <c r="BM32" s="33"/>
      <c r="BN32" s="33"/>
      <c r="BO32" s="34"/>
      <c r="BP32" s="23"/>
      <c r="BQ32" s="24"/>
      <c r="BR32" s="25"/>
    </row>
    <row r="33" spans="1:70" s="22" customFormat="1" ht="409.6" customHeight="1" x14ac:dyDescent="0.25">
      <c r="A33" s="17" t="s">
        <v>51</v>
      </c>
      <c r="B33" s="18" t="s">
        <v>104</v>
      </c>
      <c r="C33" s="19">
        <v>466.1</v>
      </c>
      <c r="D33" s="19">
        <v>466.1</v>
      </c>
      <c r="E33" s="20">
        <v>10</v>
      </c>
      <c r="F33" s="18" t="s">
        <v>158</v>
      </c>
      <c r="G33" s="18" t="s">
        <v>210</v>
      </c>
      <c r="H33" s="18" t="s">
        <v>225</v>
      </c>
      <c r="I33" s="18" t="s">
        <v>286</v>
      </c>
      <c r="J33" s="18" t="s">
        <v>287</v>
      </c>
      <c r="K33" s="42" t="s">
        <v>388</v>
      </c>
      <c r="L33" s="42"/>
      <c r="M33" s="42"/>
      <c r="N33" s="43">
        <f>SUM(N34:N39)</f>
        <v>806.8300999999999</v>
      </c>
      <c r="O33" s="43">
        <f t="shared" ref="O33:T33" si="14">SUM(O34:O39)</f>
        <v>0</v>
      </c>
      <c r="P33" s="43">
        <f t="shared" si="14"/>
        <v>52.855608000000011</v>
      </c>
      <c r="Q33" s="43">
        <f t="shared" si="14"/>
        <v>488.07996199999997</v>
      </c>
      <c r="R33" s="43">
        <f t="shared" si="14"/>
        <v>235.65</v>
      </c>
      <c r="S33" s="43">
        <f t="shared" si="14"/>
        <v>30.244530000000001</v>
      </c>
      <c r="T33" s="43">
        <f t="shared" si="14"/>
        <v>806.8300999999999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>
        <v>0.23</v>
      </c>
      <c r="AF33" s="43">
        <f>T34</f>
        <v>387.77079999999995</v>
      </c>
      <c r="AG33" s="42"/>
      <c r="AH33" s="33"/>
      <c r="AI33" s="60">
        <v>1</v>
      </c>
      <c r="AJ33" s="42">
        <f>T35</f>
        <v>60.52</v>
      </c>
      <c r="AK33" s="42"/>
      <c r="AL33" s="33"/>
      <c r="AM33" s="33"/>
      <c r="AN33" s="33"/>
      <c r="AO33" s="33"/>
      <c r="AP33" s="33"/>
      <c r="AQ33" s="60" t="s">
        <v>390</v>
      </c>
      <c r="AR33" s="42">
        <f>T36</f>
        <v>244.48999999999998</v>
      </c>
      <c r="AS33" s="33"/>
      <c r="AT33" s="33"/>
      <c r="AU33" s="33"/>
      <c r="AV33" s="33"/>
      <c r="AW33" s="33"/>
      <c r="AX33" s="33"/>
      <c r="AY33" s="33"/>
      <c r="AZ33" s="33"/>
      <c r="BA33" s="60">
        <v>0.05</v>
      </c>
      <c r="BB33" s="43">
        <f>T37</f>
        <v>62.206499999999998</v>
      </c>
      <c r="BC33" s="42" t="s">
        <v>391</v>
      </c>
      <c r="BD33" s="43">
        <f>T38</f>
        <v>42.560000000000009</v>
      </c>
      <c r="BE33" s="42"/>
      <c r="BF33" s="43"/>
      <c r="BG33" s="42">
        <v>0.04</v>
      </c>
      <c r="BH33" s="43">
        <f>T39</f>
        <v>9.2827999999999999</v>
      </c>
      <c r="BI33" s="43"/>
      <c r="BJ33" s="33"/>
      <c r="BK33" s="62">
        <f>AF33+AJ33+AR33++BB33+BD33+BH33</f>
        <v>806.8300999999999</v>
      </c>
      <c r="BL33" s="24">
        <v>42728</v>
      </c>
      <c r="BM33" s="33"/>
      <c r="BN33" s="33"/>
      <c r="BO33" s="34"/>
      <c r="BP33" s="23"/>
      <c r="BQ33" s="24"/>
      <c r="BR33" s="25"/>
    </row>
    <row r="34" spans="1:70" s="22" customFormat="1" ht="162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 t="s">
        <v>7</v>
      </c>
      <c r="M34" s="42">
        <f>AE33</f>
        <v>0.23</v>
      </c>
      <c r="N34" s="43">
        <f>M34*1492*1.13</f>
        <v>387.77080000000001</v>
      </c>
      <c r="O34" s="42"/>
      <c r="P34" s="43">
        <f>N34*0.08</f>
        <v>31.021664000000001</v>
      </c>
      <c r="Q34" s="43">
        <f>N34*0.87</f>
        <v>337.36059599999999</v>
      </c>
      <c r="R34" s="42">
        <v>0</v>
      </c>
      <c r="S34" s="43">
        <f>N34*0.05</f>
        <v>19.388540000000003</v>
      </c>
      <c r="T34" s="43">
        <f>SUM(P34:S34)</f>
        <v>387.77079999999995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60"/>
      <c r="BB34" s="60"/>
      <c r="BC34" s="42"/>
      <c r="BD34" s="42"/>
      <c r="BE34" s="42"/>
      <c r="BF34" s="43"/>
      <c r="BG34" s="42"/>
      <c r="BH34" s="42"/>
      <c r="BI34" s="4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62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9</v>
      </c>
      <c r="M35" s="42">
        <f>AI33</f>
        <v>1</v>
      </c>
      <c r="N35" s="42">
        <f>T35</f>
        <v>60.52</v>
      </c>
      <c r="O35" s="42"/>
      <c r="P35" s="42">
        <v>4.4800000000000004</v>
      </c>
      <c r="Q35" s="42">
        <v>8.76</v>
      </c>
      <c r="R35" s="42">
        <v>45.18</v>
      </c>
      <c r="S35" s="42">
        <v>2.1</v>
      </c>
      <c r="T35" s="42">
        <f t="shared" ref="T35" si="15">SUM(P35:S35)</f>
        <v>60.52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60"/>
      <c r="BB35" s="60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62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 t="s">
        <v>12</v>
      </c>
      <c r="M36" s="42" t="str">
        <f>AQ33</f>
        <v>СТП 40 кВА</v>
      </c>
      <c r="N36" s="42">
        <f>T36</f>
        <v>244.48999999999998</v>
      </c>
      <c r="O36" s="42"/>
      <c r="P36" s="42">
        <v>8.23</v>
      </c>
      <c r="Q36" s="42">
        <v>43.32</v>
      </c>
      <c r="R36" s="42">
        <v>190.47</v>
      </c>
      <c r="S36" s="42">
        <v>2.4700000000000002</v>
      </c>
      <c r="T36" s="42">
        <f>SUM(P36:S36)</f>
        <v>244.48999999999998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60"/>
      <c r="BB36" s="60"/>
      <c r="BC36" s="42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62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16</v>
      </c>
      <c r="M37" s="42">
        <f>BA33</f>
        <v>0.05</v>
      </c>
      <c r="N37" s="43">
        <f>M37*1101*1.13</f>
        <v>62.206499999999998</v>
      </c>
      <c r="O37" s="42"/>
      <c r="P37" s="43">
        <f>N37*0.08</f>
        <v>4.9765199999999998</v>
      </c>
      <c r="Q37" s="43">
        <f>N37*0.86</f>
        <v>53.497589999999995</v>
      </c>
      <c r="R37" s="43">
        <v>0</v>
      </c>
      <c r="S37" s="43">
        <f>N37*0.06</f>
        <v>3.7323899999999997</v>
      </c>
      <c r="T37" s="43">
        <f>SUM(P37:S37)</f>
        <v>62.206499999999998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60"/>
      <c r="BB37" s="60"/>
      <c r="BC37" s="42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62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389</v>
      </c>
      <c r="M38" s="42" t="str">
        <f>BC33</f>
        <v>замена двух опор №№ 18, 23</v>
      </c>
      <c r="N38" s="42">
        <f>21.28*2</f>
        <v>42.56</v>
      </c>
      <c r="O38" s="42"/>
      <c r="P38" s="43">
        <f>N38*0.08</f>
        <v>3.4048000000000003</v>
      </c>
      <c r="Q38" s="43">
        <f>N38*0.86</f>
        <v>36.601600000000005</v>
      </c>
      <c r="R38" s="43">
        <v>0</v>
      </c>
      <c r="S38" s="43">
        <f>N38*0.06</f>
        <v>2.5535999999999999</v>
      </c>
      <c r="T38" s="43">
        <f>SUM(P38:S38)</f>
        <v>42.560000000000009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60"/>
      <c r="BB38" s="60"/>
      <c r="BC38" s="42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22" customFormat="1" ht="16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383</v>
      </c>
      <c r="M39" s="42">
        <f>BG33</f>
        <v>0.04</v>
      </c>
      <c r="N39" s="43">
        <f>M39*232.07</f>
        <v>9.2827999999999999</v>
      </c>
      <c r="O39" s="43"/>
      <c r="P39" s="43">
        <f>N39*0.08</f>
        <v>0.74262400000000006</v>
      </c>
      <c r="Q39" s="43">
        <f>N39*0.92</f>
        <v>8.5401760000000007</v>
      </c>
      <c r="R39" s="43">
        <v>0</v>
      </c>
      <c r="S39" s="43">
        <v>0</v>
      </c>
      <c r="T39" s="43">
        <f>SUM(P39:S39)</f>
        <v>9.2827999999999999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60"/>
      <c r="BB39" s="60"/>
      <c r="BC39" s="42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97" customFormat="1" ht="252" customHeight="1" x14ac:dyDescent="0.25">
      <c r="A40" s="84" t="s">
        <v>52</v>
      </c>
      <c r="B40" s="85" t="s">
        <v>105</v>
      </c>
      <c r="C40" s="86">
        <v>466.1</v>
      </c>
      <c r="D40" s="86"/>
      <c r="E40" s="87">
        <v>10</v>
      </c>
      <c r="F40" s="85" t="s">
        <v>159</v>
      </c>
      <c r="G40" s="85" t="s">
        <v>208</v>
      </c>
      <c r="H40" s="85" t="s">
        <v>226</v>
      </c>
      <c r="I40" s="85" t="s">
        <v>288</v>
      </c>
      <c r="J40" s="85" t="s">
        <v>289</v>
      </c>
      <c r="K40" s="88" t="s">
        <v>392</v>
      </c>
      <c r="L40" s="88"/>
      <c r="M40" s="88"/>
      <c r="N40" s="89">
        <f>SUM(N41)</f>
        <v>136.85429999999999</v>
      </c>
      <c r="O40" s="89">
        <f t="shared" ref="O40:T40" si="16">SUM(O41)</f>
        <v>0</v>
      </c>
      <c r="P40" s="89">
        <f t="shared" si="16"/>
        <v>10.948344000000001</v>
      </c>
      <c r="Q40" s="89">
        <f t="shared" si="16"/>
        <v>117.69469799999999</v>
      </c>
      <c r="R40" s="89">
        <f t="shared" si="16"/>
        <v>0</v>
      </c>
      <c r="S40" s="89">
        <f t="shared" si="16"/>
        <v>8.2112579999999991</v>
      </c>
      <c r="T40" s="89">
        <f t="shared" si="16"/>
        <v>136.85429999999997</v>
      </c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1">
        <v>0.11</v>
      </c>
      <c r="BB40" s="89">
        <f>T41</f>
        <v>136.85429999999997</v>
      </c>
      <c r="BC40" s="89"/>
      <c r="BD40" s="88"/>
      <c r="BE40" s="88"/>
      <c r="BF40" s="89"/>
      <c r="BG40" s="88"/>
      <c r="BH40" s="88"/>
      <c r="BI40" s="89"/>
      <c r="BJ40" s="90"/>
      <c r="BK40" s="92">
        <f>BB40</f>
        <v>136.85429999999997</v>
      </c>
      <c r="BL40" s="93">
        <v>42740</v>
      </c>
      <c r="BM40" s="90"/>
      <c r="BN40" s="90"/>
      <c r="BO40" s="94"/>
      <c r="BP40" s="95"/>
      <c r="BQ40" s="93"/>
      <c r="BR40" s="96"/>
    </row>
    <row r="41" spans="1:70" s="22" customFormat="1" ht="149.2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42">
        <f>BA40</f>
        <v>0.11</v>
      </c>
      <c r="N41" s="43">
        <f>M41*1101*1.13</f>
        <v>136.85429999999999</v>
      </c>
      <c r="O41" s="42"/>
      <c r="P41" s="43">
        <f>N41*0.08</f>
        <v>10.948344000000001</v>
      </c>
      <c r="Q41" s="43">
        <f>N41*0.86</f>
        <v>117.69469799999999</v>
      </c>
      <c r="R41" s="43">
        <v>0</v>
      </c>
      <c r="S41" s="43">
        <f>N41*0.06</f>
        <v>8.2112579999999991</v>
      </c>
      <c r="T41" s="43">
        <f>SUM(P41:S41)</f>
        <v>136.85429999999997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60"/>
      <c r="BB41" s="61"/>
      <c r="BC41" s="43"/>
      <c r="BD41" s="42"/>
      <c r="BE41" s="42"/>
      <c r="BF41" s="43"/>
      <c r="BG41" s="42"/>
      <c r="BH41" s="42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97" customFormat="1" ht="231.75" customHeight="1" x14ac:dyDescent="0.25">
      <c r="A42" s="84" t="s">
        <v>53</v>
      </c>
      <c r="B42" s="85" t="s">
        <v>106</v>
      </c>
      <c r="C42" s="86">
        <v>466.1</v>
      </c>
      <c r="D42" s="86"/>
      <c r="E42" s="87">
        <v>10</v>
      </c>
      <c r="F42" s="85" t="s">
        <v>160</v>
      </c>
      <c r="G42" s="85" t="s">
        <v>208</v>
      </c>
      <c r="H42" s="85" t="s">
        <v>227</v>
      </c>
      <c r="I42" s="85" t="s">
        <v>290</v>
      </c>
      <c r="J42" s="85" t="s">
        <v>291</v>
      </c>
      <c r="K42" s="88" t="s">
        <v>392</v>
      </c>
      <c r="L42" s="88"/>
      <c r="M42" s="88"/>
      <c r="N42" s="89">
        <f>SUM(N43)</f>
        <v>87.089100000000002</v>
      </c>
      <c r="O42" s="89">
        <f t="shared" ref="O42:T42" si="17">SUM(O43)</f>
        <v>0</v>
      </c>
      <c r="P42" s="89">
        <f t="shared" si="17"/>
        <v>6.9671280000000007</v>
      </c>
      <c r="Q42" s="89">
        <f t="shared" si="17"/>
        <v>74.896625999999998</v>
      </c>
      <c r="R42" s="89">
        <f t="shared" si="17"/>
        <v>0</v>
      </c>
      <c r="S42" s="89">
        <f t="shared" si="17"/>
        <v>5.225346</v>
      </c>
      <c r="T42" s="89">
        <f t="shared" si="17"/>
        <v>87.089100000000002</v>
      </c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1">
        <v>7.0000000000000007E-2</v>
      </c>
      <c r="BB42" s="89">
        <f>T43</f>
        <v>87.089100000000002</v>
      </c>
      <c r="BC42" s="89"/>
      <c r="BD42" s="88"/>
      <c r="BE42" s="88"/>
      <c r="BF42" s="89"/>
      <c r="BG42" s="88"/>
      <c r="BH42" s="88"/>
      <c r="BI42" s="89"/>
      <c r="BJ42" s="90"/>
      <c r="BK42" s="92">
        <f>BB42</f>
        <v>87.089100000000002</v>
      </c>
      <c r="BL42" s="93">
        <v>42740</v>
      </c>
      <c r="BM42" s="90" t="s">
        <v>449</v>
      </c>
      <c r="BN42" s="90"/>
      <c r="BO42" s="94"/>
      <c r="BP42" s="95"/>
      <c r="BQ42" s="93"/>
      <c r="BR42" s="96"/>
    </row>
    <row r="43" spans="1:70" s="22" customFormat="1" ht="231.7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16</v>
      </c>
      <c r="M43" s="42">
        <f>BA42</f>
        <v>7.0000000000000007E-2</v>
      </c>
      <c r="N43" s="43">
        <f>M43*1101*1.13</f>
        <v>87.089100000000002</v>
      </c>
      <c r="O43" s="42"/>
      <c r="P43" s="43">
        <f>N43*0.08</f>
        <v>6.9671280000000007</v>
      </c>
      <c r="Q43" s="43">
        <f>N43*0.86</f>
        <v>74.896625999999998</v>
      </c>
      <c r="R43" s="43">
        <v>0</v>
      </c>
      <c r="S43" s="43">
        <f>N43*0.06</f>
        <v>5.225346</v>
      </c>
      <c r="T43" s="43">
        <f>SUM(P43:S43)</f>
        <v>87.089100000000002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60"/>
      <c r="BB43" s="60"/>
      <c r="BC43" s="42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97" customFormat="1" ht="282" customHeight="1" x14ac:dyDescent="0.25">
      <c r="A44" s="84" t="s">
        <v>55</v>
      </c>
      <c r="B44" s="85" t="s">
        <v>108</v>
      </c>
      <c r="C44" s="86">
        <v>466.1</v>
      </c>
      <c r="D44" s="86"/>
      <c r="E44" s="87">
        <v>10</v>
      </c>
      <c r="F44" s="85" t="s">
        <v>162</v>
      </c>
      <c r="G44" s="85" t="s">
        <v>208</v>
      </c>
      <c r="H44" s="85" t="s">
        <v>229</v>
      </c>
      <c r="I44" s="85" t="s">
        <v>294</v>
      </c>
      <c r="J44" s="85" t="s">
        <v>295</v>
      </c>
      <c r="K44" s="88"/>
      <c r="L44" s="88"/>
      <c r="M44" s="88"/>
      <c r="N44" s="89"/>
      <c r="O44" s="88"/>
      <c r="P44" s="89"/>
      <c r="Q44" s="89"/>
      <c r="R44" s="89"/>
      <c r="S44" s="89"/>
      <c r="T44" s="89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1"/>
      <c r="BB44" s="89"/>
      <c r="BC44" s="89"/>
      <c r="BD44" s="88"/>
      <c r="BE44" s="88"/>
      <c r="BF44" s="89"/>
      <c r="BG44" s="88"/>
      <c r="BH44" s="89"/>
      <c r="BI44" s="89"/>
      <c r="BJ44" s="90"/>
      <c r="BK44" s="90"/>
      <c r="BL44" s="93">
        <v>42740</v>
      </c>
      <c r="BM44" s="90" t="s">
        <v>450</v>
      </c>
      <c r="BN44" s="90"/>
      <c r="BO44" s="94"/>
      <c r="BP44" s="95"/>
      <c r="BQ44" s="93"/>
      <c r="BR44" s="96"/>
    </row>
    <row r="45" spans="1:70" s="97" customFormat="1" ht="282" customHeight="1" x14ac:dyDescent="0.25">
      <c r="A45" s="84" t="s">
        <v>56</v>
      </c>
      <c r="B45" s="85" t="s">
        <v>109</v>
      </c>
      <c r="C45" s="86">
        <v>466.1</v>
      </c>
      <c r="D45" s="86"/>
      <c r="E45" s="87">
        <v>10</v>
      </c>
      <c r="F45" s="85" t="s">
        <v>163</v>
      </c>
      <c r="G45" s="85" t="s">
        <v>208</v>
      </c>
      <c r="H45" s="85" t="s">
        <v>230</v>
      </c>
      <c r="I45" s="85" t="s">
        <v>296</v>
      </c>
      <c r="J45" s="85" t="s">
        <v>297</v>
      </c>
      <c r="K45" s="88" t="s">
        <v>422</v>
      </c>
      <c r="L45" s="88"/>
      <c r="M45" s="88"/>
      <c r="N45" s="89">
        <f>SUM(N46)</f>
        <v>161.73689999999999</v>
      </c>
      <c r="O45" s="89">
        <f t="shared" ref="O45:T45" si="18">SUM(O46)</f>
        <v>0</v>
      </c>
      <c r="P45" s="89">
        <f t="shared" si="18"/>
        <v>12.938952</v>
      </c>
      <c r="Q45" s="89">
        <f t="shared" si="18"/>
        <v>139.09373399999998</v>
      </c>
      <c r="R45" s="89">
        <f t="shared" si="18"/>
        <v>0</v>
      </c>
      <c r="S45" s="89">
        <f t="shared" si="18"/>
        <v>9.7042139999999986</v>
      </c>
      <c r="T45" s="89">
        <f t="shared" si="18"/>
        <v>161.73689999999999</v>
      </c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1">
        <v>0.13</v>
      </c>
      <c r="BB45" s="89">
        <f>T46</f>
        <v>161.73689999999999</v>
      </c>
      <c r="BC45" s="89"/>
      <c r="BD45" s="88"/>
      <c r="BE45" s="88"/>
      <c r="BF45" s="89"/>
      <c r="BG45" s="88"/>
      <c r="BH45" s="89"/>
      <c r="BI45" s="89"/>
      <c r="BJ45" s="90"/>
      <c r="BK45" s="90">
        <f>BB45</f>
        <v>161.73689999999999</v>
      </c>
      <c r="BL45" s="93">
        <v>42740</v>
      </c>
      <c r="BM45" s="90" t="s">
        <v>451</v>
      </c>
      <c r="BN45" s="90"/>
      <c r="BO45" s="94"/>
      <c r="BP45" s="95"/>
      <c r="BQ45" s="93"/>
      <c r="BR45" s="96"/>
    </row>
    <row r="46" spans="1:70" s="22" customFormat="1" ht="184.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42" t="s">
        <v>16</v>
      </c>
      <c r="M46" s="42">
        <f>BA45</f>
        <v>0.13</v>
      </c>
      <c r="N46" s="43">
        <f>M46*1101*1.13</f>
        <v>161.73689999999999</v>
      </c>
      <c r="O46" s="43"/>
      <c r="P46" s="43">
        <f>N46*0.08</f>
        <v>12.938952</v>
      </c>
      <c r="Q46" s="43">
        <f>N46*0.86</f>
        <v>139.09373399999998</v>
      </c>
      <c r="R46" s="43">
        <v>0</v>
      </c>
      <c r="S46" s="43">
        <f>N46*0.06</f>
        <v>9.7042139999999986</v>
      </c>
      <c r="T46" s="43">
        <f t="shared" ref="T46" si="19">SUM(P46:S46)</f>
        <v>161.73689999999999</v>
      </c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60"/>
      <c r="BB46" s="43"/>
      <c r="BC46" s="43"/>
      <c r="BD46" s="42"/>
      <c r="BE46" s="42"/>
      <c r="BF46" s="43"/>
      <c r="BG46" s="42"/>
      <c r="BH46" s="43"/>
      <c r="BI46" s="43"/>
      <c r="BJ46" s="33"/>
      <c r="BK46" s="33"/>
      <c r="BL46" s="24"/>
      <c r="BM46" s="33"/>
      <c r="BN46" s="33"/>
      <c r="BO46" s="34"/>
      <c r="BP46" s="23"/>
      <c r="BQ46" s="24"/>
      <c r="BR46" s="25"/>
    </row>
    <row r="47" spans="1:70" s="97" customFormat="1" ht="240" customHeight="1" x14ac:dyDescent="0.25">
      <c r="A47" s="84" t="s">
        <v>57</v>
      </c>
      <c r="B47" s="85" t="s">
        <v>110</v>
      </c>
      <c r="C47" s="86">
        <v>466.1</v>
      </c>
      <c r="D47" s="86"/>
      <c r="E47" s="87">
        <v>10</v>
      </c>
      <c r="F47" s="85" t="s">
        <v>164</v>
      </c>
      <c r="G47" s="85" t="s">
        <v>208</v>
      </c>
      <c r="H47" s="85" t="s">
        <v>231</v>
      </c>
      <c r="I47" s="85" t="s">
        <v>298</v>
      </c>
      <c r="J47" s="85" t="s">
        <v>297</v>
      </c>
      <c r="K47" s="88" t="s">
        <v>422</v>
      </c>
      <c r="L47" s="88"/>
      <c r="M47" s="88"/>
      <c r="N47" s="89">
        <f>SUM(N48)</f>
        <v>37.323899999999995</v>
      </c>
      <c r="O47" s="89">
        <f t="shared" ref="O47:T47" si="20">SUM(O48)</f>
        <v>0</v>
      </c>
      <c r="P47" s="89">
        <f t="shared" si="20"/>
        <v>2.9859119999999995</v>
      </c>
      <c r="Q47" s="89">
        <f t="shared" si="20"/>
        <v>32.098553999999993</v>
      </c>
      <c r="R47" s="89">
        <f t="shared" si="20"/>
        <v>0</v>
      </c>
      <c r="S47" s="89">
        <f t="shared" si="20"/>
        <v>2.2394339999999997</v>
      </c>
      <c r="T47" s="89">
        <f t="shared" si="20"/>
        <v>37.323899999999995</v>
      </c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1">
        <v>0.03</v>
      </c>
      <c r="BB47" s="89">
        <f>T48</f>
        <v>37.323899999999995</v>
      </c>
      <c r="BC47" s="89"/>
      <c r="BD47" s="88"/>
      <c r="BE47" s="88"/>
      <c r="BF47" s="89"/>
      <c r="BG47" s="88"/>
      <c r="BH47" s="88"/>
      <c r="BI47" s="89"/>
      <c r="BJ47" s="90"/>
      <c r="BK47" s="90">
        <f>BB47</f>
        <v>37.323899999999995</v>
      </c>
      <c r="BL47" s="93">
        <v>42740</v>
      </c>
      <c r="BM47" s="90" t="s">
        <v>452</v>
      </c>
      <c r="BN47" s="90"/>
      <c r="BO47" s="94"/>
      <c r="BP47" s="95"/>
      <c r="BQ47" s="93"/>
      <c r="BR47" s="96"/>
    </row>
    <row r="48" spans="1:70" s="22" customFormat="1" ht="170.2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16</v>
      </c>
      <c r="M48" s="42">
        <f>BA47</f>
        <v>0.03</v>
      </c>
      <c r="N48" s="43">
        <f>M48*1101*1.13</f>
        <v>37.323899999999995</v>
      </c>
      <c r="O48" s="43"/>
      <c r="P48" s="43">
        <f>N48*0.08</f>
        <v>2.9859119999999995</v>
      </c>
      <c r="Q48" s="43">
        <f>N48*0.86</f>
        <v>32.098553999999993</v>
      </c>
      <c r="R48" s="43">
        <v>0</v>
      </c>
      <c r="S48" s="43">
        <f>N48*0.06</f>
        <v>2.2394339999999997</v>
      </c>
      <c r="T48" s="43">
        <f t="shared" ref="T48" si="21">SUM(P48:S48)</f>
        <v>37.323899999999995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62"/>
      <c r="AJ48" s="33"/>
      <c r="AK48" s="33"/>
      <c r="AL48" s="33"/>
      <c r="AM48" s="33"/>
      <c r="AN48" s="33"/>
      <c r="AO48" s="33"/>
      <c r="AP48" s="33"/>
      <c r="AQ48" s="62"/>
      <c r="AR48" s="33"/>
      <c r="AS48" s="62"/>
      <c r="AT48" s="33"/>
      <c r="AU48" s="33"/>
      <c r="AV48" s="33"/>
      <c r="AW48" s="33"/>
      <c r="AX48" s="33"/>
      <c r="AY48" s="33"/>
      <c r="AZ48" s="33"/>
      <c r="BA48" s="60"/>
      <c r="BB48" s="43"/>
      <c r="BC48" s="43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97" customFormat="1" ht="204" customHeight="1" x14ac:dyDescent="0.25">
      <c r="A49" s="84" t="s">
        <v>54</v>
      </c>
      <c r="B49" s="85" t="s">
        <v>107</v>
      </c>
      <c r="C49" s="86">
        <v>466.1</v>
      </c>
      <c r="D49" s="86"/>
      <c r="E49" s="87">
        <v>15</v>
      </c>
      <c r="F49" s="85" t="s">
        <v>161</v>
      </c>
      <c r="G49" s="85" t="s">
        <v>208</v>
      </c>
      <c r="H49" s="85" t="s">
        <v>228</v>
      </c>
      <c r="I49" s="85" t="s">
        <v>292</v>
      </c>
      <c r="J49" s="85" t="s">
        <v>293</v>
      </c>
      <c r="K49" s="88" t="s">
        <v>453</v>
      </c>
      <c r="L49" s="88"/>
      <c r="M49" s="88"/>
      <c r="N49" s="89">
        <f>SUM(N50)</f>
        <v>62.206499999999998</v>
      </c>
      <c r="O49" s="89">
        <f t="shared" ref="O49:T49" si="22">SUM(O50)</f>
        <v>0</v>
      </c>
      <c r="P49" s="89">
        <f t="shared" si="22"/>
        <v>4.9765199999999998</v>
      </c>
      <c r="Q49" s="89">
        <f t="shared" si="22"/>
        <v>53.497589999999995</v>
      </c>
      <c r="R49" s="89">
        <f t="shared" si="22"/>
        <v>0</v>
      </c>
      <c r="S49" s="89">
        <f t="shared" si="22"/>
        <v>3.7323899999999997</v>
      </c>
      <c r="T49" s="89">
        <f t="shared" si="22"/>
        <v>62.206499999999998</v>
      </c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1">
        <v>0.05</v>
      </c>
      <c r="BB49" s="89">
        <f>T50</f>
        <v>62.206499999999998</v>
      </c>
      <c r="BC49" s="88"/>
      <c r="BD49" s="88"/>
      <c r="BE49" s="88"/>
      <c r="BF49" s="89"/>
      <c r="BG49" s="88"/>
      <c r="BH49" s="88"/>
      <c r="BI49" s="89"/>
      <c r="BJ49" s="90"/>
      <c r="BK49" s="90">
        <f>BB49</f>
        <v>62.206499999999998</v>
      </c>
      <c r="BL49" s="93">
        <v>42734</v>
      </c>
      <c r="BM49" s="90"/>
      <c r="BN49" s="90"/>
      <c r="BO49" s="94"/>
      <c r="BP49" s="95"/>
      <c r="BQ49" s="93"/>
      <c r="BR49" s="96"/>
    </row>
    <row r="50" spans="1:70" s="22" customFormat="1" ht="130.1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43">
        <f>M50*1101*1.13</f>
        <v>62.206499999999998</v>
      </c>
      <c r="O50" s="43"/>
      <c r="P50" s="43">
        <f>N50*0.08</f>
        <v>4.9765199999999998</v>
      </c>
      <c r="Q50" s="43">
        <f>N50*0.86</f>
        <v>53.497589999999995</v>
      </c>
      <c r="R50" s="43">
        <v>0</v>
      </c>
      <c r="S50" s="43">
        <f>N50*0.06</f>
        <v>3.7323899999999997</v>
      </c>
      <c r="T50" s="43">
        <f t="shared" ref="T50" si="23">SUM(P50:S50)</f>
        <v>62.206499999999998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62"/>
      <c r="AJ50" s="33"/>
      <c r="AK50" s="33"/>
      <c r="AL50" s="33"/>
      <c r="AM50" s="33"/>
      <c r="AN50" s="33"/>
      <c r="AO50" s="33"/>
      <c r="AP50" s="33"/>
      <c r="AQ50" s="62"/>
      <c r="AR50" s="33"/>
      <c r="AS50" s="62"/>
      <c r="AT50" s="33"/>
      <c r="AU50" s="33"/>
      <c r="AV50" s="33"/>
      <c r="AW50" s="33"/>
      <c r="AX50" s="33"/>
      <c r="AY50" s="33"/>
      <c r="AZ50" s="33"/>
      <c r="BA50" s="60"/>
      <c r="BB50" s="42"/>
      <c r="BC50" s="42"/>
      <c r="BD50" s="42"/>
      <c r="BE50" s="42"/>
      <c r="BF50" s="43"/>
      <c r="BG50" s="42"/>
      <c r="BH50" s="42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97" customFormat="1" ht="201.75" customHeight="1" x14ac:dyDescent="0.25">
      <c r="A51" s="84" t="s">
        <v>58</v>
      </c>
      <c r="B51" s="85" t="s">
        <v>111</v>
      </c>
      <c r="C51" s="86">
        <v>466.1</v>
      </c>
      <c r="D51" s="86"/>
      <c r="E51" s="87">
        <v>15</v>
      </c>
      <c r="F51" s="85" t="s">
        <v>165</v>
      </c>
      <c r="G51" s="85" t="s">
        <v>211</v>
      </c>
      <c r="H51" s="85" t="s">
        <v>232</v>
      </c>
      <c r="I51" s="85" t="s">
        <v>299</v>
      </c>
      <c r="J51" s="85" t="s">
        <v>300</v>
      </c>
      <c r="K51" s="88" t="s">
        <v>393</v>
      </c>
      <c r="L51" s="88"/>
      <c r="M51" s="88"/>
      <c r="N51" s="89">
        <f>SUM(N52)</f>
        <v>149.29559999999998</v>
      </c>
      <c r="O51" s="89">
        <f t="shared" ref="O51:T51" si="24">SUM(O52)</f>
        <v>0</v>
      </c>
      <c r="P51" s="89">
        <f t="shared" si="24"/>
        <v>11.943647999999998</v>
      </c>
      <c r="Q51" s="89">
        <f t="shared" si="24"/>
        <v>128.39421599999997</v>
      </c>
      <c r="R51" s="89">
        <f t="shared" si="24"/>
        <v>0</v>
      </c>
      <c r="S51" s="89">
        <f t="shared" si="24"/>
        <v>8.9577359999999988</v>
      </c>
      <c r="T51" s="89">
        <f t="shared" si="24"/>
        <v>149.29559999999998</v>
      </c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2"/>
      <c r="AJ51" s="90"/>
      <c r="AK51" s="90"/>
      <c r="AL51" s="90"/>
      <c r="AM51" s="90"/>
      <c r="AN51" s="90"/>
      <c r="AO51" s="90"/>
      <c r="AP51" s="90"/>
      <c r="AQ51" s="92"/>
      <c r="AR51" s="90"/>
      <c r="AS51" s="92"/>
      <c r="AT51" s="90"/>
      <c r="AU51" s="90"/>
      <c r="AV51" s="90"/>
      <c r="AW51" s="90"/>
      <c r="AX51" s="90"/>
      <c r="AY51" s="90"/>
      <c r="AZ51" s="90"/>
      <c r="BA51" s="91">
        <v>0.12</v>
      </c>
      <c r="BB51" s="89">
        <f>T52</f>
        <v>149.29559999999998</v>
      </c>
      <c r="BC51" s="89"/>
      <c r="BD51" s="88"/>
      <c r="BE51" s="88"/>
      <c r="BF51" s="89"/>
      <c r="BG51" s="88"/>
      <c r="BH51" s="88"/>
      <c r="BI51" s="89"/>
      <c r="BJ51" s="90"/>
      <c r="BK51" s="90">
        <f>BB51</f>
        <v>149.29559999999998</v>
      </c>
      <c r="BL51" s="93">
        <v>42732</v>
      </c>
      <c r="BM51" s="90"/>
      <c r="BN51" s="90"/>
      <c r="BO51" s="94"/>
      <c r="BP51" s="95"/>
      <c r="BQ51" s="93"/>
      <c r="BR51" s="96"/>
    </row>
    <row r="52" spans="1:70" s="22" customFormat="1" ht="147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0.12</v>
      </c>
      <c r="N52" s="43">
        <f>M52*1101*1.13</f>
        <v>149.29559999999998</v>
      </c>
      <c r="O52" s="42"/>
      <c r="P52" s="43">
        <f>N52*0.08</f>
        <v>11.943647999999998</v>
      </c>
      <c r="Q52" s="43">
        <f>N52*0.86</f>
        <v>128.39421599999997</v>
      </c>
      <c r="R52" s="43">
        <v>0</v>
      </c>
      <c r="S52" s="43">
        <f>N52*0.06</f>
        <v>8.9577359999999988</v>
      </c>
      <c r="T52" s="43">
        <f>SUM(P52:S52)</f>
        <v>149.29559999999998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62"/>
      <c r="AJ52" s="33"/>
      <c r="AK52" s="33"/>
      <c r="AL52" s="33"/>
      <c r="AM52" s="33"/>
      <c r="AN52" s="33"/>
      <c r="AO52" s="33"/>
      <c r="AP52" s="33"/>
      <c r="AQ52" s="62"/>
      <c r="AR52" s="33"/>
      <c r="AS52" s="62"/>
      <c r="AT52" s="33"/>
      <c r="AU52" s="33"/>
      <c r="AV52" s="33"/>
      <c r="AW52" s="33"/>
      <c r="AX52" s="33"/>
      <c r="AY52" s="33"/>
      <c r="AZ52" s="33"/>
      <c r="BA52" s="60"/>
      <c r="BB52" s="61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97" customFormat="1" ht="409.6" customHeight="1" x14ac:dyDescent="0.25">
      <c r="A53" s="84" t="s">
        <v>59</v>
      </c>
      <c r="B53" s="85" t="s">
        <v>112</v>
      </c>
      <c r="C53" s="86">
        <v>466.1</v>
      </c>
      <c r="D53" s="86">
        <v>466.1</v>
      </c>
      <c r="E53" s="87">
        <v>15</v>
      </c>
      <c r="F53" s="85" t="s">
        <v>166</v>
      </c>
      <c r="G53" s="85" t="s">
        <v>212</v>
      </c>
      <c r="H53" s="85" t="s">
        <v>233</v>
      </c>
      <c r="I53" s="85" t="s">
        <v>301</v>
      </c>
      <c r="J53" s="85" t="s">
        <v>302</v>
      </c>
      <c r="K53" s="88" t="s">
        <v>454</v>
      </c>
      <c r="L53" s="88"/>
      <c r="M53" s="88"/>
      <c r="N53" s="89">
        <f>SUM(N54)</f>
        <v>18.91</v>
      </c>
      <c r="O53" s="89">
        <f t="shared" ref="O53:T53" si="25">SUM(O54)</f>
        <v>0</v>
      </c>
      <c r="P53" s="89">
        <f t="shared" si="25"/>
        <v>1.4</v>
      </c>
      <c r="Q53" s="89">
        <f t="shared" si="25"/>
        <v>2.7600000000000002</v>
      </c>
      <c r="R53" s="89">
        <f t="shared" si="25"/>
        <v>14.75</v>
      </c>
      <c r="S53" s="89">
        <f t="shared" si="25"/>
        <v>0</v>
      </c>
      <c r="T53" s="89">
        <f t="shared" si="25"/>
        <v>18.91</v>
      </c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88"/>
      <c r="AF53" s="89"/>
      <c r="AG53" s="88"/>
      <c r="AH53" s="90"/>
      <c r="AI53" s="91"/>
      <c r="AJ53" s="89"/>
      <c r="AK53" s="88"/>
      <c r="AL53" s="90"/>
      <c r="AM53" s="90"/>
      <c r="AN53" s="90"/>
      <c r="AO53" s="90"/>
      <c r="AP53" s="90"/>
      <c r="AQ53" s="91"/>
      <c r="AR53" s="89"/>
      <c r="AS53" s="91"/>
      <c r="AT53" s="89"/>
      <c r="AU53" s="90"/>
      <c r="AV53" s="90"/>
      <c r="AW53" s="90"/>
      <c r="AX53" s="90"/>
      <c r="AY53" s="90" t="s">
        <v>455</v>
      </c>
      <c r="AZ53" s="90">
        <f>T54</f>
        <v>18.91</v>
      </c>
      <c r="BA53" s="91"/>
      <c r="BB53" s="89"/>
      <c r="BC53" s="89"/>
      <c r="BD53" s="88"/>
      <c r="BE53" s="88"/>
      <c r="BF53" s="89"/>
      <c r="BG53" s="88"/>
      <c r="BH53" s="88"/>
      <c r="BI53" s="89"/>
      <c r="BJ53" s="90"/>
      <c r="BK53" s="90">
        <f>AZ53</f>
        <v>18.91</v>
      </c>
      <c r="BL53" s="93">
        <v>42531</v>
      </c>
      <c r="BM53" s="90"/>
      <c r="BN53" s="90"/>
      <c r="BO53" s="94"/>
      <c r="BP53" s="95"/>
      <c r="BQ53" s="93"/>
      <c r="BR53" s="96"/>
    </row>
    <row r="54" spans="1:70" s="22" customFormat="1" ht="210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6" t="s">
        <v>15</v>
      </c>
      <c r="M54" s="38" t="str">
        <f>AY53</f>
        <v>1) Монтаж АВ-0,4 кВ (до 63 А).
2) Монтаж коммерческого прибора учета</v>
      </c>
      <c r="N54" s="43">
        <f>T54</f>
        <v>18.91</v>
      </c>
      <c r="O54" s="43"/>
      <c r="P54" s="43">
        <f>1.14+0.26</f>
        <v>1.4</v>
      </c>
      <c r="Q54" s="43">
        <f>2.18+0.58</f>
        <v>2.7600000000000002</v>
      </c>
      <c r="R54" s="43">
        <f>12.05+2.7</f>
        <v>14.75</v>
      </c>
      <c r="S54" s="43">
        <v>0</v>
      </c>
      <c r="T54" s="43">
        <f>SUM(P54:S54)</f>
        <v>18.91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60"/>
      <c r="AJ54" s="43"/>
      <c r="AK54" s="42"/>
      <c r="AL54" s="33"/>
      <c r="AM54" s="33"/>
      <c r="AN54" s="33"/>
      <c r="AO54" s="33"/>
      <c r="AP54" s="33"/>
      <c r="AQ54" s="60"/>
      <c r="AR54" s="43"/>
      <c r="AS54" s="60"/>
      <c r="AT54" s="43"/>
      <c r="AU54" s="33"/>
      <c r="AV54" s="33"/>
      <c r="AW54" s="33"/>
      <c r="AX54" s="33"/>
      <c r="AY54" s="33"/>
      <c r="AZ54" s="33"/>
      <c r="BA54" s="60"/>
      <c r="BB54" s="61"/>
      <c r="BC54" s="43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97" customFormat="1" ht="204.75" customHeight="1" x14ac:dyDescent="0.25">
      <c r="A55" s="84" t="s">
        <v>60</v>
      </c>
      <c r="B55" s="85" t="s">
        <v>113</v>
      </c>
      <c r="C55" s="86">
        <v>466.1</v>
      </c>
      <c r="D55" s="86">
        <v>466.803389831</v>
      </c>
      <c r="E55" s="87">
        <v>15</v>
      </c>
      <c r="F55" s="85" t="s">
        <v>167</v>
      </c>
      <c r="G55" s="85" t="s">
        <v>213</v>
      </c>
      <c r="H55" s="85" t="s">
        <v>234</v>
      </c>
      <c r="I55" s="85" t="s">
        <v>303</v>
      </c>
      <c r="J55" s="85" t="s">
        <v>304</v>
      </c>
      <c r="K55" s="88" t="s">
        <v>457</v>
      </c>
      <c r="L55" s="88"/>
      <c r="M55" s="88"/>
      <c r="N55" s="89">
        <f>SUM(N56)</f>
        <v>62.206499999999998</v>
      </c>
      <c r="O55" s="89">
        <f t="shared" ref="O55:T55" si="26">SUM(O56)</f>
        <v>0</v>
      </c>
      <c r="P55" s="89">
        <f t="shared" si="26"/>
        <v>4.9765199999999998</v>
      </c>
      <c r="Q55" s="89">
        <f t="shared" si="26"/>
        <v>53.497589999999995</v>
      </c>
      <c r="R55" s="89">
        <f t="shared" si="26"/>
        <v>0</v>
      </c>
      <c r="S55" s="89">
        <f t="shared" si="26"/>
        <v>3.7323899999999997</v>
      </c>
      <c r="T55" s="89">
        <f t="shared" si="26"/>
        <v>62.206499999999998</v>
      </c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1">
        <v>0.05</v>
      </c>
      <c r="BB55" s="98">
        <f>T56</f>
        <v>62.206499999999998</v>
      </c>
      <c r="BC55" s="89"/>
      <c r="BD55" s="88"/>
      <c r="BE55" s="88"/>
      <c r="BF55" s="89"/>
      <c r="BG55" s="88"/>
      <c r="BH55" s="88"/>
      <c r="BI55" s="89"/>
      <c r="BJ55" s="90"/>
      <c r="BK55" s="90">
        <f>BB55</f>
        <v>62.206499999999998</v>
      </c>
      <c r="BL55" s="93">
        <v>42572</v>
      </c>
      <c r="BM55" s="90" t="s">
        <v>456</v>
      </c>
      <c r="BN55" s="90"/>
      <c r="BO55" s="94"/>
      <c r="BP55" s="95"/>
      <c r="BQ55" s="93"/>
      <c r="BR55" s="96"/>
    </row>
    <row r="56" spans="1:70" s="22" customFormat="1" ht="103.9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 t="s">
        <v>16</v>
      </c>
      <c r="M56" s="42">
        <f>BA55</f>
        <v>0.05</v>
      </c>
      <c r="N56" s="43">
        <f>M56*1101*1.13</f>
        <v>62.206499999999998</v>
      </c>
      <c r="O56" s="42"/>
      <c r="P56" s="43">
        <f>N56*0.08</f>
        <v>4.9765199999999998</v>
      </c>
      <c r="Q56" s="43">
        <f>N56*0.86</f>
        <v>53.497589999999995</v>
      </c>
      <c r="R56" s="43">
        <v>0</v>
      </c>
      <c r="S56" s="43">
        <f>N56*0.06</f>
        <v>3.7323899999999997</v>
      </c>
      <c r="T56" s="43">
        <f>SUM(P56:S56)</f>
        <v>62.206499999999998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62"/>
      <c r="AJ56" s="33"/>
      <c r="AK56" s="33"/>
      <c r="AL56" s="33"/>
      <c r="AM56" s="33"/>
      <c r="AN56" s="33"/>
      <c r="AO56" s="33"/>
      <c r="AP56" s="33"/>
      <c r="AQ56" s="62"/>
      <c r="AR56" s="33"/>
      <c r="AS56" s="62"/>
      <c r="AT56" s="33"/>
      <c r="AU56" s="33"/>
      <c r="AV56" s="33"/>
      <c r="AW56" s="33"/>
      <c r="AX56" s="33"/>
      <c r="AY56" s="33"/>
      <c r="AZ56" s="33"/>
      <c r="BA56" s="60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249.75" customHeight="1" x14ac:dyDescent="0.25">
      <c r="A57" s="17" t="s">
        <v>61</v>
      </c>
      <c r="B57" s="18" t="s">
        <v>114</v>
      </c>
      <c r="C57" s="19">
        <v>267544.21999999997</v>
      </c>
      <c r="D57" s="19">
        <v>107017.68640000001</v>
      </c>
      <c r="E57" s="20">
        <v>70</v>
      </c>
      <c r="F57" s="18" t="s">
        <v>168</v>
      </c>
      <c r="G57" s="18" t="s">
        <v>214</v>
      </c>
      <c r="H57" s="18" t="s">
        <v>235</v>
      </c>
      <c r="I57" s="18" t="s">
        <v>305</v>
      </c>
      <c r="J57" s="18" t="s">
        <v>306</v>
      </c>
      <c r="K57" s="42" t="s">
        <v>458</v>
      </c>
      <c r="L57" s="42"/>
      <c r="M57" s="42"/>
      <c r="N57" s="43">
        <f>SUM(N58:N59)</f>
        <v>178.53720000000001</v>
      </c>
      <c r="O57" s="43">
        <f t="shared" ref="O57:T57" si="27">SUM(O58:O59)</f>
        <v>0</v>
      </c>
      <c r="P57" s="43">
        <f t="shared" si="27"/>
        <v>13.921376</v>
      </c>
      <c r="Q57" s="43">
        <f t="shared" si="27"/>
        <v>111.43496400000001</v>
      </c>
      <c r="R57" s="43">
        <f t="shared" si="27"/>
        <v>45.18</v>
      </c>
      <c r="S57" s="43">
        <f t="shared" si="27"/>
        <v>8.0008600000000012</v>
      </c>
      <c r="T57" s="43">
        <f t="shared" si="27"/>
        <v>178.53720000000001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42">
        <v>7.0000000000000007E-2</v>
      </c>
      <c r="AF57" s="43">
        <f>T58</f>
        <v>118.0172</v>
      </c>
      <c r="AG57" s="43"/>
      <c r="AH57" s="33"/>
      <c r="AI57" s="60">
        <v>1</v>
      </c>
      <c r="AJ57" s="43">
        <f>T59</f>
        <v>60.52</v>
      </c>
      <c r="AK57" s="42"/>
      <c r="AL57" s="33"/>
      <c r="AM57" s="33"/>
      <c r="AN57" s="33"/>
      <c r="AO57" s="33"/>
      <c r="AP57" s="33"/>
      <c r="AQ57" s="60"/>
      <c r="AR57" s="43"/>
      <c r="AS57" s="60"/>
      <c r="AT57" s="42"/>
      <c r="AU57" s="33"/>
      <c r="AV57" s="33"/>
      <c r="AW57" s="33"/>
      <c r="AX57" s="33"/>
      <c r="AY57" s="33"/>
      <c r="AZ57" s="33"/>
      <c r="BA57" s="60"/>
      <c r="BB57" s="43"/>
      <c r="BC57" s="43"/>
      <c r="BD57" s="42"/>
      <c r="BE57" s="42"/>
      <c r="BF57" s="43"/>
      <c r="BG57" s="42"/>
      <c r="BH57" s="42"/>
      <c r="BI57" s="43"/>
      <c r="BJ57" s="33"/>
      <c r="BK57" s="33">
        <f>AF57+AJ57</f>
        <v>178.53720000000001</v>
      </c>
      <c r="BL57" s="24">
        <v>42881</v>
      </c>
      <c r="BM57" s="33"/>
      <c r="BN57" s="33"/>
      <c r="BO57" s="34"/>
      <c r="BP57" s="23"/>
      <c r="BQ57" s="24"/>
      <c r="BR57" s="25"/>
    </row>
    <row r="58" spans="1:70" s="22" customFormat="1" ht="118.9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6" t="s">
        <v>7</v>
      </c>
      <c r="M58" s="42">
        <f>AE57</f>
        <v>7.0000000000000007E-2</v>
      </c>
      <c r="N58" s="43">
        <f>M58*1492*1.13</f>
        <v>118.0172</v>
      </c>
      <c r="O58" s="42"/>
      <c r="P58" s="43">
        <f>N58*0.08</f>
        <v>9.441376</v>
      </c>
      <c r="Q58" s="43">
        <f>N58*0.87</f>
        <v>102.674964</v>
      </c>
      <c r="R58" s="43">
        <v>0</v>
      </c>
      <c r="S58" s="43">
        <f>N58*0.05</f>
        <v>5.9008600000000007</v>
      </c>
      <c r="T58" s="43">
        <f>SUM(P58:S58)</f>
        <v>118.0172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42"/>
      <c r="AF58" s="43"/>
      <c r="AG58" s="43"/>
      <c r="AH58" s="33"/>
      <c r="AI58" s="60"/>
      <c r="AJ58" s="42"/>
      <c r="AK58" s="42"/>
      <c r="AL58" s="33"/>
      <c r="AM58" s="33"/>
      <c r="AN58" s="33"/>
      <c r="AO58" s="33"/>
      <c r="AP58" s="33"/>
      <c r="AQ58" s="60"/>
      <c r="AR58" s="43"/>
      <c r="AS58" s="60"/>
      <c r="AT58" s="42"/>
      <c r="AU58" s="33"/>
      <c r="AV58" s="33"/>
      <c r="AW58" s="33"/>
      <c r="AX58" s="33"/>
      <c r="AY58" s="33"/>
      <c r="AZ58" s="33"/>
      <c r="BA58" s="60"/>
      <c r="BB58" s="61"/>
      <c r="BC58" s="43"/>
      <c r="BD58" s="42"/>
      <c r="BE58" s="42"/>
      <c r="BF58" s="43"/>
      <c r="BG58" s="42"/>
      <c r="BH58" s="42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22" customFormat="1" ht="118.9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6" t="s">
        <v>9</v>
      </c>
      <c r="M59" s="42">
        <f>AI57</f>
        <v>1</v>
      </c>
      <c r="N59" s="43">
        <f>T59</f>
        <v>60.52</v>
      </c>
      <c r="O59" s="42"/>
      <c r="P59" s="43">
        <v>4.4800000000000004</v>
      </c>
      <c r="Q59" s="43">
        <v>8.76</v>
      </c>
      <c r="R59" s="43">
        <v>45.18</v>
      </c>
      <c r="S59" s="43">
        <v>2.1</v>
      </c>
      <c r="T59" s="43">
        <f>SUM(P59:S59)</f>
        <v>60.52</v>
      </c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42"/>
      <c r="AF59" s="43"/>
      <c r="AG59" s="43"/>
      <c r="AH59" s="33"/>
      <c r="AI59" s="60"/>
      <c r="AJ59" s="42"/>
      <c r="AK59" s="42"/>
      <c r="AL59" s="33"/>
      <c r="AM59" s="33"/>
      <c r="AN59" s="33"/>
      <c r="AO59" s="33"/>
      <c r="AP59" s="33"/>
      <c r="AQ59" s="60"/>
      <c r="AR59" s="43"/>
      <c r="AS59" s="60"/>
      <c r="AT59" s="42"/>
      <c r="AU59" s="33"/>
      <c r="AV59" s="33"/>
      <c r="AW59" s="33"/>
      <c r="AX59" s="33"/>
      <c r="AY59" s="33"/>
      <c r="AZ59" s="33"/>
      <c r="BA59" s="60"/>
      <c r="BB59" s="61"/>
      <c r="BC59" s="43"/>
      <c r="BD59" s="42"/>
      <c r="BE59" s="42"/>
      <c r="BF59" s="43"/>
      <c r="BG59" s="42"/>
      <c r="BH59" s="42"/>
      <c r="BI59" s="43"/>
      <c r="BJ59" s="33"/>
      <c r="BK59" s="33"/>
      <c r="BL59" s="24"/>
      <c r="BM59" s="33"/>
      <c r="BN59" s="33"/>
      <c r="BO59" s="34"/>
      <c r="BP59" s="23"/>
      <c r="BQ59" s="24"/>
      <c r="BR59" s="25"/>
    </row>
    <row r="60" spans="1:70" s="22" customFormat="1" ht="409.6" customHeight="1" x14ac:dyDescent="0.25">
      <c r="A60" s="17" t="s">
        <v>62</v>
      </c>
      <c r="B60" s="18" t="s">
        <v>115</v>
      </c>
      <c r="C60" s="19">
        <v>374575.64</v>
      </c>
      <c r="D60" s="19">
        <v>37457.5677</v>
      </c>
      <c r="E60" s="20">
        <v>4</v>
      </c>
      <c r="F60" s="18" t="s">
        <v>169</v>
      </c>
      <c r="G60" s="18" t="s">
        <v>215</v>
      </c>
      <c r="H60" s="18" t="s">
        <v>236</v>
      </c>
      <c r="I60" s="18" t="s">
        <v>307</v>
      </c>
      <c r="J60" s="18" t="s">
        <v>308</v>
      </c>
      <c r="K60" s="42" t="s">
        <v>459</v>
      </c>
      <c r="L60" s="42"/>
      <c r="M60" s="42"/>
      <c r="N60" s="43">
        <f>SUM(N61:N66)</f>
        <v>3025.1039999999998</v>
      </c>
      <c r="O60" s="43">
        <f t="shared" ref="O60:T60" si="28">SUM(O61:O66)</f>
        <v>0</v>
      </c>
      <c r="P60" s="43">
        <f t="shared" si="28"/>
        <v>226.65928</v>
      </c>
      <c r="Q60" s="43">
        <f t="shared" si="28"/>
        <v>2367.9836599999994</v>
      </c>
      <c r="R60" s="43">
        <f t="shared" si="28"/>
        <v>329.58800000000002</v>
      </c>
      <c r="S60" s="43">
        <f t="shared" si="28"/>
        <v>100.87305999999998</v>
      </c>
      <c r="T60" s="43">
        <f t="shared" si="28"/>
        <v>3025.1039999999998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>
        <v>0.25</v>
      </c>
      <c r="AF60" s="33">
        <f>T61</f>
        <v>421.48999999999995</v>
      </c>
      <c r="AG60" s="33"/>
      <c r="AH60" s="33"/>
      <c r="AI60" s="33">
        <v>2</v>
      </c>
      <c r="AJ60" s="33">
        <f>T62</f>
        <v>121.04</v>
      </c>
      <c r="AK60" s="33" t="s">
        <v>460</v>
      </c>
      <c r="AL60" s="33">
        <f>T63</f>
        <v>1766.7</v>
      </c>
      <c r="AM60" s="33" t="s">
        <v>461</v>
      </c>
      <c r="AN60" s="33">
        <f>T64</f>
        <v>173.60000000000002</v>
      </c>
      <c r="AO60" s="33"/>
      <c r="AP60" s="33"/>
      <c r="AQ60" s="33" t="s">
        <v>385</v>
      </c>
      <c r="AR60" s="33">
        <f>T65</f>
        <v>293.44799999999998</v>
      </c>
      <c r="AS60" s="33"/>
      <c r="AT60" s="33"/>
      <c r="AU60" s="33"/>
      <c r="AV60" s="33"/>
      <c r="AW60" s="33"/>
      <c r="AX60" s="33"/>
      <c r="AY60" s="33"/>
      <c r="AZ60" s="33"/>
      <c r="BA60" s="60">
        <v>0.2</v>
      </c>
      <c r="BB60" s="61">
        <f>T66</f>
        <v>248.82599999999999</v>
      </c>
      <c r="BC60" s="43"/>
      <c r="BD60" s="42"/>
      <c r="BE60" s="42"/>
      <c r="BF60" s="43"/>
      <c r="BG60" s="42"/>
      <c r="BH60" s="42"/>
      <c r="BI60" s="43"/>
      <c r="BJ60" s="33"/>
      <c r="BK60" s="33">
        <f>AF60+AJ60+AL60+AN60+AR60+BB60</f>
        <v>3025.1039999999998</v>
      </c>
      <c r="BL60" s="24">
        <v>42867</v>
      </c>
      <c r="BM60" s="33"/>
      <c r="BN60" s="33"/>
      <c r="BO60" s="34"/>
      <c r="BP60" s="23"/>
      <c r="BQ60" s="24"/>
      <c r="BR60" s="25"/>
    </row>
    <row r="61" spans="1:70" s="22" customFormat="1" ht="125.4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6" t="s">
        <v>7</v>
      </c>
      <c r="M61" s="38">
        <f>AE60</f>
        <v>0.25</v>
      </c>
      <c r="N61" s="43">
        <f>M61*1492*1.13</f>
        <v>421.48999999999995</v>
      </c>
      <c r="O61" s="42"/>
      <c r="P61" s="43">
        <f>N61*0.08</f>
        <v>33.719199999999994</v>
      </c>
      <c r="Q61" s="43">
        <f>N61*0.87</f>
        <v>366.69629999999995</v>
      </c>
      <c r="R61" s="43">
        <v>0</v>
      </c>
      <c r="S61" s="43">
        <f>N61*0.05</f>
        <v>21.0745</v>
      </c>
      <c r="T61" s="43">
        <f>SUM(P61:S61)</f>
        <v>421.48999999999995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60"/>
      <c r="BB61" s="61"/>
      <c r="BC61" s="43"/>
      <c r="BD61" s="42"/>
      <c r="BE61" s="42"/>
      <c r="BF61" s="43"/>
      <c r="BG61" s="42"/>
      <c r="BH61" s="42"/>
      <c r="BI61" s="43"/>
      <c r="BJ61" s="33"/>
      <c r="BK61" s="33"/>
      <c r="BL61" s="24"/>
      <c r="BM61" s="33"/>
      <c r="BN61" s="33"/>
      <c r="BO61" s="34"/>
      <c r="BP61" s="23"/>
      <c r="BQ61" s="24"/>
      <c r="BR61" s="25"/>
    </row>
    <row r="62" spans="1:70" s="22" customFormat="1" ht="125.4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6" t="s">
        <v>9</v>
      </c>
      <c r="M62" s="38">
        <f>AI60</f>
        <v>2</v>
      </c>
      <c r="N62" s="43">
        <f>T62</f>
        <v>121.04</v>
      </c>
      <c r="O62" s="42"/>
      <c r="P62" s="43">
        <f>2*4.48</f>
        <v>8.9600000000000009</v>
      </c>
      <c r="Q62" s="43">
        <f>2*8.76</f>
        <v>17.52</v>
      </c>
      <c r="R62" s="43">
        <f>2*45.18</f>
        <v>90.36</v>
      </c>
      <c r="S62" s="43">
        <f>2*2.1</f>
        <v>4.2</v>
      </c>
      <c r="T62" s="43">
        <f>SUM(P62:S62)</f>
        <v>121.04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60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22" customFormat="1" ht="125.4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6" t="s">
        <v>10</v>
      </c>
      <c r="M63" s="38" t="str">
        <f>AK60</f>
        <v>0,65 (до 95 мм2)</v>
      </c>
      <c r="N63" s="42">
        <f>0.65*2718</f>
        <v>1766.7</v>
      </c>
      <c r="O63" s="42"/>
      <c r="P63" s="43">
        <f>N63*0.08</f>
        <v>141.33600000000001</v>
      </c>
      <c r="Q63" s="43">
        <f>N63*0.89</f>
        <v>1572.3630000000001</v>
      </c>
      <c r="R63" s="42">
        <v>0</v>
      </c>
      <c r="S63" s="43">
        <f>N63*0.03</f>
        <v>53.000999999999998</v>
      </c>
      <c r="T63" s="43">
        <f t="shared" ref="T63:T66" si="29">SUM(P63:S63)</f>
        <v>1766.7</v>
      </c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60"/>
      <c r="BB63" s="61"/>
      <c r="BC63" s="43"/>
      <c r="BD63" s="42"/>
      <c r="BE63" s="42"/>
      <c r="BF63" s="43"/>
      <c r="BG63" s="42"/>
      <c r="BH63" s="42"/>
      <c r="BI63" s="43"/>
      <c r="BJ63" s="33"/>
      <c r="BK63" s="33"/>
      <c r="BL63" s="24"/>
      <c r="BM63" s="33"/>
      <c r="BN63" s="33"/>
      <c r="BO63" s="34"/>
      <c r="BP63" s="23"/>
      <c r="BQ63" s="24"/>
      <c r="BR63" s="25"/>
    </row>
    <row r="64" spans="1:70" s="22" customFormat="1" ht="125.4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6" t="s">
        <v>11</v>
      </c>
      <c r="M64" s="38" t="str">
        <f>AM60</f>
        <v>0,1 (до 95 мм2)</v>
      </c>
      <c r="N64" s="42">
        <f>0.1*1736</f>
        <v>173.60000000000002</v>
      </c>
      <c r="O64" s="42"/>
      <c r="P64" s="43">
        <f>N64*0.08</f>
        <v>13.888000000000002</v>
      </c>
      <c r="Q64" s="43">
        <f>N64*0.89</f>
        <v>154.50400000000002</v>
      </c>
      <c r="R64" s="42">
        <v>0</v>
      </c>
      <c r="S64" s="43">
        <f>N64*0.03</f>
        <v>5.2080000000000002</v>
      </c>
      <c r="T64" s="43">
        <f t="shared" si="29"/>
        <v>173.60000000000002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60"/>
      <c r="BB64" s="61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22" customFormat="1" ht="125.4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6" t="s">
        <v>12</v>
      </c>
      <c r="M65" s="38" t="str">
        <f>AQ60</f>
        <v>СТП 63 кВА</v>
      </c>
      <c r="N65" s="43">
        <f>T65</f>
        <v>293.44799999999998</v>
      </c>
      <c r="O65" s="42"/>
      <c r="P65" s="43">
        <v>8.85</v>
      </c>
      <c r="Q65" s="43">
        <v>42.91</v>
      </c>
      <c r="R65" s="42">
        <f>217.48*1.1</f>
        <v>239.22800000000001</v>
      </c>
      <c r="S65" s="43">
        <v>2.46</v>
      </c>
      <c r="T65" s="43">
        <f t="shared" si="29"/>
        <v>293.44799999999998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60"/>
      <c r="BB65" s="61"/>
      <c r="BC65" s="43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125.4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6" t="s">
        <v>16</v>
      </c>
      <c r="M66" s="38">
        <f>BA60</f>
        <v>0.2</v>
      </c>
      <c r="N66" s="42">
        <f>M66*1101*1.13</f>
        <v>248.82599999999999</v>
      </c>
      <c r="O66" s="42"/>
      <c r="P66" s="43">
        <f>N66*0.08</f>
        <v>19.906079999999999</v>
      </c>
      <c r="Q66" s="43">
        <f>N66*0.86</f>
        <v>213.99035999999998</v>
      </c>
      <c r="R66" s="42">
        <v>0</v>
      </c>
      <c r="S66" s="43">
        <f>N66*0.06</f>
        <v>14.929559999999999</v>
      </c>
      <c r="T66" s="43">
        <f t="shared" si="29"/>
        <v>248.82599999999999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60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97" customFormat="1" ht="180" customHeight="1" x14ac:dyDescent="0.25">
      <c r="A67" s="84" t="s">
        <v>63</v>
      </c>
      <c r="B67" s="85" t="s">
        <v>116</v>
      </c>
      <c r="C67" s="86">
        <v>466.1</v>
      </c>
      <c r="D67" s="86"/>
      <c r="E67" s="87">
        <v>15</v>
      </c>
      <c r="F67" s="85" t="s">
        <v>170</v>
      </c>
      <c r="G67" s="85" t="s">
        <v>215</v>
      </c>
      <c r="H67" s="85" t="s">
        <v>237</v>
      </c>
      <c r="I67" s="85" t="s">
        <v>309</v>
      </c>
      <c r="J67" s="85" t="s">
        <v>310</v>
      </c>
      <c r="K67" s="88" t="s">
        <v>423</v>
      </c>
      <c r="L67" s="88"/>
      <c r="M67" s="88"/>
      <c r="N67" s="89">
        <f>SUM(N68:N69)</f>
        <v>140.39429999999999</v>
      </c>
      <c r="O67" s="89">
        <f t="shared" ref="O67:T67" si="30">SUM(O68:O69)</f>
        <v>0</v>
      </c>
      <c r="P67" s="89">
        <f t="shared" si="30"/>
        <v>11.208344</v>
      </c>
      <c r="Q67" s="89">
        <f t="shared" si="30"/>
        <v>118.27469799999999</v>
      </c>
      <c r="R67" s="89">
        <f t="shared" si="30"/>
        <v>2.7</v>
      </c>
      <c r="S67" s="89">
        <f t="shared" si="30"/>
        <v>8.2112579999999991</v>
      </c>
      <c r="T67" s="89">
        <f t="shared" si="30"/>
        <v>140.39429999999996</v>
      </c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88" t="s">
        <v>387</v>
      </c>
      <c r="AZ67" s="88">
        <f>T68</f>
        <v>3.54</v>
      </c>
      <c r="BA67" s="91">
        <v>0.11</v>
      </c>
      <c r="BB67" s="89">
        <f>T69</f>
        <v>136.85429999999997</v>
      </c>
      <c r="BC67" s="89"/>
      <c r="BD67" s="88"/>
      <c r="BE67" s="88"/>
      <c r="BF67" s="89"/>
      <c r="BG67" s="88"/>
      <c r="BH67" s="88"/>
      <c r="BI67" s="89"/>
      <c r="BJ67" s="90"/>
      <c r="BK67" s="90">
        <f>AZ67+BB67</f>
        <v>140.39429999999996</v>
      </c>
      <c r="BL67" s="93">
        <v>42733</v>
      </c>
      <c r="BM67" s="90"/>
      <c r="BN67" s="90"/>
      <c r="BO67" s="94"/>
      <c r="BP67" s="95"/>
      <c r="BQ67" s="93"/>
      <c r="BR67" s="96"/>
    </row>
    <row r="68" spans="1:70" s="22" customFormat="1" ht="180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15</v>
      </c>
      <c r="M68" s="42" t="str">
        <f>AY67</f>
        <v>Монтаж АВ-0,4 кВ (до 63 А)</v>
      </c>
      <c r="N68" s="42">
        <f>T68</f>
        <v>3.54</v>
      </c>
      <c r="O68" s="42"/>
      <c r="P68" s="42">
        <v>0.26</v>
      </c>
      <c r="Q68" s="42">
        <v>0.57999999999999996</v>
      </c>
      <c r="R68" s="42">
        <v>2.7</v>
      </c>
      <c r="S68" s="42">
        <v>0</v>
      </c>
      <c r="T68" s="42">
        <f>SUM(P68:S68)</f>
        <v>3.54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60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180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 t="s">
        <v>16</v>
      </c>
      <c r="M69" s="42">
        <f>BA67</f>
        <v>0.11</v>
      </c>
      <c r="N69" s="43">
        <f>M69*1101*1.13</f>
        <v>136.85429999999999</v>
      </c>
      <c r="O69" s="43"/>
      <c r="P69" s="43">
        <f>N69*0.08</f>
        <v>10.948344000000001</v>
      </c>
      <c r="Q69" s="43">
        <f>N69*0.86</f>
        <v>117.69469799999999</v>
      </c>
      <c r="R69" s="43">
        <v>0</v>
      </c>
      <c r="S69" s="43">
        <f>N69*0.06</f>
        <v>8.2112579999999991</v>
      </c>
      <c r="T69" s="43">
        <f t="shared" ref="T69" si="31">SUM(P69:S69)</f>
        <v>136.85429999999997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60"/>
      <c r="BB69" s="61"/>
      <c r="BC69" s="43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197.25" customHeight="1" x14ac:dyDescent="0.25">
      <c r="A70" s="17" t="s">
        <v>64</v>
      </c>
      <c r="B70" s="18" t="s">
        <v>117</v>
      </c>
      <c r="C70" s="19">
        <v>466.1</v>
      </c>
      <c r="D70" s="19">
        <v>466.1</v>
      </c>
      <c r="E70" s="20">
        <v>15</v>
      </c>
      <c r="F70" s="18" t="s">
        <v>171</v>
      </c>
      <c r="G70" s="18" t="s">
        <v>215</v>
      </c>
      <c r="H70" s="18" t="s">
        <v>238</v>
      </c>
      <c r="I70" s="18" t="s">
        <v>311</v>
      </c>
      <c r="J70" s="18" t="s">
        <v>312</v>
      </c>
      <c r="K70" s="42" t="s">
        <v>394</v>
      </c>
      <c r="L70" s="42"/>
      <c r="M70" s="42"/>
      <c r="N70" s="43">
        <f>SUM(N71)</f>
        <v>721.59539999999981</v>
      </c>
      <c r="O70" s="43">
        <f t="shared" ref="O70:T70" si="32">SUM(O71)</f>
        <v>0</v>
      </c>
      <c r="P70" s="43">
        <f t="shared" si="32"/>
        <v>57.727631999999986</v>
      </c>
      <c r="Q70" s="43">
        <f t="shared" si="32"/>
        <v>620.57204399999978</v>
      </c>
      <c r="R70" s="43">
        <f t="shared" si="32"/>
        <v>0</v>
      </c>
      <c r="S70" s="43">
        <f t="shared" si="32"/>
        <v>43.295723999999986</v>
      </c>
      <c r="T70" s="43">
        <f t="shared" si="32"/>
        <v>721.5953999999997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60">
        <v>0.57999999999999996</v>
      </c>
      <c r="BB70" s="43">
        <f>T71</f>
        <v>721.5953999999997</v>
      </c>
      <c r="BC70" s="43"/>
      <c r="BD70" s="42"/>
      <c r="BE70" s="42"/>
      <c r="BF70" s="43"/>
      <c r="BG70" s="42"/>
      <c r="BH70" s="42"/>
      <c r="BI70" s="43"/>
      <c r="BJ70" s="33"/>
      <c r="BK70" s="33">
        <f>BB70</f>
        <v>721.5953999999997</v>
      </c>
      <c r="BL70" s="24">
        <v>42721</v>
      </c>
      <c r="BM70" s="33"/>
      <c r="BN70" s="33"/>
      <c r="BO70" s="34"/>
      <c r="BP70" s="23"/>
      <c r="BQ70" s="24"/>
      <c r="BR70" s="25"/>
    </row>
    <row r="71" spans="1:70" s="22" customFormat="1" ht="147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 t="s">
        <v>16</v>
      </c>
      <c r="M71" s="42">
        <f>BA70</f>
        <v>0.57999999999999996</v>
      </c>
      <c r="N71" s="43">
        <f>M71*1101*1.13</f>
        <v>721.59539999999981</v>
      </c>
      <c r="O71" s="42"/>
      <c r="P71" s="43">
        <f>N71*0.08</f>
        <v>57.727631999999986</v>
      </c>
      <c r="Q71" s="43">
        <f>N71*0.86</f>
        <v>620.57204399999978</v>
      </c>
      <c r="R71" s="43">
        <v>0</v>
      </c>
      <c r="S71" s="43">
        <f>N71*0.06</f>
        <v>43.295723999999986</v>
      </c>
      <c r="T71" s="43">
        <f>SUM(P71:S71)</f>
        <v>721.5953999999997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60"/>
      <c r="BB71" s="61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22" customFormat="1" ht="225" customHeight="1" x14ac:dyDescent="0.25">
      <c r="A72" s="17" t="s">
        <v>79</v>
      </c>
      <c r="B72" s="18" t="s">
        <v>132</v>
      </c>
      <c r="C72" s="19">
        <v>466.1</v>
      </c>
      <c r="D72" s="19">
        <v>466.1</v>
      </c>
      <c r="E72" s="20">
        <v>14</v>
      </c>
      <c r="F72" s="18" t="s">
        <v>186</v>
      </c>
      <c r="G72" s="18" t="s">
        <v>215</v>
      </c>
      <c r="H72" s="18" t="s">
        <v>253</v>
      </c>
      <c r="I72" s="18" t="s">
        <v>341</v>
      </c>
      <c r="J72" s="18" t="s">
        <v>342</v>
      </c>
      <c r="K72" s="42" t="s">
        <v>394</v>
      </c>
      <c r="L72" s="42"/>
      <c r="M72" s="60"/>
      <c r="N72" s="23"/>
      <c r="O72" s="20"/>
      <c r="P72" s="23"/>
      <c r="Q72" s="23"/>
      <c r="R72" s="23"/>
      <c r="S72" s="23"/>
      <c r="T72" s="2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60"/>
      <c r="BB72" s="61"/>
      <c r="BC72" s="43"/>
      <c r="BD72" s="42"/>
      <c r="BE72" s="42"/>
      <c r="BF72" s="43"/>
      <c r="BG72" s="42"/>
      <c r="BH72" s="42"/>
      <c r="BI72" s="43"/>
      <c r="BJ72" s="33"/>
      <c r="BK72" s="33"/>
      <c r="BL72" s="24">
        <v>42728</v>
      </c>
      <c r="BM72" s="33" t="s">
        <v>462</v>
      </c>
      <c r="BN72" s="33"/>
      <c r="BO72" s="34"/>
      <c r="BP72" s="23"/>
      <c r="BQ72" s="24"/>
      <c r="BR72" s="25"/>
    </row>
    <row r="73" spans="1:70" s="97" customFormat="1" ht="229.5" customHeight="1" x14ac:dyDescent="0.25">
      <c r="A73" s="84" t="s">
        <v>65</v>
      </c>
      <c r="B73" s="85" t="s">
        <v>118</v>
      </c>
      <c r="C73" s="86">
        <v>466.1</v>
      </c>
      <c r="D73" s="86">
        <v>466.1</v>
      </c>
      <c r="E73" s="87">
        <v>9</v>
      </c>
      <c r="F73" s="85" t="s">
        <v>172</v>
      </c>
      <c r="G73" s="85" t="s">
        <v>213</v>
      </c>
      <c r="H73" s="85" t="s">
        <v>239</v>
      </c>
      <c r="I73" s="85" t="s">
        <v>313</v>
      </c>
      <c r="J73" s="85" t="s">
        <v>314</v>
      </c>
      <c r="K73" s="88" t="s">
        <v>463</v>
      </c>
      <c r="L73" s="88"/>
      <c r="M73" s="91"/>
      <c r="N73" s="89">
        <f>SUM(N74)</f>
        <v>37.323899999999995</v>
      </c>
      <c r="O73" s="89">
        <f t="shared" ref="O73:T73" si="33">SUM(O74)</f>
        <v>0</v>
      </c>
      <c r="P73" s="89">
        <f t="shared" si="33"/>
        <v>2.9859119999999995</v>
      </c>
      <c r="Q73" s="89">
        <f t="shared" si="33"/>
        <v>32.098553999999993</v>
      </c>
      <c r="R73" s="89">
        <f t="shared" si="33"/>
        <v>0</v>
      </c>
      <c r="S73" s="89">
        <f t="shared" si="33"/>
        <v>2.2394339999999997</v>
      </c>
      <c r="T73" s="89">
        <f t="shared" si="33"/>
        <v>37.323899999999995</v>
      </c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1">
        <v>0.03</v>
      </c>
      <c r="BB73" s="98">
        <f>T74</f>
        <v>37.323899999999995</v>
      </c>
      <c r="BC73" s="89"/>
      <c r="BD73" s="88"/>
      <c r="BE73" s="88"/>
      <c r="BF73" s="89"/>
      <c r="BG73" s="88"/>
      <c r="BH73" s="88"/>
      <c r="BI73" s="89"/>
      <c r="BJ73" s="90"/>
      <c r="BK73" s="90">
        <f>BB73</f>
        <v>37.323899999999995</v>
      </c>
      <c r="BL73" s="93">
        <v>42732</v>
      </c>
      <c r="BM73" s="90"/>
      <c r="BN73" s="90"/>
      <c r="BO73" s="94"/>
      <c r="BP73" s="95"/>
      <c r="BQ73" s="93"/>
      <c r="BR73" s="96"/>
    </row>
    <row r="74" spans="1:70" s="22" customFormat="1" ht="116.4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 t="s">
        <v>16</v>
      </c>
      <c r="M74" s="42">
        <f>BA73</f>
        <v>0.03</v>
      </c>
      <c r="N74" s="43">
        <f>M74*1101*1.13</f>
        <v>37.323899999999995</v>
      </c>
      <c r="O74" s="42"/>
      <c r="P74" s="43">
        <f>N74*0.08</f>
        <v>2.9859119999999995</v>
      </c>
      <c r="Q74" s="43">
        <f>N74*0.86</f>
        <v>32.098553999999993</v>
      </c>
      <c r="R74" s="43">
        <v>0</v>
      </c>
      <c r="S74" s="43">
        <f>N74*0.06</f>
        <v>2.2394339999999997</v>
      </c>
      <c r="T74" s="43">
        <f>SUM(P74:S74)</f>
        <v>37.323899999999995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62"/>
      <c r="AJ74" s="33"/>
      <c r="AK74" s="33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60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409.6" customHeight="1" x14ac:dyDescent="0.25">
      <c r="A75" s="17" t="s">
        <v>66</v>
      </c>
      <c r="B75" s="18" t="s">
        <v>119</v>
      </c>
      <c r="C75" s="19">
        <v>466.1</v>
      </c>
      <c r="D75" s="19"/>
      <c r="E75" s="20">
        <v>15</v>
      </c>
      <c r="F75" s="18" t="s">
        <v>173</v>
      </c>
      <c r="G75" s="18" t="s">
        <v>215</v>
      </c>
      <c r="H75" s="18" t="s">
        <v>240</v>
      </c>
      <c r="I75" s="18" t="s">
        <v>315</v>
      </c>
      <c r="J75" s="18" t="s">
        <v>316</v>
      </c>
      <c r="K75" s="42" t="s">
        <v>395</v>
      </c>
      <c r="L75" s="42"/>
      <c r="M75" s="42"/>
      <c r="N75" s="43">
        <f>SUM(N76:N79)</f>
        <v>678.25540000000001</v>
      </c>
      <c r="O75" s="43">
        <f t="shared" ref="O75:T75" si="34">SUM(O76:O79)</f>
        <v>0</v>
      </c>
      <c r="P75" s="43">
        <f t="shared" si="34"/>
        <v>39.272992000000002</v>
      </c>
      <c r="Q75" s="43">
        <f t="shared" si="34"/>
        <v>331.062952</v>
      </c>
      <c r="R75" s="43">
        <f t="shared" si="34"/>
        <v>284.40800000000002</v>
      </c>
      <c r="S75" s="43">
        <f t="shared" si="34"/>
        <v>23.511455999999999</v>
      </c>
      <c r="T75" s="43">
        <f t="shared" si="34"/>
        <v>678.2553999999999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>
        <v>0.03</v>
      </c>
      <c r="AF75" s="43">
        <f>T76</f>
        <v>50.578799999999994</v>
      </c>
      <c r="AG75" s="43"/>
      <c r="AH75" s="33"/>
      <c r="AI75" s="60">
        <v>1</v>
      </c>
      <c r="AJ75" s="43">
        <f>T77</f>
        <v>60.52</v>
      </c>
      <c r="AK75" s="42"/>
      <c r="AL75" s="33"/>
      <c r="AM75" s="33"/>
      <c r="AN75" s="33"/>
      <c r="AO75" s="33"/>
      <c r="AP75" s="33"/>
      <c r="AQ75" s="60" t="s">
        <v>385</v>
      </c>
      <c r="AR75" s="43">
        <f>T78</f>
        <v>293.44799999999998</v>
      </c>
      <c r="AS75" s="33"/>
      <c r="AT75" s="33"/>
      <c r="AU75" s="33"/>
      <c r="AV75" s="33"/>
      <c r="AW75" s="33"/>
      <c r="AX75" s="33"/>
      <c r="AY75" s="33"/>
      <c r="AZ75" s="33"/>
      <c r="BA75" s="60">
        <v>0.22</v>
      </c>
      <c r="BB75" s="43">
        <f>T79</f>
        <v>273.70859999999993</v>
      </c>
      <c r="BC75" s="43"/>
      <c r="BD75" s="42"/>
      <c r="BE75" s="42"/>
      <c r="BF75" s="43"/>
      <c r="BG75" s="42"/>
      <c r="BH75" s="42"/>
      <c r="BI75" s="43"/>
      <c r="BJ75" s="33"/>
      <c r="BK75" s="33">
        <f>AF75+AJ75+AR75+BB75</f>
        <v>678.2553999999999</v>
      </c>
      <c r="BL75" s="24">
        <v>42734</v>
      </c>
      <c r="BM75" s="33"/>
      <c r="BN75" s="33"/>
      <c r="BO75" s="34"/>
      <c r="BP75" s="23"/>
      <c r="BQ75" s="24"/>
      <c r="BR75" s="25"/>
    </row>
    <row r="76" spans="1:70" s="22" customFormat="1" ht="141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 t="s">
        <v>7</v>
      </c>
      <c r="M76" s="42">
        <f>AE75</f>
        <v>0.03</v>
      </c>
      <c r="N76" s="43">
        <f>M76*1492*1.13</f>
        <v>50.578799999999994</v>
      </c>
      <c r="O76" s="42"/>
      <c r="P76" s="43">
        <f>N76*0.08</f>
        <v>4.0463039999999992</v>
      </c>
      <c r="Q76" s="43">
        <f>N76*0.87</f>
        <v>44.003555999999996</v>
      </c>
      <c r="R76" s="43">
        <v>0</v>
      </c>
      <c r="S76" s="43">
        <f>N76*0.05</f>
        <v>2.52894</v>
      </c>
      <c r="T76" s="43">
        <f>SUM(P76:S76)</f>
        <v>50.578799999999994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60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41.7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 t="s">
        <v>9</v>
      </c>
      <c r="M77" s="42">
        <f>AI75</f>
        <v>1</v>
      </c>
      <c r="N77" s="43">
        <f>T77</f>
        <v>60.52</v>
      </c>
      <c r="O77" s="43"/>
      <c r="P77" s="43">
        <v>4.4800000000000004</v>
      </c>
      <c r="Q77" s="43">
        <v>8.76</v>
      </c>
      <c r="R77" s="43">
        <v>45.18</v>
      </c>
      <c r="S77" s="43">
        <v>2.1</v>
      </c>
      <c r="T77" s="43">
        <f t="shared" ref="T77:T78" si="35">SUM(P77:S77)</f>
        <v>60.52</v>
      </c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60"/>
      <c r="BB77" s="61"/>
      <c r="BC77" s="43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141.7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12</v>
      </c>
      <c r="M78" s="42" t="str">
        <f>AQ75</f>
        <v>СТП 63 кВА</v>
      </c>
      <c r="N78" s="43">
        <f>T78</f>
        <v>293.44799999999998</v>
      </c>
      <c r="O78" s="42"/>
      <c r="P78" s="42">
        <v>8.85</v>
      </c>
      <c r="Q78" s="42">
        <v>42.91</v>
      </c>
      <c r="R78" s="43">
        <f>217.48*1.1</f>
        <v>239.22800000000001</v>
      </c>
      <c r="S78" s="42">
        <v>2.46</v>
      </c>
      <c r="T78" s="43">
        <f t="shared" si="35"/>
        <v>293.44799999999998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60"/>
      <c r="BB78" s="61"/>
      <c r="BC78" s="43"/>
      <c r="BD78" s="42"/>
      <c r="BE78" s="42"/>
      <c r="BF78" s="43"/>
      <c r="BG78" s="42"/>
      <c r="BH78" s="42"/>
      <c r="BI78" s="4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141.7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16</v>
      </c>
      <c r="M79" s="42">
        <f>BA75</f>
        <v>0.22</v>
      </c>
      <c r="N79" s="43">
        <f>M79*1101*1.13</f>
        <v>273.70859999999999</v>
      </c>
      <c r="O79" s="42"/>
      <c r="P79" s="43">
        <f>N79*0.08</f>
        <v>21.896688000000001</v>
      </c>
      <c r="Q79" s="43">
        <f>N79*0.86</f>
        <v>235.38939599999998</v>
      </c>
      <c r="R79" s="43">
        <v>0</v>
      </c>
      <c r="S79" s="43">
        <f>N79*0.06</f>
        <v>16.422515999999998</v>
      </c>
      <c r="T79" s="43">
        <f>SUM(P79:S79)</f>
        <v>273.70859999999993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60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97" customFormat="1" ht="201.75" customHeight="1" x14ac:dyDescent="0.25">
      <c r="A80" s="84" t="s">
        <v>444</v>
      </c>
      <c r="B80" s="85">
        <v>41271293</v>
      </c>
      <c r="C80" s="86">
        <v>466.1</v>
      </c>
      <c r="D80" s="86">
        <v>466.1</v>
      </c>
      <c r="E80" s="87">
        <v>5</v>
      </c>
      <c r="F80" s="85" t="s">
        <v>443</v>
      </c>
      <c r="G80" s="85" t="s">
        <v>215</v>
      </c>
      <c r="H80" s="85" t="s">
        <v>445</v>
      </c>
      <c r="I80" s="85" t="s">
        <v>446</v>
      </c>
      <c r="J80" s="85" t="s">
        <v>447</v>
      </c>
      <c r="K80" s="88"/>
      <c r="L80" s="88"/>
      <c r="M80" s="91"/>
      <c r="N80" s="89">
        <f>SUM(N81)</f>
        <v>124.413</v>
      </c>
      <c r="O80" s="89">
        <f t="shared" ref="O80" si="36">SUM(O81)</f>
        <v>0</v>
      </c>
      <c r="P80" s="89">
        <f t="shared" ref="P80" si="37">SUM(P81)</f>
        <v>9.9530399999999997</v>
      </c>
      <c r="Q80" s="89">
        <f t="shared" ref="Q80" si="38">SUM(Q81)</f>
        <v>106.99517999999999</v>
      </c>
      <c r="R80" s="89">
        <f t="shared" ref="R80" si="39">SUM(R81)</f>
        <v>0</v>
      </c>
      <c r="S80" s="89">
        <f t="shared" ref="S80" si="40">SUM(S81)</f>
        <v>7.4647799999999993</v>
      </c>
      <c r="T80" s="89">
        <f t="shared" ref="T80" si="41">SUM(T81)</f>
        <v>124.413</v>
      </c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1">
        <v>0.1</v>
      </c>
      <c r="BB80" s="98">
        <f>T81</f>
        <v>124.413</v>
      </c>
      <c r="BC80" s="89"/>
      <c r="BD80" s="88"/>
      <c r="BE80" s="88"/>
      <c r="BF80" s="89"/>
      <c r="BG80" s="88"/>
      <c r="BH80" s="88"/>
      <c r="BI80" s="89"/>
      <c r="BJ80" s="90"/>
      <c r="BK80" s="90">
        <f>BB80</f>
        <v>124.413</v>
      </c>
      <c r="BL80" s="93">
        <v>42693</v>
      </c>
      <c r="BM80" s="90"/>
      <c r="BN80" s="90"/>
      <c r="BO80" s="94"/>
      <c r="BP80" s="95"/>
      <c r="BQ80" s="93"/>
      <c r="BR80" s="96"/>
    </row>
    <row r="81" spans="1:70" s="22" customFormat="1" ht="121.9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BA80</f>
        <v>0.1</v>
      </c>
      <c r="N81" s="43">
        <f>M81*1101*1.13</f>
        <v>124.413</v>
      </c>
      <c r="O81" s="42"/>
      <c r="P81" s="43">
        <f>N81*0.08</f>
        <v>9.9530399999999997</v>
      </c>
      <c r="Q81" s="43">
        <f>N81*0.86</f>
        <v>106.99517999999999</v>
      </c>
      <c r="R81" s="43">
        <v>0</v>
      </c>
      <c r="S81" s="43">
        <f>N81*0.06</f>
        <v>7.4647799999999993</v>
      </c>
      <c r="T81" s="43">
        <f>SUM(P81:S81)</f>
        <v>124.413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60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97" customFormat="1" ht="237" customHeight="1" x14ac:dyDescent="0.25">
      <c r="A82" s="84" t="s">
        <v>67</v>
      </c>
      <c r="B82" s="85" t="s">
        <v>120</v>
      </c>
      <c r="C82" s="86">
        <v>466.1</v>
      </c>
      <c r="D82" s="86"/>
      <c r="E82" s="87">
        <v>10</v>
      </c>
      <c r="F82" s="85" t="s">
        <v>174</v>
      </c>
      <c r="G82" s="85" t="s">
        <v>214</v>
      </c>
      <c r="H82" s="85" t="s">
        <v>241</v>
      </c>
      <c r="I82" s="85" t="s">
        <v>317</v>
      </c>
      <c r="J82" s="85" t="s">
        <v>318</v>
      </c>
      <c r="K82" s="88" t="s">
        <v>424</v>
      </c>
      <c r="L82" s="88"/>
      <c r="M82" s="88"/>
      <c r="N82" s="89">
        <f>SUM(N83)</f>
        <v>49.765199999999993</v>
      </c>
      <c r="O82" s="89">
        <f t="shared" ref="O82:T82" si="42">SUM(O83)</f>
        <v>0</v>
      </c>
      <c r="P82" s="89">
        <f t="shared" si="42"/>
        <v>3.9812159999999994</v>
      </c>
      <c r="Q82" s="89">
        <f t="shared" si="42"/>
        <v>42.798071999999991</v>
      </c>
      <c r="R82" s="89">
        <f t="shared" si="42"/>
        <v>0</v>
      </c>
      <c r="S82" s="89">
        <f t="shared" si="42"/>
        <v>2.9859119999999995</v>
      </c>
      <c r="T82" s="89">
        <f t="shared" si="42"/>
        <v>49.765199999999986</v>
      </c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1">
        <v>0.04</v>
      </c>
      <c r="BB82" s="89">
        <f>T83</f>
        <v>49.765199999999986</v>
      </c>
      <c r="BC82" s="88"/>
      <c r="BD82" s="88"/>
      <c r="BE82" s="88"/>
      <c r="BF82" s="89"/>
      <c r="BG82" s="88"/>
      <c r="BH82" s="88"/>
      <c r="BI82" s="89"/>
      <c r="BJ82" s="90"/>
      <c r="BK82" s="90">
        <f>BB82</f>
        <v>49.765199999999986</v>
      </c>
      <c r="BL82" s="93">
        <v>42732</v>
      </c>
      <c r="BM82" s="90"/>
      <c r="BN82" s="90"/>
      <c r="BO82" s="94"/>
      <c r="BP82" s="95"/>
      <c r="BQ82" s="93"/>
      <c r="BR82" s="96"/>
    </row>
    <row r="83" spans="1:70" s="22" customFormat="1" ht="103.9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16</v>
      </c>
      <c r="M83" s="42">
        <f>BA82</f>
        <v>0.04</v>
      </c>
      <c r="N83" s="43">
        <f>M83*1101*1.13</f>
        <v>49.765199999999993</v>
      </c>
      <c r="O83" s="43"/>
      <c r="P83" s="43">
        <f>N83*0.08</f>
        <v>3.9812159999999994</v>
      </c>
      <c r="Q83" s="43">
        <f>N83*0.86</f>
        <v>42.798071999999991</v>
      </c>
      <c r="R83" s="43">
        <v>0</v>
      </c>
      <c r="S83" s="43">
        <f>N83*0.06</f>
        <v>2.9859119999999995</v>
      </c>
      <c r="T83" s="43">
        <f t="shared" ref="T83" si="43">SUM(P83:S83)</f>
        <v>49.765199999999986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60"/>
      <c r="BB83" s="61"/>
      <c r="BC83" s="43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97" customFormat="1" ht="249.75" customHeight="1" x14ac:dyDescent="0.25">
      <c r="A84" s="84" t="s">
        <v>68</v>
      </c>
      <c r="B84" s="85" t="s">
        <v>121</v>
      </c>
      <c r="C84" s="86">
        <v>466.1</v>
      </c>
      <c r="D84" s="86">
        <v>466.1</v>
      </c>
      <c r="E84" s="87">
        <v>14.5</v>
      </c>
      <c r="F84" s="85" t="s">
        <v>175</v>
      </c>
      <c r="G84" s="85" t="s">
        <v>215</v>
      </c>
      <c r="H84" s="85" t="s">
        <v>242</v>
      </c>
      <c r="I84" s="85" t="s">
        <v>319</v>
      </c>
      <c r="J84" s="85" t="s">
        <v>320</v>
      </c>
      <c r="K84" s="88" t="s">
        <v>464</v>
      </c>
      <c r="L84" s="88"/>
      <c r="M84" s="88"/>
      <c r="N84" s="89">
        <f>SUM(N85)</f>
        <v>273.70859999999999</v>
      </c>
      <c r="O84" s="89">
        <f t="shared" ref="O84:T84" si="44">SUM(O85)</f>
        <v>0</v>
      </c>
      <c r="P84" s="89">
        <f t="shared" si="44"/>
        <v>21.896688000000001</v>
      </c>
      <c r="Q84" s="89">
        <f t="shared" si="44"/>
        <v>235.38939599999998</v>
      </c>
      <c r="R84" s="89">
        <f t="shared" si="44"/>
        <v>0</v>
      </c>
      <c r="S84" s="89">
        <f t="shared" si="44"/>
        <v>16.422515999999998</v>
      </c>
      <c r="T84" s="89">
        <f t="shared" si="44"/>
        <v>273.70859999999993</v>
      </c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1">
        <v>0.22</v>
      </c>
      <c r="BB84" s="89">
        <f>T85</f>
        <v>273.70859999999993</v>
      </c>
      <c r="BC84" s="89"/>
      <c r="BD84" s="88"/>
      <c r="BE84" s="88"/>
      <c r="BF84" s="89"/>
      <c r="BG84" s="88"/>
      <c r="BH84" s="89"/>
      <c r="BI84" s="88"/>
      <c r="BJ84" s="90"/>
      <c r="BK84" s="90">
        <f>BB84</f>
        <v>273.70859999999993</v>
      </c>
      <c r="BL84" s="93">
        <v>42710</v>
      </c>
      <c r="BM84" s="90"/>
      <c r="BN84" s="90"/>
      <c r="BO84" s="94"/>
      <c r="BP84" s="95"/>
      <c r="BQ84" s="93"/>
      <c r="BR84" s="96"/>
    </row>
    <row r="85" spans="1:70" s="22" customFormat="1" ht="102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0.22</v>
      </c>
      <c r="N85" s="43">
        <f>M85*1101*1.13</f>
        <v>273.70859999999999</v>
      </c>
      <c r="O85" s="43"/>
      <c r="P85" s="43">
        <f>N85*0.08</f>
        <v>21.896688000000001</v>
      </c>
      <c r="Q85" s="43">
        <f>N85*0.86</f>
        <v>235.38939599999998</v>
      </c>
      <c r="R85" s="43">
        <v>0</v>
      </c>
      <c r="S85" s="43">
        <f>N85*0.06</f>
        <v>16.422515999999998</v>
      </c>
      <c r="T85" s="43">
        <f t="shared" ref="T85" si="45">SUM(P85:S85)</f>
        <v>273.70859999999993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60"/>
      <c r="BB85" s="61"/>
      <c r="BC85" s="43"/>
      <c r="BD85" s="42"/>
      <c r="BE85" s="42"/>
      <c r="BF85" s="43"/>
      <c r="BG85" s="42"/>
      <c r="BH85" s="43"/>
      <c r="BI85" s="42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227.25" customHeight="1" x14ac:dyDescent="0.25">
      <c r="A86" s="17" t="s">
        <v>69</v>
      </c>
      <c r="B86" s="18" t="s">
        <v>122</v>
      </c>
      <c r="C86" s="19">
        <v>310688</v>
      </c>
      <c r="D86" s="19">
        <v>138654.2372</v>
      </c>
      <c r="E86" s="20">
        <v>60</v>
      </c>
      <c r="F86" s="18" t="s">
        <v>176</v>
      </c>
      <c r="G86" s="18" t="s">
        <v>212</v>
      </c>
      <c r="H86" s="18" t="s">
        <v>243</v>
      </c>
      <c r="I86" s="18" t="s">
        <v>321</v>
      </c>
      <c r="J86" s="18" t="s">
        <v>322</v>
      </c>
      <c r="K86" s="42" t="s">
        <v>404</v>
      </c>
      <c r="L86" s="42"/>
      <c r="M86" s="42"/>
      <c r="N86" s="43">
        <f>SUM(N87:N88)</f>
        <v>281.3</v>
      </c>
      <c r="O86" s="43">
        <f t="shared" ref="O86:T86" si="46">SUM(O87:O88)</f>
        <v>0</v>
      </c>
      <c r="P86" s="43">
        <f t="shared" si="46"/>
        <v>22.480800000000002</v>
      </c>
      <c r="Q86" s="43">
        <f t="shared" si="46"/>
        <v>247.78640000000001</v>
      </c>
      <c r="R86" s="43">
        <f t="shared" si="46"/>
        <v>2.7</v>
      </c>
      <c r="S86" s="43">
        <f t="shared" si="46"/>
        <v>8.3327999999999989</v>
      </c>
      <c r="T86" s="43">
        <f t="shared" si="46"/>
        <v>281.30000000000007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42">
        <v>0.16</v>
      </c>
      <c r="AN86" s="43">
        <f>T87</f>
        <v>277.76000000000005</v>
      </c>
      <c r="AO86" s="42"/>
      <c r="AP86" s="33"/>
      <c r="AQ86" s="33"/>
      <c r="AR86" s="33"/>
      <c r="AS86" s="33"/>
      <c r="AT86" s="33"/>
      <c r="AU86" s="33"/>
      <c r="AV86" s="33"/>
      <c r="AW86" s="33"/>
      <c r="AX86" s="33"/>
      <c r="AY86" s="42" t="s">
        <v>401</v>
      </c>
      <c r="AZ86" s="42">
        <f>T88</f>
        <v>3.54</v>
      </c>
      <c r="BA86" s="42"/>
      <c r="BB86" s="61"/>
      <c r="BC86" s="43"/>
      <c r="BD86" s="42"/>
      <c r="BE86" s="42"/>
      <c r="BF86" s="43"/>
      <c r="BG86" s="42"/>
      <c r="BH86" s="42"/>
      <c r="BI86" s="43"/>
      <c r="BJ86" s="33"/>
      <c r="BK86" s="33">
        <f>AN86+AZ86</f>
        <v>281.30000000000007</v>
      </c>
      <c r="BL86" s="24">
        <v>42882</v>
      </c>
      <c r="BM86" s="33"/>
      <c r="BN86" s="33"/>
      <c r="BO86" s="34"/>
      <c r="BP86" s="23"/>
      <c r="BQ86" s="24"/>
      <c r="BR86" s="25"/>
    </row>
    <row r="87" spans="1:70" s="22" customFormat="1" ht="105.6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 t="s">
        <v>11</v>
      </c>
      <c r="M87" s="42">
        <f>AM86</f>
        <v>0.16</v>
      </c>
      <c r="N87" s="42">
        <f>M87*1736</f>
        <v>277.76</v>
      </c>
      <c r="O87" s="42"/>
      <c r="P87" s="43">
        <f>N87*0.08</f>
        <v>22.220800000000001</v>
      </c>
      <c r="Q87" s="43">
        <f>N87*0.89</f>
        <v>247.2064</v>
      </c>
      <c r="R87" s="42">
        <v>0</v>
      </c>
      <c r="S87" s="43">
        <f>N87*0.03</f>
        <v>8.3327999999999989</v>
      </c>
      <c r="T87" s="43">
        <f>SUM(P87:S87)</f>
        <v>277.76000000000005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60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12.9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 t="s">
        <v>401</v>
      </c>
      <c r="M88" s="42" t="str">
        <f>AY86</f>
        <v>Монтаж АВ-0,4 кВ (63 А)</v>
      </c>
      <c r="N88" s="42">
        <f>T88</f>
        <v>3.54</v>
      </c>
      <c r="O88" s="42"/>
      <c r="P88" s="42">
        <v>0.26</v>
      </c>
      <c r="Q88" s="42">
        <v>0.57999999999999996</v>
      </c>
      <c r="R88" s="42">
        <v>2.7</v>
      </c>
      <c r="S88" s="42">
        <v>0</v>
      </c>
      <c r="T88" s="42">
        <f>SUM(P88:S88)</f>
        <v>3.54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60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97" customFormat="1" ht="409.5" customHeight="1" x14ac:dyDescent="0.25">
      <c r="A89" s="84" t="s">
        <v>70</v>
      </c>
      <c r="B89" s="85" t="s">
        <v>123</v>
      </c>
      <c r="C89" s="86">
        <v>466.1</v>
      </c>
      <c r="D89" s="86">
        <v>466.1</v>
      </c>
      <c r="E89" s="87">
        <v>15</v>
      </c>
      <c r="F89" s="85" t="s">
        <v>177</v>
      </c>
      <c r="G89" s="85" t="s">
        <v>215</v>
      </c>
      <c r="H89" s="85" t="s">
        <v>244</v>
      </c>
      <c r="I89" s="85" t="s">
        <v>323</v>
      </c>
      <c r="J89" s="85" t="s">
        <v>324</v>
      </c>
      <c r="K89" s="88" t="s">
        <v>466</v>
      </c>
      <c r="L89" s="88"/>
      <c r="M89" s="88"/>
      <c r="N89" s="89">
        <f>SUM(N90)</f>
        <v>186.61949999999999</v>
      </c>
      <c r="O89" s="89">
        <f t="shared" ref="O89:T89" si="47">SUM(O90)</f>
        <v>0</v>
      </c>
      <c r="P89" s="89">
        <f t="shared" si="47"/>
        <v>14.929559999999999</v>
      </c>
      <c r="Q89" s="89">
        <f t="shared" si="47"/>
        <v>160.49276999999998</v>
      </c>
      <c r="R89" s="89">
        <f t="shared" si="47"/>
        <v>0</v>
      </c>
      <c r="S89" s="89">
        <f t="shared" si="47"/>
        <v>11.197169999999998</v>
      </c>
      <c r="T89" s="89">
        <f t="shared" si="47"/>
        <v>186.61949999999999</v>
      </c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  <c r="AX89" s="90"/>
      <c r="AY89" s="90"/>
      <c r="AZ89" s="90"/>
      <c r="BA89" s="91">
        <v>0.15</v>
      </c>
      <c r="BB89" s="98">
        <f>T90</f>
        <v>186.61949999999999</v>
      </c>
      <c r="BC89" s="89"/>
      <c r="BD89" s="88"/>
      <c r="BE89" s="88"/>
      <c r="BF89" s="89"/>
      <c r="BG89" s="88"/>
      <c r="BH89" s="88"/>
      <c r="BI89" s="89"/>
      <c r="BJ89" s="90"/>
      <c r="BK89" s="90">
        <f>BB89</f>
        <v>186.61949999999999</v>
      </c>
      <c r="BL89" s="93">
        <v>42711</v>
      </c>
      <c r="BM89" s="90" t="s">
        <v>465</v>
      </c>
      <c r="BN89" s="90"/>
      <c r="BO89" s="94"/>
      <c r="BP89" s="95"/>
      <c r="BQ89" s="93"/>
      <c r="BR89" s="96"/>
    </row>
    <row r="90" spans="1:70" s="22" customFormat="1" ht="110.4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 t="s">
        <v>16</v>
      </c>
      <c r="M90" s="42">
        <f>BA89</f>
        <v>0.15</v>
      </c>
      <c r="N90" s="43">
        <f>M90*1101*1.13</f>
        <v>186.61949999999999</v>
      </c>
      <c r="O90" s="43"/>
      <c r="P90" s="43">
        <f>N90*0.08</f>
        <v>14.929559999999999</v>
      </c>
      <c r="Q90" s="43">
        <f>N90*0.86</f>
        <v>160.49276999999998</v>
      </c>
      <c r="R90" s="43">
        <v>0</v>
      </c>
      <c r="S90" s="43">
        <f>N90*0.06</f>
        <v>11.197169999999998</v>
      </c>
      <c r="T90" s="43">
        <f t="shared" ref="T90" si="48">SUM(P90:S90)</f>
        <v>186.61949999999999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60"/>
      <c r="BB90" s="61"/>
      <c r="BC90" s="43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97" customFormat="1" ht="216.75" customHeight="1" x14ac:dyDescent="0.25">
      <c r="A91" s="84" t="s">
        <v>71</v>
      </c>
      <c r="B91" s="85" t="s">
        <v>124</v>
      </c>
      <c r="C91" s="86">
        <v>466.1</v>
      </c>
      <c r="D91" s="86">
        <v>466.1</v>
      </c>
      <c r="E91" s="87">
        <v>9</v>
      </c>
      <c r="F91" s="85" t="s">
        <v>178</v>
      </c>
      <c r="G91" s="85" t="s">
        <v>212</v>
      </c>
      <c r="H91" s="85" t="s">
        <v>245</v>
      </c>
      <c r="I91" s="85" t="s">
        <v>325</v>
      </c>
      <c r="J91" s="85" t="s">
        <v>326</v>
      </c>
      <c r="K91" s="88" t="s">
        <v>467</v>
      </c>
      <c r="L91" s="88"/>
      <c r="M91" s="88"/>
      <c r="N91" s="89">
        <f>SUM(N92:N93)</f>
        <v>308.35185000000001</v>
      </c>
      <c r="O91" s="89">
        <f t="shared" ref="O91:T91" si="49">SUM(O92:O93)</f>
        <v>0</v>
      </c>
      <c r="P91" s="89">
        <f t="shared" si="49"/>
        <v>24.644948000000003</v>
      </c>
      <c r="Q91" s="89">
        <f t="shared" si="49"/>
        <v>262.71819099999999</v>
      </c>
      <c r="R91" s="89">
        <f t="shared" si="49"/>
        <v>2.7</v>
      </c>
      <c r="S91" s="89">
        <f t="shared" si="49"/>
        <v>18.288710999999999</v>
      </c>
      <c r="T91" s="89">
        <f t="shared" si="49"/>
        <v>308.35185000000001</v>
      </c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0"/>
      <c r="AW91" s="90"/>
      <c r="AX91" s="90"/>
      <c r="AY91" s="90" t="s">
        <v>387</v>
      </c>
      <c r="AZ91" s="90">
        <f>T92</f>
        <v>3.54</v>
      </c>
      <c r="BA91" s="91" t="s">
        <v>468</v>
      </c>
      <c r="BB91" s="89">
        <f>T93</f>
        <v>304.81184999999999</v>
      </c>
      <c r="BC91" s="89"/>
      <c r="BD91" s="88"/>
      <c r="BE91" s="88"/>
      <c r="BF91" s="89"/>
      <c r="BG91" s="88"/>
      <c r="BH91" s="88"/>
      <c r="BI91" s="89"/>
      <c r="BJ91" s="90"/>
      <c r="BK91" s="90">
        <f>AZ91+BB91</f>
        <v>308.35185000000001</v>
      </c>
      <c r="BL91" s="93">
        <v>42713</v>
      </c>
      <c r="BM91" s="90"/>
      <c r="BN91" s="90"/>
      <c r="BO91" s="94"/>
      <c r="BP91" s="95"/>
      <c r="BQ91" s="93"/>
      <c r="BR91" s="96"/>
    </row>
    <row r="92" spans="1:70" s="22" customFormat="1" ht="141.6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6" t="s">
        <v>15</v>
      </c>
      <c r="M92" s="83" t="str">
        <f>AY91</f>
        <v>Монтаж АВ-0,4 кВ (до 63 А)</v>
      </c>
      <c r="N92" s="43">
        <f>T92</f>
        <v>3.54</v>
      </c>
      <c r="O92" s="42"/>
      <c r="P92" s="43">
        <v>0.26</v>
      </c>
      <c r="Q92" s="43">
        <v>0.57999999999999996</v>
      </c>
      <c r="R92" s="43">
        <v>2.7</v>
      </c>
      <c r="S92" s="43">
        <v>0</v>
      </c>
      <c r="T92" s="43">
        <f t="shared" ref="T92:T93" si="50">SUM(P92:S92)</f>
        <v>3.54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60"/>
      <c r="BB92" s="61"/>
      <c r="BC92" s="43"/>
      <c r="BD92" s="42"/>
      <c r="BE92" s="42"/>
      <c r="BF92" s="43"/>
      <c r="BG92" s="42"/>
      <c r="BH92" s="42"/>
      <c r="BI92" s="4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141.6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6" t="s">
        <v>16</v>
      </c>
      <c r="M93" s="60" t="str">
        <f>BA91</f>
        <v>0,245, в том числе 0,165 км совместной подвеской по опорам ВЛИ-0,4 кВ</v>
      </c>
      <c r="N93" s="43">
        <f>0.245*1101*1.13</f>
        <v>304.81184999999999</v>
      </c>
      <c r="O93" s="43"/>
      <c r="P93" s="43">
        <f>N93*0.08</f>
        <v>24.384948000000001</v>
      </c>
      <c r="Q93" s="43">
        <f>N93*0.86</f>
        <v>262.13819100000001</v>
      </c>
      <c r="R93" s="43">
        <v>0</v>
      </c>
      <c r="S93" s="43">
        <f>N93*0.06</f>
        <v>18.288710999999999</v>
      </c>
      <c r="T93" s="43">
        <f t="shared" si="50"/>
        <v>304.81184999999999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60"/>
      <c r="BB93" s="61"/>
      <c r="BC93" s="43"/>
      <c r="BD93" s="42"/>
      <c r="BE93" s="42"/>
      <c r="BF93" s="43"/>
      <c r="BG93" s="42"/>
      <c r="BH93" s="42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269.25" customHeight="1" x14ac:dyDescent="0.25">
      <c r="A94" s="17" t="s">
        <v>72</v>
      </c>
      <c r="B94" s="18" t="s">
        <v>125</v>
      </c>
      <c r="C94" s="19">
        <v>815317.38</v>
      </c>
      <c r="D94" s="19">
        <v>217358.06770000001</v>
      </c>
      <c r="E94" s="20">
        <v>90</v>
      </c>
      <c r="F94" s="18" t="s">
        <v>179</v>
      </c>
      <c r="G94" s="18" t="s">
        <v>215</v>
      </c>
      <c r="H94" s="18" t="s">
        <v>246</v>
      </c>
      <c r="I94" s="18" t="s">
        <v>327</v>
      </c>
      <c r="J94" s="18" t="s">
        <v>328</v>
      </c>
      <c r="K94" s="42" t="s">
        <v>395</v>
      </c>
      <c r="L94" s="42"/>
      <c r="M94" s="60"/>
      <c r="N94" s="43">
        <f>SUM(N95:N96)</f>
        <v>1156.394</v>
      </c>
      <c r="O94" s="43">
        <f t="shared" ref="O94:T94" si="51">SUM(O95:O96)</f>
        <v>0</v>
      </c>
      <c r="P94" s="43">
        <f t="shared" si="51"/>
        <v>92.149920000000009</v>
      </c>
      <c r="Q94" s="43">
        <f t="shared" si="51"/>
        <v>962.17038000000002</v>
      </c>
      <c r="R94" s="43">
        <f t="shared" si="51"/>
        <v>45.18</v>
      </c>
      <c r="S94" s="43">
        <f t="shared" si="51"/>
        <v>56.893700000000003</v>
      </c>
      <c r="T94" s="43">
        <f t="shared" si="51"/>
        <v>1156.394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>
        <v>0.65</v>
      </c>
      <c r="AF94" s="33">
        <f>T95</f>
        <v>1095.874</v>
      </c>
      <c r="AG94" s="33"/>
      <c r="AH94" s="33"/>
      <c r="AI94" s="33">
        <v>1</v>
      </c>
      <c r="AJ94" s="33">
        <f>T96</f>
        <v>60.52</v>
      </c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60"/>
      <c r="BB94" s="61"/>
      <c r="BC94" s="43"/>
      <c r="BD94" s="42"/>
      <c r="BE94" s="42"/>
      <c r="BF94" s="43"/>
      <c r="BG94" s="42"/>
      <c r="BH94" s="42"/>
      <c r="BI94" s="43"/>
      <c r="BJ94" s="33"/>
      <c r="BK94" s="33">
        <f>AF94+AJ94</f>
        <v>1156.394</v>
      </c>
      <c r="BL94" s="24">
        <v>42711</v>
      </c>
      <c r="BM94" s="33"/>
      <c r="BN94" s="33"/>
      <c r="BO94" s="34"/>
      <c r="BP94" s="23"/>
      <c r="BQ94" s="24"/>
      <c r="BR94" s="25"/>
    </row>
    <row r="95" spans="1:70" s="22" customFormat="1" ht="111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6" t="s">
        <v>7</v>
      </c>
      <c r="M95" s="83">
        <f>AE94</f>
        <v>0.65</v>
      </c>
      <c r="N95" s="43">
        <f>M95*1492*1.13</f>
        <v>1095.874</v>
      </c>
      <c r="O95" s="42"/>
      <c r="P95" s="43">
        <f>N95*0.08</f>
        <v>87.669920000000005</v>
      </c>
      <c r="Q95" s="43">
        <f>N95*0.87</f>
        <v>953.41038000000003</v>
      </c>
      <c r="R95" s="43">
        <v>0</v>
      </c>
      <c r="S95" s="43">
        <f>N95*0.05</f>
        <v>54.793700000000001</v>
      </c>
      <c r="T95" s="43">
        <f>SUM(P95:S95)</f>
        <v>1095.874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60"/>
      <c r="BB95" s="61"/>
      <c r="BC95" s="43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11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6" t="s">
        <v>9</v>
      </c>
      <c r="M96" s="83">
        <f>AI94</f>
        <v>1</v>
      </c>
      <c r="N96" s="43">
        <f>T96</f>
        <v>60.52</v>
      </c>
      <c r="O96" s="43"/>
      <c r="P96" s="43">
        <v>4.4800000000000004</v>
      </c>
      <c r="Q96" s="43">
        <v>8.76</v>
      </c>
      <c r="R96" s="43">
        <v>45.18</v>
      </c>
      <c r="S96" s="43">
        <v>2.1</v>
      </c>
      <c r="T96" s="43">
        <f t="shared" ref="T96" si="52">SUM(P96:S96)</f>
        <v>60.52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62"/>
      <c r="AR96" s="33"/>
      <c r="AS96" s="33"/>
      <c r="AT96" s="33"/>
      <c r="AU96" s="33"/>
      <c r="AV96" s="33"/>
      <c r="AW96" s="33"/>
      <c r="AX96" s="33"/>
      <c r="AY96" s="33"/>
      <c r="AZ96" s="33"/>
      <c r="BA96" s="60"/>
      <c r="BB96" s="61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89" customHeight="1" x14ac:dyDescent="0.25">
      <c r="A97" s="17" t="s">
        <v>73</v>
      </c>
      <c r="B97" s="18" t="s">
        <v>126</v>
      </c>
      <c r="C97" s="19">
        <v>466.1</v>
      </c>
      <c r="D97" s="19">
        <v>466.1</v>
      </c>
      <c r="E97" s="20">
        <v>14.5</v>
      </c>
      <c r="F97" s="18" t="s">
        <v>180</v>
      </c>
      <c r="G97" s="18" t="s">
        <v>215</v>
      </c>
      <c r="H97" s="18" t="s">
        <v>247</v>
      </c>
      <c r="I97" s="18" t="s">
        <v>329</v>
      </c>
      <c r="J97" s="18" t="s">
        <v>330</v>
      </c>
      <c r="K97" s="42"/>
      <c r="L97" s="42"/>
      <c r="M97" s="42"/>
      <c r="N97" s="43"/>
      <c r="O97" s="42"/>
      <c r="P97" s="43"/>
      <c r="Q97" s="43"/>
      <c r="R97" s="43"/>
      <c r="S97" s="43"/>
      <c r="T97" s="4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42"/>
      <c r="AF97" s="43"/>
      <c r="AG97" s="43"/>
      <c r="AH97" s="33"/>
      <c r="AI97" s="60"/>
      <c r="AJ97" s="42"/>
      <c r="AK97" s="42"/>
      <c r="AL97" s="33"/>
      <c r="AM97" s="33"/>
      <c r="AN97" s="33"/>
      <c r="AO97" s="33"/>
      <c r="AP97" s="33"/>
      <c r="AQ97" s="60"/>
      <c r="AR97" s="43"/>
      <c r="AS97" s="33"/>
      <c r="AT97" s="33"/>
      <c r="AU97" s="33"/>
      <c r="AV97" s="33"/>
      <c r="AW97" s="33"/>
      <c r="AX97" s="33"/>
      <c r="AY97" s="33"/>
      <c r="AZ97" s="33"/>
      <c r="BA97" s="60"/>
      <c r="BB97" s="43"/>
      <c r="BC97" s="43"/>
      <c r="BD97" s="42"/>
      <c r="BE97" s="42"/>
      <c r="BF97" s="43"/>
      <c r="BG97" s="42"/>
      <c r="BH97" s="42"/>
      <c r="BI97" s="43"/>
      <c r="BJ97" s="33"/>
      <c r="BK97" s="33"/>
      <c r="BL97" s="24">
        <v>42719</v>
      </c>
      <c r="BM97" s="33" t="s">
        <v>469</v>
      </c>
      <c r="BN97" s="33"/>
      <c r="BO97" s="34"/>
      <c r="BP97" s="23"/>
      <c r="BQ97" s="24"/>
      <c r="BR97" s="25"/>
    </row>
    <row r="98" spans="1:70" s="97" customFormat="1" ht="204.75" customHeight="1" x14ac:dyDescent="0.25">
      <c r="A98" s="84" t="s">
        <v>74</v>
      </c>
      <c r="B98" s="85" t="s">
        <v>127</v>
      </c>
      <c r="C98" s="86">
        <v>466.1</v>
      </c>
      <c r="D98" s="86"/>
      <c r="E98" s="87">
        <v>15</v>
      </c>
      <c r="F98" s="85" t="s">
        <v>181</v>
      </c>
      <c r="G98" s="85" t="s">
        <v>215</v>
      </c>
      <c r="H98" s="85" t="s">
        <v>248</v>
      </c>
      <c r="I98" s="85" t="s">
        <v>331</v>
      </c>
      <c r="J98" s="85" t="s">
        <v>332</v>
      </c>
      <c r="K98" s="88" t="s">
        <v>396</v>
      </c>
      <c r="L98" s="88"/>
      <c r="M98" s="88"/>
      <c r="N98" s="89">
        <f>SUM(N99)</f>
        <v>99.530399999999986</v>
      </c>
      <c r="O98" s="89">
        <f t="shared" ref="O98:T98" si="53">SUM(O99)</f>
        <v>0</v>
      </c>
      <c r="P98" s="89">
        <f t="shared" si="53"/>
        <v>7.9624319999999988</v>
      </c>
      <c r="Q98" s="89">
        <f t="shared" si="53"/>
        <v>85.596143999999981</v>
      </c>
      <c r="R98" s="89">
        <f t="shared" si="53"/>
        <v>0</v>
      </c>
      <c r="S98" s="89">
        <f t="shared" si="53"/>
        <v>5.9718239999999989</v>
      </c>
      <c r="T98" s="89">
        <f t="shared" si="53"/>
        <v>99.530399999999972</v>
      </c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0"/>
      <c r="AY98" s="90"/>
      <c r="AZ98" s="90"/>
      <c r="BA98" s="91">
        <v>0.08</v>
      </c>
      <c r="BB98" s="89">
        <f>T99</f>
        <v>99.530399999999972</v>
      </c>
      <c r="BC98" s="89"/>
      <c r="BD98" s="88"/>
      <c r="BE98" s="88"/>
      <c r="BF98" s="89"/>
      <c r="BG98" s="88"/>
      <c r="BH98" s="88"/>
      <c r="BI98" s="89"/>
      <c r="BJ98" s="90"/>
      <c r="BK98" s="90">
        <f>BB98</f>
        <v>99.530399999999972</v>
      </c>
      <c r="BL98" s="93">
        <v>42732</v>
      </c>
      <c r="BM98" s="90"/>
      <c r="BN98" s="90"/>
      <c r="BO98" s="94"/>
      <c r="BP98" s="95"/>
      <c r="BQ98" s="93"/>
      <c r="BR98" s="96"/>
    </row>
    <row r="99" spans="1:70" s="22" customFormat="1" ht="123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 t="s">
        <v>16</v>
      </c>
      <c r="M99" s="42">
        <f>BA98</f>
        <v>0.08</v>
      </c>
      <c r="N99" s="43">
        <f>M99*1101*1.13</f>
        <v>99.530399999999986</v>
      </c>
      <c r="O99" s="42"/>
      <c r="P99" s="43">
        <f>N99*0.08</f>
        <v>7.9624319999999988</v>
      </c>
      <c r="Q99" s="43">
        <f>N99*0.86</f>
        <v>85.596143999999981</v>
      </c>
      <c r="R99" s="43">
        <v>0</v>
      </c>
      <c r="S99" s="43">
        <f>N99*0.06</f>
        <v>5.9718239999999989</v>
      </c>
      <c r="T99" s="43">
        <f>SUM(P99:S99)</f>
        <v>99.530399999999972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60"/>
      <c r="BB99" s="61"/>
      <c r="BC99" s="43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97" customFormat="1" ht="192" customHeight="1" x14ac:dyDescent="0.25">
      <c r="A100" s="84" t="s">
        <v>75</v>
      </c>
      <c r="B100" s="85" t="s">
        <v>128</v>
      </c>
      <c r="C100" s="86">
        <v>466.1</v>
      </c>
      <c r="D100" s="86"/>
      <c r="E100" s="87">
        <v>15</v>
      </c>
      <c r="F100" s="85" t="s">
        <v>182</v>
      </c>
      <c r="G100" s="85" t="s">
        <v>213</v>
      </c>
      <c r="H100" s="85" t="s">
        <v>249</v>
      </c>
      <c r="I100" s="85" t="s">
        <v>333</v>
      </c>
      <c r="J100" s="85" t="s">
        <v>334</v>
      </c>
      <c r="K100" s="88" t="s">
        <v>470</v>
      </c>
      <c r="L100" s="88"/>
      <c r="M100" s="91"/>
      <c r="N100" s="89">
        <f>SUM(N101:N102)</f>
        <v>165.27689999999998</v>
      </c>
      <c r="O100" s="89">
        <f t="shared" ref="O100:T100" si="54">SUM(O101:O102)</f>
        <v>0</v>
      </c>
      <c r="P100" s="89">
        <f t="shared" si="54"/>
        <v>13.198952</v>
      </c>
      <c r="Q100" s="89">
        <f t="shared" si="54"/>
        <v>139.673734</v>
      </c>
      <c r="R100" s="89">
        <f t="shared" si="54"/>
        <v>2.7</v>
      </c>
      <c r="S100" s="89">
        <f t="shared" si="54"/>
        <v>9.7042139999999986</v>
      </c>
      <c r="T100" s="89">
        <f t="shared" si="54"/>
        <v>165.27689999999998</v>
      </c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  <c r="AX100" s="90"/>
      <c r="AY100" s="90" t="s">
        <v>387</v>
      </c>
      <c r="AZ100" s="90">
        <f>T101</f>
        <v>3.54</v>
      </c>
      <c r="BA100" s="99">
        <v>0.13</v>
      </c>
      <c r="BB100" s="100">
        <f>T102</f>
        <v>161.73689999999999</v>
      </c>
      <c r="BC100" s="89"/>
      <c r="BD100" s="88"/>
      <c r="BE100" s="88"/>
      <c r="BF100" s="89"/>
      <c r="BG100" s="88"/>
      <c r="BH100" s="88"/>
      <c r="BI100" s="89"/>
      <c r="BJ100" s="90"/>
      <c r="BK100" s="90">
        <f>AZ100+BB100</f>
        <v>165.27689999999998</v>
      </c>
      <c r="BL100" s="93">
        <v>42733</v>
      </c>
      <c r="BM100" s="90"/>
      <c r="BN100" s="90"/>
      <c r="BO100" s="94"/>
      <c r="BP100" s="95"/>
      <c r="BQ100" s="93"/>
      <c r="BR100" s="96"/>
    </row>
    <row r="101" spans="1:70" s="22" customFormat="1" ht="13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6" t="s">
        <v>15</v>
      </c>
      <c r="M101" s="83" t="str">
        <f>AY100</f>
        <v>Монтаж АВ-0,4 кВ (до 63 А)</v>
      </c>
      <c r="N101" s="42">
        <f>T101</f>
        <v>3.54</v>
      </c>
      <c r="O101" s="42"/>
      <c r="P101" s="42">
        <v>0.26</v>
      </c>
      <c r="Q101" s="42">
        <v>0.57999999999999996</v>
      </c>
      <c r="R101" s="42">
        <v>2.7</v>
      </c>
      <c r="S101" s="42">
        <v>0</v>
      </c>
      <c r="T101" s="42">
        <f>SUM(P101:S101)</f>
        <v>3.54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60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3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6" t="s">
        <v>16</v>
      </c>
      <c r="M102" s="60">
        <f>BA100</f>
        <v>0.13</v>
      </c>
      <c r="N102" s="43">
        <f>M102*1101*1.13</f>
        <v>161.73689999999999</v>
      </c>
      <c r="O102" s="43"/>
      <c r="P102" s="43">
        <f>N102*0.08</f>
        <v>12.938952</v>
      </c>
      <c r="Q102" s="43">
        <f>N102*0.86</f>
        <v>139.09373399999998</v>
      </c>
      <c r="R102" s="43">
        <v>0</v>
      </c>
      <c r="S102" s="43">
        <f>N102*0.06</f>
        <v>9.7042139999999986</v>
      </c>
      <c r="T102" s="43">
        <f t="shared" ref="T102" si="55">SUM(P102:S102)</f>
        <v>161.73689999999999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60"/>
      <c r="BB102" s="61"/>
      <c r="BC102" s="43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14.5" customHeight="1" x14ac:dyDescent="0.25">
      <c r="A103" s="17" t="s">
        <v>76</v>
      </c>
      <c r="B103" s="18" t="s">
        <v>129</v>
      </c>
      <c r="C103" s="19">
        <v>466.1</v>
      </c>
      <c r="D103" s="19"/>
      <c r="E103" s="20">
        <v>5</v>
      </c>
      <c r="F103" s="18" t="s">
        <v>183</v>
      </c>
      <c r="G103" s="18" t="s">
        <v>215</v>
      </c>
      <c r="H103" s="18" t="s">
        <v>250</v>
      </c>
      <c r="I103" s="18" t="s">
        <v>335</v>
      </c>
      <c r="J103" s="18" t="s">
        <v>336</v>
      </c>
      <c r="K103" s="42"/>
      <c r="L103" s="42"/>
      <c r="M103" s="60"/>
      <c r="N103" s="23"/>
      <c r="O103" s="23"/>
      <c r="P103" s="23"/>
      <c r="Q103" s="23"/>
      <c r="R103" s="23"/>
      <c r="S103" s="23"/>
      <c r="T103" s="2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60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>
        <v>42733</v>
      </c>
      <c r="BM103" s="33" t="s">
        <v>471</v>
      </c>
      <c r="BN103" s="33"/>
      <c r="BO103" s="34"/>
      <c r="BP103" s="23"/>
      <c r="BQ103" s="24"/>
      <c r="BR103" s="25"/>
    </row>
    <row r="104" spans="1:70" s="97" customFormat="1" ht="209.25" customHeight="1" x14ac:dyDescent="0.25">
      <c r="A104" s="84" t="s">
        <v>77</v>
      </c>
      <c r="B104" s="85" t="s">
        <v>130</v>
      </c>
      <c r="C104" s="86">
        <v>466.1</v>
      </c>
      <c r="D104" s="86">
        <v>466.1</v>
      </c>
      <c r="E104" s="87">
        <v>15</v>
      </c>
      <c r="F104" s="85" t="s">
        <v>184</v>
      </c>
      <c r="G104" s="85" t="s">
        <v>215</v>
      </c>
      <c r="H104" s="85" t="s">
        <v>251</v>
      </c>
      <c r="I104" s="85" t="s">
        <v>337</v>
      </c>
      <c r="J104" s="85" t="s">
        <v>338</v>
      </c>
      <c r="K104" s="88" t="s">
        <v>397</v>
      </c>
      <c r="L104" s="88"/>
      <c r="M104" s="88"/>
      <c r="N104" s="89">
        <f>SUM(N105)</f>
        <v>62.206499999999998</v>
      </c>
      <c r="O104" s="89">
        <f t="shared" ref="O104:T104" si="56">SUM(O105)</f>
        <v>0</v>
      </c>
      <c r="P104" s="89">
        <f t="shared" si="56"/>
        <v>4.9765199999999998</v>
      </c>
      <c r="Q104" s="89">
        <f t="shared" si="56"/>
        <v>53.497589999999995</v>
      </c>
      <c r="R104" s="89">
        <f t="shared" si="56"/>
        <v>0</v>
      </c>
      <c r="S104" s="89">
        <f t="shared" si="56"/>
        <v>3.7323899999999997</v>
      </c>
      <c r="T104" s="89">
        <f t="shared" si="56"/>
        <v>62.206499999999998</v>
      </c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1">
        <v>0.05</v>
      </c>
      <c r="BB104" s="89">
        <f>T105</f>
        <v>62.206499999999998</v>
      </c>
      <c r="BC104" s="89"/>
      <c r="BD104" s="88"/>
      <c r="BE104" s="88"/>
      <c r="BF104" s="89"/>
      <c r="BG104" s="88"/>
      <c r="BH104" s="88"/>
      <c r="BI104" s="89"/>
      <c r="BJ104" s="90"/>
      <c r="BK104" s="90">
        <f>BB104</f>
        <v>62.206499999999998</v>
      </c>
      <c r="BL104" s="93">
        <v>42732</v>
      </c>
      <c r="BM104" s="90"/>
      <c r="BN104" s="90"/>
      <c r="BO104" s="94"/>
      <c r="BP104" s="95"/>
      <c r="BQ104" s="93"/>
      <c r="BR104" s="96"/>
    </row>
    <row r="105" spans="1:70" s="22" customFormat="1" ht="121.9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 t="s">
        <v>16</v>
      </c>
      <c r="M105" s="42">
        <f>BA104</f>
        <v>0.05</v>
      </c>
      <c r="N105" s="43">
        <f>M105*1101*1.13</f>
        <v>62.206499999999998</v>
      </c>
      <c r="O105" s="42"/>
      <c r="P105" s="43">
        <f>N105*0.08</f>
        <v>4.9765199999999998</v>
      </c>
      <c r="Q105" s="43">
        <f>N105*0.86</f>
        <v>53.497589999999995</v>
      </c>
      <c r="R105" s="43">
        <v>0</v>
      </c>
      <c r="S105" s="43">
        <f>N105*0.06</f>
        <v>3.7323899999999997</v>
      </c>
      <c r="T105" s="43">
        <f>SUM(P105:S105)</f>
        <v>62.206499999999998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60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97" customFormat="1" ht="214.5" customHeight="1" x14ac:dyDescent="0.25">
      <c r="A106" s="84" t="s">
        <v>78</v>
      </c>
      <c r="B106" s="85" t="s">
        <v>131</v>
      </c>
      <c r="C106" s="86">
        <v>466.1</v>
      </c>
      <c r="D106" s="86">
        <v>466.1</v>
      </c>
      <c r="E106" s="87">
        <v>15</v>
      </c>
      <c r="F106" s="85" t="s">
        <v>185</v>
      </c>
      <c r="G106" s="85" t="s">
        <v>215</v>
      </c>
      <c r="H106" s="85" t="s">
        <v>252</v>
      </c>
      <c r="I106" s="85" t="s">
        <v>339</v>
      </c>
      <c r="J106" s="85" t="s">
        <v>340</v>
      </c>
      <c r="K106" s="88" t="s">
        <v>398</v>
      </c>
      <c r="L106" s="88"/>
      <c r="M106" s="88"/>
      <c r="N106" s="89">
        <f>SUM(N107)</f>
        <v>223.9434</v>
      </c>
      <c r="O106" s="89">
        <f t="shared" ref="O106:T106" si="57">SUM(O107)</f>
        <v>0</v>
      </c>
      <c r="P106" s="89">
        <f t="shared" si="57"/>
        <v>17.915472000000001</v>
      </c>
      <c r="Q106" s="89">
        <f t="shared" si="57"/>
        <v>192.59132399999999</v>
      </c>
      <c r="R106" s="89">
        <f t="shared" si="57"/>
        <v>0</v>
      </c>
      <c r="S106" s="89">
        <f t="shared" si="57"/>
        <v>13.436603999999999</v>
      </c>
      <c r="T106" s="89">
        <f t="shared" si="57"/>
        <v>223.94339999999997</v>
      </c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1">
        <v>0.18</v>
      </c>
      <c r="BB106" s="89">
        <f>T107</f>
        <v>223.94339999999997</v>
      </c>
      <c r="BC106" s="89"/>
      <c r="BD106" s="88"/>
      <c r="BE106" s="88"/>
      <c r="BF106" s="89"/>
      <c r="BG106" s="88"/>
      <c r="BH106" s="88"/>
      <c r="BI106" s="89"/>
      <c r="BJ106" s="90"/>
      <c r="BK106" s="90">
        <f>BB106</f>
        <v>223.94339999999997</v>
      </c>
      <c r="BL106" s="93">
        <v>42728</v>
      </c>
      <c r="BM106" s="90"/>
      <c r="BN106" s="90"/>
      <c r="BO106" s="94"/>
      <c r="BP106" s="95"/>
      <c r="BQ106" s="93"/>
      <c r="BR106" s="96"/>
    </row>
    <row r="107" spans="1:70" s="22" customFormat="1" ht="141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 t="s">
        <v>16</v>
      </c>
      <c r="M107" s="42">
        <f>BA106</f>
        <v>0.18</v>
      </c>
      <c r="N107" s="43">
        <f>M107*1101*1.13</f>
        <v>223.9434</v>
      </c>
      <c r="O107" s="42"/>
      <c r="P107" s="43">
        <f>N107*0.08</f>
        <v>17.915472000000001</v>
      </c>
      <c r="Q107" s="43">
        <f>N107*0.86</f>
        <v>192.59132399999999</v>
      </c>
      <c r="R107" s="43">
        <v>0</v>
      </c>
      <c r="S107" s="43">
        <f>N107*0.06</f>
        <v>13.436603999999999</v>
      </c>
      <c r="T107" s="43">
        <f>SUM(P107:S107)</f>
        <v>223.94339999999997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60"/>
      <c r="BB107" s="61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16.75" customHeight="1" x14ac:dyDescent="0.25">
      <c r="A108" s="17" t="s">
        <v>80</v>
      </c>
      <c r="B108" s="18" t="s">
        <v>133</v>
      </c>
      <c r="C108" s="19">
        <v>466.1</v>
      </c>
      <c r="D108" s="19"/>
      <c r="E108" s="20">
        <v>10</v>
      </c>
      <c r="F108" s="18" t="s">
        <v>187</v>
      </c>
      <c r="G108" s="18" t="s">
        <v>215</v>
      </c>
      <c r="H108" s="18" t="s">
        <v>254</v>
      </c>
      <c r="I108" s="18" t="s">
        <v>343</v>
      </c>
      <c r="J108" s="18" t="s">
        <v>344</v>
      </c>
      <c r="K108" s="42"/>
      <c r="L108" s="42"/>
      <c r="M108" s="42"/>
      <c r="N108" s="43"/>
      <c r="O108" s="43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60"/>
      <c r="BB108" s="43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>
        <v>42732</v>
      </c>
      <c r="BM108" s="33" t="s">
        <v>472</v>
      </c>
      <c r="BN108" s="33"/>
      <c r="BO108" s="34"/>
      <c r="BP108" s="23"/>
      <c r="BQ108" s="24"/>
      <c r="BR108" s="25"/>
    </row>
    <row r="109" spans="1:70" s="97" customFormat="1" ht="239.25" customHeight="1" x14ac:dyDescent="0.25">
      <c r="A109" s="84" t="s">
        <v>81</v>
      </c>
      <c r="B109" s="85" t="s">
        <v>134</v>
      </c>
      <c r="C109" s="86">
        <v>466.1</v>
      </c>
      <c r="D109" s="86">
        <v>466.1</v>
      </c>
      <c r="E109" s="87">
        <v>10</v>
      </c>
      <c r="F109" s="85" t="s">
        <v>188</v>
      </c>
      <c r="G109" s="85" t="s">
        <v>215</v>
      </c>
      <c r="H109" s="85" t="s">
        <v>255</v>
      </c>
      <c r="I109" s="85" t="s">
        <v>345</v>
      </c>
      <c r="J109" s="85" t="s">
        <v>346</v>
      </c>
      <c r="K109" s="88" t="s">
        <v>399</v>
      </c>
      <c r="L109" s="88"/>
      <c r="M109" s="88"/>
      <c r="N109" s="89">
        <f>SUM(N110)</f>
        <v>68.427149999999997</v>
      </c>
      <c r="O109" s="89">
        <f t="shared" ref="O109:T109" si="58">SUM(O110)</f>
        <v>0</v>
      </c>
      <c r="P109" s="89">
        <f t="shared" si="58"/>
        <v>5.4741720000000003</v>
      </c>
      <c r="Q109" s="89">
        <f t="shared" si="58"/>
        <v>58.847348999999994</v>
      </c>
      <c r="R109" s="89">
        <f t="shared" si="58"/>
        <v>0</v>
      </c>
      <c r="S109" s="89">
        <f t="shared" si="58"/>
        <v>4.1056289999999995</v>
      </c>
      <c r="T109" s="89">
        <f t="shared" si="58"/>
        <v>68.427149999999983</v>
      </c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1">
        <v>5.5E-2</v>
      </c>
      <c r="BB109" s="89">
        <f>T110</f>
        <v>68.427149999999983</v>
      </c>
      <c r="BC109" s="89"/>
      <c r="BD109" s="88"/>
      <c r="BE109" s="88"/>
      <c r="BF109" s="89"/>
      <c r="BG109" s="88"/>
      <c r="BH109" s="88"/>
      <c r="BI109" s="89"/>
      <c r="BJ109" s="90"/>
      <c r="BK109" s="90">
        <f>BB109</f>
        <v>68.427149999999983</v>
      </c>
      <c r="BL109" s="93">
        <v>42732</v>
      </c>
      <c r="BM109" s="90"/>
      <c r="BN109" s="90"/>
      <c r="BO109" s="94"/>
      <c r="BP109" s="95"/>
      <c r="BQ109" s="93"/>
      <c r="BR109" s="96"/>
    </row>
    <row r="110" spans="1:70" s="22" customFormat="1" ht="98.4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 t="s">
        <v>16</v>
      </c>
      <c r="M110" s="42">
        <f>BA109</f>
        <v>5.5E-2</v>
      </c>
      <c r="N110" s="43">
        <f>M110*1101*1.13</f>
        <v>68.427149999999997</v>
      </c>
      <c r="O110" s="42"/>
      <c r="P110" s="43">
        <f>N110*0.08</f>
        <v>5.4741720000000003</v>
      </c>
      <c r="Q110" s="43">
        <f>N110*0.86</f>
        <v>58.847348999999994</v>
      </c>
      <c r="R110" s="43">
        <v>0</v>
      </c>
      <c r="S110" s="43">
        <f>N110*0.06</f>
        <v>4.1056289999999995</v>
      </c>
      <c r="T110" s="43">
        <f>SUM(P110:S110)</f>
        <v>68.427149999999983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62"/>
      <c r="AR110" s="33"/>
      <c r="AS110" s="33"/>
      <c r="AT110" s="33"/>
      <c r="AU110" s="33"/>
      <c r="AV110" s="33"/>
      <c r="AW110" s="33"/>
      <c r="AX110" s="33"/>
      <c r="AY110" s="33"/>
      <c r="AZ110" s="33"/>
      <c r="BA110" s="60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219.75" customHeight="1" x14ac:dyDescent="0.25">
      <c r="A111" s="17" t="s">
        <v>82</v>
      </c>
      <c r="B111" s="18" t="s">
        <v>135</v>
      </c>
      <c r="C111" s="19">
        <v>466.1</v>
      </c>
      <c r="D111" s="19"/>
      <c r="E111" s="20">
        <v>15</v>
      </c>
      <c r="F111" s="18" t="s">
        <v>189</v>
      </c>
      <c r="G111" s="18" t="s">
        <v>215</v>
      </c>
      <c r="H111" s="18" t="s">
        <v>256</v>
      </c>
      <c r="I111" s="18" t="s">
        <v>347</v>
      </c>
      <c r="J111" s="18" t="s">
        <v>348</v>
      </c>
      <c r="K111" s="42" t="s">
        <v>474</v>
      </c>
      <c r="L111" s="42"/>
      <c r="M111" s="42"/>
      <c r="N111" s="43"/>
      <c r="O111" s="42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60"/>
      <c r="AJ111" s="42"/>
      <c r="AK111" s="42"/>
      <c r="AL111" s="33"/>
      <c r="AM111" s="33"/>
      <c r="AN111" s="33"/>
      <c r="AO111" s="33"/>
      <c r="AP111" s="33"/>
      <c r="AQ111" s="60"/>
      <c r="AR111" s="43"/>
      <c r="AS111" s="33"/>
      <c r="AT111" s="33"/>
      <c r="AU111" s="33"/>
      <c r="AV111" s="33"/>
      <c r="AW111" s="33"/>
      <c r="AX111" s="33"/>
      <c r="AY111" s="33"/>
      <c r="AZ111" s="33"/>
      <c r="BA111" s="60"/>
      <c r="BB111" s="43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>
        <v>42725</v>
      </c>
      <c r="BM111" s="33" t="s">
        <v>473</v>
      </c>
      <c r="BN111" s="33"/>
      <c r="BO111" s="34"/>
      <c r="BP111" s="23"/>
      <c r="BQ111" s="24"/>
      <c r="BR111" s="25"/>
    </row>
    <row r="112" spans="1:70" s="97" customFormat="1" ht="212.25" customHeight="1" x14ac:dyDescent="0.25">
      <c r="A112" s="84" t="s">
        <v>83</v>
      </c>
      <c r="B112" s="85" t="s">
        <v>136</v>
      </c>
      <c r="C112" s="86">
        <v>466.1</v>
      </c>
      <c r="D112" s="86"/>
      <c r="E112" s="87">
        <v>14.5</v>
      </c>
      <c r="F112" s="85" t="s">
        <v>190</v>
      </c>
      <c r="G112" s="85" t="s">
        <v>215</v>
      </c>
      <c r="H112" s="85" t="s">
        <v>257</v>
      </c>
      <c r="I112" s="85" t="s">
        <v>349</v>
      </c>
      <c r="J112" s="85" t="s">
        <v>350</v>
      </c>
      <c r="K112" s="88" t="s">
        <v>475</v>
      </c>
      <c r="L112" s="88"/>
      <c r="M112" s="88"/>
      <c r="N112" s="89">
        <f>SUM(N113)</f>
        <v>286.1499</v>
      </c>
      <c r="O112" s="89">
        <f t="shared" ref="O112:T112" si="59">SUM(O113)</f>
        <v>0</v>
      </c>
      <c r="P112" s="89">
        <f t="shared" si="59"/>
        <v>22.891992000000002</v>
      </c>
      <c r="Q112" s="89">
        <f t="shared" si="59"/>
        <v>246.08891399999999</v>
      </c>
      <c r="R112" s="89">
        <f t="shared" si="59"/>
        <v>0</v>
      </c>
      <c r="S112" s="89">
        <f t="shared" si="59"/>
        <v>17.168993999999998</v>
      </c>
      <c r="T112" s="89">
        <f t="shared" si="59"/>
        <v>286.1499</v>
      </c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  <c r="AW112" s="90"/>
      <c r="AX112" s="90"/>
      <c r="AY112" s="90"/>
      <c r="AZ112" s="90"/>
      <c r="BA112" s="91">
        <v>0.23</v>
      </c>
      <c r="BB112" s="98">
        <f>T113</f>
        <v>286.1499</v>
      </c>
      <c r="BC112" s="89"/>
      <c r="BD112" s="88"/>
      <c r="BE112" s="88"/>
      <c r="BF112" s="89"/>
      <c r="BG112" s="88"/>
      <c r="BH112" s="88"/>
      <c r="BI112" s="89"/>
      <c r="BJ112" s="90"/>
      <c r="BK112" s="90">
        <f>BB112</f>
        <v>286.1499</v>
      </c>
      <c r="BL112" s="93">
        <v>42736</v>
      </c>
      <c r="BM112" s="90"/>
      <c r="BN112" s="90"/>
      <c r="BO112" s="94"/>
      <c r="BP112" s="95"/>
      <c r="BQ112" s="93"/>
      <c r="BR112" s="96"/>
    </row>
    <row r="113" spans="1:70" s="22" customFormat="1" ht="115.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 t="s">
        <v>16</v>
      </c>
      <c r="M113" s="42">
        <f>BA112</f>
        <v>0.23</v>
      </c>
      <c r="N113" s="43">
        <f>M113*1101*1.13</f>
        <v>286.1499</v>
      </c>
      <c r="O113" s="42"/>
      <c r="P113" s="43">
        <f>N113*0.08</f>
        <v>22.891992000000002</v>
      </c>
      <c r="Q113" s="43">
        <f>N113*0.86</f>
        <v>246.08891399999999</v>
      </c>
      <c r="R113" s="43">
        <v>0</v>
      </c>
      <c r="S113" s="43">
        <f>N113*0.06</f>
        <v>17.168993999999998</v>
      </c>
      <c r="T113" s="43">
        <f>SUM(P113:S113)</f>
        <v>286.1499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60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97" customFormat="1" ht="239.25" customHeight="1" x14ac:dyDescent="0.25">
      <c r="A114" s="84" t="s">
        <v>84</v>
      </c>
      <c r="B114" s="85" t="s">
        <v>137</v>
      </c>
      <c r="C114" s="86">
        <v>466.1</v>
      </c>
      <c r="D114" s="86"/>
      <c r="E114" s="87">
        <v>15</v>
      </c>
      <c r="F114" s="85" t="s">
        <v>191</v>
      </c>
      <c r="G114" s="85" t="s">
        <v>215</v>
      </c>
      <c r="H114" s="85" t="s">
        <v>258</v>
      </c>
      <c r="I114" s="85" t="s">
        <v>351</v>
      </c>
      <c r="J114" s="85" t="s">
        <v>352</v>
      </c>
      <c r="K114" s="88" t="s">
        <v>425</v>
      </c>
      <c r="L114" s="88"/>
      <c r="M114" s="88"/>
      <c r="N114" s="89">
        <f>SUM(N115)</f>
        <v>311.03249999999997</v>
      </c>
      <c r="O114" s="89">
        <f t="shared" ref="O114:T114" si="60">SUM(O115)</f>
        <v>0</v>
      </c>
      <c r="P114" s="89">
        <f t="shared" si="60"/>
        <v>24.882599999999996</v>
      </c>
      <c r="Q114" s="89">
        <f t="shared" si="60"/>
        <v>267.48794999999996</v>
      </c>
      <c r="R114" s="89">
        <f t="shared" si="60"/>
        <v>0</v>
      </c>
      <c r="S114" s="89">
        <f t="shared" si="60"/>
        <v>18.661949999999997</v>
      </c>
      <c r="T114" s="89">
        <f t="shared" si="60"/>
        <v>311.03249999999997</v>
      </c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  <c r="AW114" s="90"/>
      <c r="AX114" s="90"/>
      <c r="AY114" s="90"/>
      <c r="AZ114" s="90"/>
      <c r="BA114" s="91">
        <v>0.25</v>
      </c>
      <c r="BB114" s="89">
        <f>T115</f>
        <v>311.03249999999997</v>
      </c>
      <c r="BC114" s="89"/>
      <c r="BD114" s="88"/>
      <c r="BE114" s="88"/>
      <c r="BF114" s="89"/>
      <c r="BG114" s="88"/>
      <c r="BH114" s="88"/>
      <c r="BI114" s="89"/>
      <c r="BJ114" s="90"/>
      <c r="BK114" s="90">
        <f>BB114</f>
        <v>311.03249999999997</v>
      </c>
      <c r="BL114" s="93">
        <v>42733</v>
      </c>
      <c r="BM114" s="90"/>
      <c r="BN114" s="90"/>
      <c r="BO114" s="94"/>
      <c r="BP114" s="95"/>
      <c r="BQ114" s="93"/>
      <c r="BR114" s="96"/>
    </row>
    <row r="115" spans="1:70" s="22" customFormat="1" ht="121.1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 t="s">
        <v>16</v>
      </c>
      <c r="M115" s="42">
        <f>BA114</f>
        <v>0.25</v>
      </c>
      <c r="N115" s="43">
        <f>M115*1101*1.13</f>
        <v>311.03249999999997</v>
      </c>
      <c r="O115" s="43"/>
      <c r="P115" s="43">
        <f>N115*0.08</f>
        <v>24.882599999999996</v>
      </c>
      <c r="Q115" s="43">
        <f>N115*0.86</f>
        <v>267.48794999999996</v>
      </c>
      <c r="R115" s="43">
        <v>0</v>
      </c>
      <c r="S115" s="43">
        <f>N115*0.06</f>
        <v>18.661949999999997</v>
      </c>
      <c r="T115" s="43">
        <f t="shared" ref="T115" si="61">SUM(P115:S115)</f>
        <v>311.03249999999997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60"/>
      <c r="BB115" s="61"/>
      <c r="BC115" s="43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97" customFormat="1" ht="211.5" customHeight="1" x14ac:dyDescent="0.25">
      <c r="A116" s="84" t="s">
        <v>85</v>
      </c>
      <c r="B116" s="85" t="s">
        <v>138</v>
      </c>
      <c r="C116" s="86">
        <v>466.1</v>
      </c>
      <c r="D116" s="86"/>
      <c r="E116" s="87">
        <v>12</v>
      </c>
      <c r="F116" s="85" t="s">
        <v>192</v>
      </c>
      <c r="G116" s="85" t="s">
        <v>215</v>
      </c>
      <c r="H116" s="85" t="s">
        <v>259</v>
      </c>
      <c r="I116" s="85" t="s">
        <v>353</v>
      </c>
      <c r="J116" s="85" t="s">
        <v>354</v>
      </c>
      <c r="K116" s="88" t="s">
        <v>426</v>
      </c>
      <c r="L116" s="88"/>
      <c r="M116" s="88"/>
      <c r="N116" s="89">
        <f>SUM(N117:N118)</f>
        <v>108.81319999999998</v>
      </c>
      <c r="O116" s="89">
        <f t="shared" ref="O116:T116" si="62">SUM(O117:O118)</f>
        <v>0</v>
      </c>
      <c r="P116" s="89">
        <f t="shared" si="62"/>
        <v>8.705055999999999</v>
      </c>
      <c r="Q116" s="89">
        <f t="shared" si="62"/>
        <v>94.136319999999984</v>
      </c>
      <c r="R116" s="89">
        <f t="shared" si="62"/>
        <v>0</v>
      </c>
      <c r="S116" s="89">
        <f t="shared" si="62"/>
        <v>5.9718239999999989</v>
      </c>
      <c r="T116" s="89">
        <f t="shared" si="62"/>
        <v>108.81319999999997</v>
      </c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  <c r="AT116" s="90"/>
      <c r="AU116" s="90"/>
      <c r="AV116" s="90"/>
      <c r="AW116" s="90"/>
      <c r="AX116" s="90"/>
      <c r="AY116" s="90"/>
      <c r="AZ116" s="90"/>
      <c r="BA116" s="91">
        <v>0.08</v>
      </c>
      <c r="BB116" s="89">
        <f>T117</f>
        <v>99.530399999999972</v>
      </c>
      <c r="BC116" s="89"/>
      <c r="BD116" s="88"/>
      <c r="BE116" s="88"/>
      <c r="BF116" s="89"/>
      <c r="BG116" s="88">
        <v>0.04</v>
      </c>
      <c r="BH116" s="89">
        <f>T118</f>
        <v>9.2827999999999999</v>
      </c>
      <c r="BI116" s="89"/>
      <c r="BJ116" s="90"/>
      <c r="BK116" s="90">
        <f>BB116+BH116</f>
        <v>108.81319999999997</v>
      </c>
      <c r="BL116" s="93">
        <v>42732</v>
      </c>
      <c r="BM116" s="90"/>
      <c r="BN116" s="90"/>
      <c r="BO116" s="94"/>
      <c r="BP116" s="95"/>
      <c r="BQ116" s="93"/>
      <c r="BR116" s="96"/>
    </row>
    <row r="117" spans="1:70" s="22" customFormat="1" ht="101.4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 t="s">
        <v>16</v>
      </c>
      <c r="M117" s="42">
        <f>BA116</f>
        <v>0.08</v>
      </c>
      <c r="N117" s="43">
        <f>M117*1101*1.13</f>
        <v>99.530399999999986</v>
      </c>
      <c r="O117" s="43"/>
      <c r="P117" s="43">
        <f>N117*0.08</f>
        <v>7.9624319999999988</v>
      </c>
      <c r="Q117" s="43">
        <f>N117*0.86</f>
        <v>85.596143999999981</v>
      </c>
      <c r="R117" s="43">
        <v>0</v>
      </c>
      <c r="S117" s="43">
        <f>N117*0.06</f>
        <v>5.9718239999999989</v>
      </c>
      <c r="T117" s="43">
        <f t="shared" ref="T117" si="63">SUM(P117:S117)</f>
        <v>99.530399999999972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60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160.1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 t="s">
        <v>383</v>
      </c>
      <c r="M118" s="42">
        <f>BG116</f>
        <v>0.04</v>
      </c>
      <c r="N118" s="43">
        <f>M118*232.07</f>
        <v>9.2827999999999999</v>
      </c>
      <c r="O118" s="42"/>
      <c r="P118" s="43">
        <f>N118*0.08</f>
        <v>0.74262400000000006</v>
      </c>
      <c r="Q118" s="43">
        <f>N118*0.92</f>
        <v>8.5401760000000007</v>
      </c>
      <c r="R118" s="43">
        <v>0</v>
      </c>
      <c r="S118" s="43">
        <v>0</v>
      </c>
      <c r="T118" s="43">
        <f>SUM(P118:S118)</f>
        <v>9.2827999999999999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0"/>
      <c r="BB118" s="61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409.5" customHeight="1" x14ac:dyDescent="0.25">
      <c r="A119" s="17" t="s">
        <v>86</v>
      </c>
      <c r="B119" s="18" t="s">
        <v>139</v>
      </c>
      <c r="C119" s="19">
        <v>466.1</v>
      </c>
      <c r="D119" s="19"/>
      <c r="E119" s="20">
        <v>14</v>
      </c>
      <c r="F119" s="18" t="s">
        <v>193</v>
      </c>
      <c r="G119" s="18" t="s">
        <v>215</v>
      </c>
      <c r="H119" s="18" t="s">
        <v>260</v>
      </c>
      <c r="I119" s="18" t="s">
        <v>355</v>
      </c>
      <c r="J119" s="18" t="s">
        <v>356</v>
      </c>
      <c r="K119" s="42" t="s">
        <v>476</v>
      </c>
      <c r="L119" s="42"/>
      <c r="M119" s="60"/>
      <c r="N119" s="43">
        <f>SUM(N120:N123)</f>
        <v>406.58244999999994</v>
      </c>
      <c r="O119" s="43">
        <f t="shared" ref="O119:T119" si="64">SUM(O120:O123)</f>
        <v>0</v>
      </c>
      <c r="P119" s="43">
        <f t="shared" si="64"/>
        <v>18.745796000000002</v>
      </c>
      <c r="Q119" s="43">
        <f t="shared" si="64"/>
        <v>107.75449899999998</v>
      </c>
      <c r="R119" s="43">
        <f t="shared" si="64"/>
        <v>271.96999999999997</v>
      </c>
      <c r="S119" s="43">
        <f t="shared" si="64"/>
        <v>8.1121549999999996</v>
      </c>
      <c r="T119" s="43">
        <f t="shared" si="64"/>
        <v>406.58244999999994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>
        <v>0.02</v>
      </c>
      <c r="AF119" s="33">
        <f>T120</f>
        <v>33.719199999999994</v>
      </c>
      <c r="AG119" s="33"/>
      <c r="AH119" s="33"/>
      <c r="AI119" s="33">
        <v>1</v>
      </c>
      <c r="AJ119" s="33">
        <f>T121</f>
        <v>60.52</v>
      </c>
      <c r="AK119" s="33"/>
      <c r="AL119" s="33"/>
      <c r="AM119" s="33"/>
      <c r="AN119" s="33"/>
      <c r="AO119" s="33"/>
      <c r="AP119" s="33"/>
      <c r="AQ119" s="33" t="s">
        <v>403</v>
      </c>
      <c r="AR119" s="33">
        <f>T122</f>
        <v>281.23999999999995</v>
      </c>
      <c r="AS119" s="33"/>
      <c r="AT119" s="33"/>
      <c r="AU119" s="33"/>
      <c r="AV119" s="33"/>
      <c r="AW119" s="33"/>
      <c r="AX119" s="33"/>
      <c r="AY119" s="33"/>
      <c r="AZ119" s="33"/>
      <c r="BA119" s="60">
        <v>2.5000000000000001E-2</v>
      </c>
      <c r="BB119" s="61">
        <f>T123</f>
        <v>31.103249999999999</v>
      </c>
      <c r="BC119" s="43"/>
      <c r="BD119" s="42"/>
      <c r="BE119" s="42"/>
      <c r="BF119" s="43"/>
      <c r="BG119" s="42"/>
      <c r="BH119" s="42"/>
      <c r="BI119" s="43"/>
      <c r="BJ119" s="33"/>
      <c r="BK119" s="33">
        <f>AF119+AJ119+AR119+BB119</f>
        <v>406.58244999999994</v>
      </c>
      <c r="BL119" s="24">
        <v>42732</v>
      </c>
      <c r="BM119" s="33"/>
      <c r="BN119" s="33"/>
      <c r="BO119" s="34"/>
      <c r="BP119" s="23"/>
      <c r="BQ119" s="24"/>
      <c r="BR119" s="25"/>
    </row>
    <row r="120" spans="1:70" s="22" customFormat="1" ht="119.4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6" t="s">
        <v>7</v>
      </c>
      <c r="M120" s="83">
        <f>AE119</f>
        <v>0.02</v>
      </c>
      <c r="N120" s="43">
        <f>M120*1492*1.13</f>
        <v>33.719199999999994</v>
      </c>
      <c r="O120" s="42"/>
      <c r="P120" s="43">
        <f>N120*0.08</f>
        <v>2.6975359999999995</v>
      </c>
      <c r="Q120" s="43">
        <f>N120*0.87</f>
        <v>29.335703999999993</v>
      </c>
      <c r="R120" s="43">
        <v>0</v>
      </c>
      <c r="S120" s="43">
        <f>N120*0.05</f>
        <v>1.6859599999999997</v>
      </c>
      <c r="T120" s="43">
        <f>SUM(P120:S120)</f>
        <v>33.719199999999994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60"/>
      <c r="BB120" s="61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19.4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6" t="s">
        <v>9</v>
      </c>
      <c r="M121" s="83">
        <f>AI119</f>
        <v>1</v>
      </c>
      <c r="N121" s="43">
        <f>T121</f>
        <v>60.52</v>
      </c>
      <c r="O121" s="43"/>
      <c r="P121" s="43">
        <v>4.4800000000000004</v>
      </c>
      <c r="Q121" s="43">
        <v>8.76</v>
      </c>
      <c r="R121" s="43">
        <v>45.18</v>
      </c>
      <c r="S121" s="43">
        <v>2.1</v>
      </c>
      <c r="T121" s="43">
        <f t="shared" ref="T121:T122" si="65">SUM(P121:S121)</f>
        <v>60.52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60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19.4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6" t="s">
        <v>12</v>
      </c>
      <c r="M122" s="83" t="str">
        <f>AQ119</f>
        <v>СТП 25 кВА</v>
      </c>
      <c r="N122" s="43">
        <f>T122</f>
        <v>281.23999999999995</v>
      </c>
      <c r="O122" s="42"/>
      <c r="P122" s="42">
        <v>9.08</v>
      </c>
      <c r="Q122" s="42">
        <v>42.91</v>
      </c>
      <c r="R122" s="43">
        <v>226.79</v>
      </c>
      <c r="S122" s="42">
        <v>2.46</v>
      </c>
      <c r="T122" s="43">
        <f t="shared" si="65"/>
        <v>281.23999999999995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60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19.4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6" t="s">
        <v>16</v>
      </c>
      <c r="M123" s="60">
        <f>BA119</f>
        <v>2.5000000000000001E-2</v>
      </c>
      <c r="N123" s="43">
        <f>M123*1101*1.13</f>
        <v>31.103249999999999</v>
      </c>
      <c r="O123" s="42"/>
      <c r="P123" s="43">
        <f>N123*0.08</f>
        <v>2.4882599999999999</v>
      </c>
      <c r="Q123" s="43">
        <f>N123*0.86</f>
        <v>26.748794999999998</v>
      </c>
      <c r="R123" s="43">
        <v>0</v>
      </c>
      <c r="S123" s="43">
        <f>N123*0.06</f>
        <v>1.8661949999999998</v>
      </c>
      <c r="T123" s="43">
        <f>SUM(P123:S123)</f>
        <v>31.103249999999999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60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97" customFormat="1" ht="252" customHeight="1" x14ac:dyDescent="0.25">
      <c r="A124" s="84" t="s">
        <v>87</v>
      </c>
      <c r="B124" s="85" t="s">
        <v>140</v>
      </c>
      <c r="C124" s="86">
        <v>466.1</v>
      </c>
      <c r="D124" s="86"/>
      <c r="E124" s="87">
        <v>9</v>
      </c>
      <c r="F124" s="85" t="s">
        <v>194</v>
      </c>
      <c r="G124" s="85" t="s">
        <v>215</v>
      </c>
      <c r="H124" s="85" t="s">
        <v>261</v>
      </c>
      <c r="I124" s="85" t="s">
        <v>357</v>
      </c>
      <c r="J124" s="85" t="s">
        <v>358</v>
      </c>
      <c r="K124" s="88" t="s">
        <v>427</v>
      </c>
      <c r="L124" s="88"/>
      <c r="M124" s="88"/>
      <c r="N124" s="89">
        <f>SUM(N125)</f>
        <v>80.868449999999996</v>
      </c>
      <c r="O124" s="89">
        <f t="shared" ref="O124:T124" si="66">SUM(O125)</f>
        <v>0</v>
      </c>
      <c r="P124" s="89">
        <f t="shared" si="66"/>
        <v>6.4694760000000002</v>
      </c>
      <c r="Q124" s="89">
        <f t="shared" si="66"/>
        <v>69.546866999999992</v>
      </c>
      <c r="R124" s="89">
        <f t="shared" si="66"/>
        <v>0</v>
      </c>
      <c r="S124" s="89">
        <f t="shared" si="66"/>
        <v>4.8521069999999993</v>
      </c>
      <c r="T124" s="89">
        <f t="shared" si="66"/>
        <v>80.868449999999996</v>
      </c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  <c r="AW124" s="90"/>
      <c r="AX124" s="90"/>
      <c r="AY124" s="90"/>
      <c r="AZ124" s="90"/>
      <c r="BA124" s="91">
        <v>6.5000000000000002E-2</v>
      </c>
      <c r="BB124" s="89">
        <f>T125</f>
        <v>80.868449999999996</v>
      </c>
      <c r="BC124" s="89"/>
      <c r="BD124" s="88"/>
      <c r="BE124" s="88"/>
      <c r="BF124" s="89"/>
      <c r="BG124" s="88"/>
      <c r="BH124" s="88"/>
      <c r="BI124" s="89"/>
      <c r="BJ124" s="90"/>
      <c r="BK124" s="90">
        <f>BB124</f>
        <v>80.868449999999996</v>
      </c>
      <c r="BL124" s="93">
        <v>42740</v>
      </c>
      <c r="BM124" s="90"/>
      <c r="BN124" s="90"/>
      <c r="BO124" s="94"/>
      <c r="BP124" s="95"/>
      <c r="BQ124" s="93"/>
      <c r="BR124" s="96"/>
    </row>
    <row r="125" spans="1:70" s="22" customFormat="1" ht="108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 t="s">
        <v>16</v>
      </c>
      <c r="M125" s="42">
        <f>BA124</f>
        <v>6.5000000000000002E-2</v>
      </c>
      <c r="N125" s="43">
        <f>M125*1101*1.13</f>
        <v>80.868449999999996</v>
      </c>
      <c r="O125" s="43"/>
      <c r="P125" s="43">
        <f>N125*0.08</f>
        <v>6.4694760000000002</v>
      </c>
      <c r="Q125" s="43">
        <f>N125*0.86</f>
        <v>69.546866999999992</v>
      </c>
      <c r="R125" s="43">
        <v>0</v>
      </c>
      <c r="S125" s="43">
        <f>N125*0.06</f>
        <v>4.8521069999999993</v>
      </c>
      <c r="T125" s="43">
        <f t="shared" ref="T125" si="67">SUM(P125:S125)</f>
        <v>80.868449999999996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60"/>
      <c r="BB125" s="61"/>
      <c r="BC125" s="43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94.25" customHeight="1" x14ac:dyDescent="0.25">
      <c r="A126" s="17" t="s">
        <v>88</v>
      </c>
      <c r="B126" s="18" t="s">
        <v>141</v>
      </c>
      <c r="C126" s="19">
        <v>466.1</v>
      </c>
      <c r="D126" s="19"/>
      <c r="E126" s="20">
        <v>15</v>
      </c>
      <c r="F126" s="18" t="s">
        <v>195</v>
      </c>
      <c r="G126" s="18" t="s">
        <v>215</v>
      </c>
      <c r="H126" s="18" t="s">
        <v>262</v>
      </c>
      <c r="I126" s="18" t="s">
        <v>359</v>
      </c>
      <c r="J126" s="18" t="s">
        <v>360</v>
      </c>
      <c r="K126" s="42" t="s">
        <v>428</v>
      </c>
      <c r="L126" s="42"/>
      <c r="M126" s="42"/>
      <c r="N126" s="42">
        <f>SUM(N127)</f>
        <v>497.87</v>
      </c>
      <c r="O126" s="42">
        <f t="shared" ref="O126:T126" si="68">SUM(O127)</f>
        <v>0</v>
      </c>
      <c r="P126" s="42">
        <f t="shared" si="68"/>
        <v>14.4</v>
      </c>
      <c r="Q126" s="42">
        <f t="shared" si="68"/>
        <v>43.4</v>
      </c>
      <c r="R126" s="42">
        <f t="shared" si="68"/>
        <v>433.54</v>
      </c>
      <c r="S126" s="42">
        <f t="shared" si="68"/>
        <v>6.53</v>
      </c>
      <c r="T126" s="42">
        <f t="shared" si="68"/>
        <v>497.87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60" t="s">
        <v>429</v>
      </c>
      <c r="AR126" s="42">
        <f>T127</f>
        <v>497.87</v>
      </c>
      <c r="AS126" s="33"/>
      <c r="AT126" s="33"/>
      <c r="AU126" s="33"/>
      <c r="AV126" s="33"/>
      <c r="AW126" s="33"/>
      <c r="AX126" s="33"/>
      <c r="AY126" s="33"/>
      <c r="AZ126" s="33"/>
      <c r="BA126" s="60"/>
      <c r="BB126" s="61"/>
      <c r="BC126" s="43"/>
      <c r="BD126" s="42"/>
      <c r="BE126" s="42"/>
      <c r="BF126" s="43"/>
      <c r="BG126" s="42"/>
      <c r="BH126" s="42"/>
      <c r="BI126" s="43"/>
      <c r="BJ126" s="33"/>
      <c r="BK126" s="33">
        <f>AR126</f>
        <v>497.87</v>
      </c>
      <c r="BL126" s="24">
        <v>42732</v>
      </c>
      <c r="BM126" s="33" t="s">
        <v>430</v>
      </c>
      <c r="BN126" s="33"/>
      <c r="BO126" s="34"/>
      <c r="BP126" s="23"/>
      <c r="BQ126" s="24"/>
      <c r="BR126" s="25"/>
    </row>
    <row r="127" spans="1:70" s="22" customFormat="1" ht="194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 t="s">
        <v>12</v>
      </c>
      <c r="M127" s="42" t="str">
        <f>AQ126</f>
        <v>Монтаж КТП 160 кВА (демонтаж ТП 100 кВА)</v>
      </c>
      <c r="N127" s="42">
        <f>T127</f>
        <v>497.87</v>
      </c>
      <c r="O127" s="42"/>
      <c r="P127" s="42">
        <v>14.4</v>
      </c>
      <c r="Q127" s="42">
        <v>43.4</v>
      </c>
      <c r="R127" s="42">
        <v>433.54</v>
      </c>
      <c r="S127" s="42">
        <v>6.53</v>
      </c>
      <c r="T127" s="42">
        <f>SUM(P127:S127)</f>
        <v>497.87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60"/>
      <c r="BB127" s="61"/>
      <c r="BC127" s="43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231.75" customHeight="1" x14ac:dyDescent="0.25">
      <c r="A128" s="17" t="s">
        <v>89</v>
      </c>
      <c r="B128" s="18" t="s">
        <v>142</v>
      </c>
      <c r="C128" s="19">
        <v>466.1</v>
      </c>
      <c r="D128" s="19"/>
      <c r="E128" s="20">
        <v>14.5</v>
      </c>
      <c r="F128" s="18" t="s">
        <v>196</v>
      </c>
      <c r="G128" s="18" t="s">
        <v>213</v>
      </c>
      <c r="H128" s="18" t="s">
        <v>263</v>
      </c>
      <c r="I128" s="18" t="s">
        <v>361</v>
      </c>
      <c r="J128" s="18" t="s">
        <v>362</v>
      </c>
      <c r="K128" s="42" t="s">
        <v>431</v>
      </c>
      <c r="L128" s="42"/>
      <c r="M128" s="42"/>
      <c r="N128" s="42">
        <f>SUM(N129)</f>
        <v>205.16000000000003</v>
      </c>
      <c r="O128" s="42">
        <f t="shared" ref="O128:T128" si="69">SUM(O129)</f>
        <v>0</v>
      </c>
      <c r="P128" s="42">
        <f t="shared" si="69"/>
        <v>6.43</v>
      </c>
      <c r="Q128" s="42">
        <f t="shared" si="69"/>
        <v>25.62</v>
      </c>
      <c r="R128" s="42">
        <f t="shared" si="69"/>
        <v>169.12</v>
      </c>
      <c r="S128" s="42">
        <f t="shared" si="69"/>
        <v>3.99</v>
      </c>
      <c r="T128" s="42">
        <f t="shared" si="69"/>
        <v>205.16000000000003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42" t="s">
        <v>432</v>
      </c>
      <c r="AZ128" s="42">
        <f>T129</f>
        <v>205.16000000000003</v>
      </c>
      <c r="BA128" s="42"/>
      <c r="BB128" s="61"/>
      <c r="BC128" s="43"/>
      <c r="BD128" s="42"/>
      <c r="BE128" s="42"/>
      <c r="BF128" s="52"/>
      <c r="BG128" s="42"/>
      <c r="BH128" s="52"/>
      <c r="BI128" s="42"/>
      <c r="BJ128" s="42"/>
      <c r="BK128" s="33">
        <f>AZ128</f>
        <v>205.16000000000003</v>
      </c>
      <c r="BL128" s="24">
        <v>42734</v>
      </c>
      <c r="BM128" s="33" t="s">
        <v>433</v>
      </c>
      <c r="BN128" s="33"/>
      <c r="BO128" s="34"/>
      <c r="BP128" s="23"/>
      <c r="BQ128" s="24"/>
      <c r="BR128" s="25"/>
    </row>
    <row r="129" spans="1:70" s="22" customFormat="1" ht="231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 t="s">
        <v>15</v>
      </c>
      <c r="M129" s="42" t="str">
        <f>AY128</f>
        <v>Замена силового трансформатора 25 кВА на трансформатор 160 кВА (с заменой автоматических выключателей, предохранителей, ТТ)</v>
      </c>
      <c r="N129" s="42">
        <f>T129</f>
        <v>205.16000000000003</v>
      </c>
      <c r="O129" s="42"/>
      <c r="P129" s="42">
        <v>6.43</v>
      </c>
      <c r="Q129" s="42">
        <v>25.62</v>
      </c>
      <c r="R129" s="42">
        <v>169.12</v>
      </c>
      <c r="S129" s="42">
        <v>3.99</v>
      </c>
      <c r="T129" s="42">
        <f>SUM(P129:S129)</f>
        <v>205.16000000000003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60"/>
      <c r="BB129" s="61"/>
      <c r="BC129" s="43"/>
      <c r="BD129" s="42"/>
      <c r="BE129" s="42"/>
      <c r="BF129" s="52"/>
      <c r="BG129" s="42"/>
      <c r="BH129" s="52"/>
      <c r="BI129" s="42"/>
      <c r="BJ129" s="42"/>
      <c r="BK129" s="33"/>
      <c r="BL129" s="24"/>
      <c r="BM129" s="33"/>
      <c r="BN129" s="33"/>
      <c r="BO129" s="34"/>
      <c r="BP129" s="23"/>
      <c r="BQ129" s="24"/>
      <c r="BR129" s="25"/>
    </row>
    <row r="130" spans="1:70" s="97" customFormat="1" ht="182.25" customHeight="1" x14ac:dyDescent="0.25">
      <c r="A130" s="84" t="s">
        <v>380</v>
      </c>
      <c r="B130" s="85">
        <v>41296843</v>
      </c>
      <c r="C130" s="86">
        <v>466.1</v>
      </c>
      <c r="D130" s="86"/>
      <c r="E130" s="87">
        <v>4</v>
      </c>
      <c r="F130" s="85" t="s">
        <v>376</v>
      </c>
      <c r="G130" s="85" t="s">
        <v>379</v>
      </c>
      <c r="H130" s="85" t="s">
        <v>381</v>
      </c>
      <c r="I130" s="85" t="s">
        <v>377</v>
      </c>
      <c r="J130" s="85" t="s">
        <v>378</v>
      </c>
      <c r="K130" s="88" t="s">
        <v>434</v>
      </c>
      <c r="L130" s="88"/>
      <c r="M130" s="88"/>
      <c r="N130" s="89">
        <f>SUM(N131)</f>
        <v>111.9717</v>
      </c>
      <c r="O130" s="89">
        <f t="shared" ref="O130:T130" si="70">SUM(O131)</f>
        <v>0</v>
      </c>
      <c r="P130" s="89">
        <f t="shared" si="70"/>
        <v>8.9577360000000006</v>
      </c>
      <c r="Q130" s="89">
        <f t="shared" si="70"/>
        <v>96.295661999999993</v>
      </c>
      <c r="R130" s="89">
        <f t="shared" si="70"/>
        <v>0</v>
      </c>
      <c r="S130" s="89">
        <f t="shared" si="70"/>
        <v>6.7183019999999996</v>
      </c>
      <c r="T130" s="89">
        <f t="shared" si="70"/>
        <v>111.97169999999998</v>
      </c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90"/>
      <c r="AL130" s="90"/>
      <c r="AM130" s="90"/>
      <c r="AN130" s="90"/>
      <c r="AO130" s="90"/>
      <c r="AP130" s="90"/>
      <c r="AQ130" s="90"/>
      <c r="AR130" s="90"/>
      <c r="AS130" s="90"/>
      <c r="AT130" s="90"/>
      <c r="AU130" s="90"/>
      <c r="AV130" s="90"/>
      <c r="AW130" s="90"/>
      <c r="AX130" s="90"/>
      <c r="AY130" s="88"/>
      <c r="AZ130" s="88"/>
      <c r="BA130" s="91">
        <v>0.09</v>
      </c>
      <c r="BB130" s="89">
        <f>T131</f>
        <v>111.97169999999998</v>
      </c>
      <c r="BC130" s="89"/>
      <c r="BD130" s="88"/>
      <c r="BE130" s="88"/>
      <c r="BF130" s="89"/>
      <c r="BG130" s="88"/>
      <c r="BH130" s="88"/>
      <c r="BI130" s="89"/>
      <c r="BJ130" s="90"/>
      <c r="BK130" s="90">
        <f>BB130</f>
        <v>111.97169999999998</v>
      </c>
      <c r="BL130" s="93">
        <v>42725</v>
      </c>
      <c r="BM130" s="90"/>
      <c r="BN130" s="90"/>
      <c r="BO130" s="94"/>
      <c r="BP130" s="95"/>
      <c r="BQ130" s="93"/>
      <c r="BR130" s="96"/>
    </row>
    <row r="131" spans="1:70" s="22" customFormat="1" ht="115.9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 t="s">
        <v>16</v>
      </c>
      <c r="M131" s="42">
        <f>BA130</f>
        <v>0.09</v>
      </c>
      <c r="N131" s="43">
        <f>M131*1101*1.13</f>
        <v>111.9717</v>
      </c>
      <c r="O131" s="43"/>
      <c r="P131" s="43">
        <f>N131*0.08</f>
        <v>8.9577360000000006</v>
      </c>
      <c r="Q131" s="43">
        <f>N131*0.86</f>
        <v>96.295661999999993</v>
      </c>
      <c r="R131" s="43">
        <v>0</v>
      </c>
      <c r="S131" s="43">
        <f>N131*0.06</f>
        <v>6.7183019999999996</v>
      </c>
      <c r="T131" s="43">
        <f t="shared" ref="T131" si="71">SUM(P131:S131)</f>
        <v>111.97169999999998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42"/>
      <c r="BA131" s="60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177" customHeight="1" x14ac:dyDescent="0.25">
      <c r="A132" s="17" t="s">
        <v>90</v>
      </c>
      <c r="B132" s="18" t="s">
        <v>143</v>
      </c>
      <c r="C132" s="19">
        <v>466.1</v>
      </c>
      <c r="D132" s="19"/>
      <c r="E132" s="20">
        <v>14</v>
      </c>
      <c r="F132" s="18" t="s">
        <v>197</v>
      </c>
      <c r="G132" s="18" t="s">
        <v>215</v>
      </c>
      <c r="H132" s="18" t="s">
        <v>264</v>
      </c>
      <c r="I132" s="18" t="s">
        <v>363</v>
      </c>
      <c r="J132" s="18" t="s">
        <v>364</v>
      </c>
      <c r="K132" s="42" t="s">
        <v>435</v>
      </c>
      <c r="L132" s="42"/>
      <c r="M132" s="42"/>
      <c r="N132" s="43">
        <f>SUM(N133:N134)</f>
        <v>159.05624999999998</v>
      </c>
      <c r="O132" s="43">
        <f t="shared" ref="O132:T132" si="72">SUM(O133:O134)</f>
        <v>0</v>
      </c>
      <c r="P132" s="43">
        <f t="shared" si="72"/>
        <v>12.701299999999998</v>
      </c>
      <c r="Q132" s="43">
        <f t="shared" si="72"/>
        <v>134.32397499999999</v>
      </c>
      <c r="R132" s="43">
        <f t="shared" si="72"/>
        <v>2.7</v>
      </c>
      <c r="S132" s="43">
        <f t="shared" si="72"/>
        <v>9.3309749999999987</v>
      </c>
      <c r="T132" s="43">
        <f t="shared" si="72"/>
        <v>159.05624999999998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42" t="s">
        <v>387</v>
      </c>
      <c r="AZ132" s="42">
        <f>T133</f>
        <v>3.54</v>
      </c>
      <c r="BA132" s="60" t="s">
        <v>436</v>
      </c>
      <c r="BB132" s="43">
        <f>T134</f>
        <v>155.51624999999999</v>
      </c>
      <c r="BC132" s="43"/>
      <c r="BD132" s="42"/>
      <c r="BE132" s="42"/>
      <c r="BF132" s="43"/>
      <c r="BG132" s="42"/>
      <c r="BH132" s="42"/>
      <c r="BI132" s="43"/>
      <c r="BJ132" s="33"/>
      <c r="BK132" s="33">
        <f>AZ132+BB132</f>
        <v>159.05624999999998</v>
      </c>
      <c r="BL132" s="24">
        <v>42734</v>
      </c>
      <c r="BM132" s="33"/>
      <c r="BN132" s="33"/>
      <c r="BO132" s="34"/>
      <c r="BP132" s="23"/>
      <c r="BQ132" s="24"/>
      <c r="BR132" s="25"/>
    </row>
    <row r="133" spans="1:70" s="22" customFormat="1" ht="17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 t="s">
        <v>15</v>
      </c>
      <c r="M133" s="42" t="str">
        <f>AY132</f>
        <v>Монтаж АВ-0,4 кВ (до 63 А)</v>
      </c>
      <c r="N133" s="42">
        <f>T133</f>
        <v>3.54</v>
      </c>
      <c r="O133" s="42"/>
      <c r="P133" s="42">
        <v>0.26</v>
      </c>
      <c r="Q133" s="42">
        <v>0.57999999999999996</v>
      </c>
      <c r="R133" s="42">
        <v>2.7</v>
      </c>
      <c r="S133" s="42">
        <v>0</v>
      </c>
      <c r="T133" s="42">
        <f>SUM(P133:S133)</f>
        <v>3.54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0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77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 t="s">
        <v>16</v>
      </c>
      <c r="M134" s="42" t="str">
        <f>BA132</f>
        <v>0,125, в т.ч. 0,035 км совместным подвесом по опорам существующей ВЛ-0,4 кВ</v>
      </c>
      <c r="N134" s="43">
        <f>0.125*1101*1.13</f>
        <v>155.51624999999999</v>
      </c>
      <c r="O134" s="43"/>
      <c r="P134" s="43">
        <f>N134*0.08</f>
        <v>12.441299999999998</v>
      </c>
      <c r="Q134" s="43">
        <f>N134*0.86</f>
        <v>133.74397499999998</v>
      </c>
      <c r="R134" s="43">
        <v>0</v>
      </c>
      <c r="S134" s="43">
        <f>N134*0.06</f>
        <v>9.3309749999999987</v>
      </c>
      <c r="T134" s="43">
        <f t="shared" ref="T134" si="73">SUM(P134:S134)</f>
        <v>155.51624999999999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60"/>
      <c r="BB134" s="61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97" customFormat="1" ht="177" customHeight="1" x14ac:dyDescent="0.25">
      <c r="A135" s="84" t="s">
        <v>481</v>
      </c>
      <c r="B135" s="85">
        <v>41294185</v>
      </c>
      <c r="C135" s="86">
        <v>466.1</v>
      </c>
      <c r="D135" s="86"/>
      <c r="E135" s="87">
        <v>15</v>
      </c>
      <c r="F135" s="85" t="s">
        <v>477</v>
      </c>
      <c r="G135" s="85" t="s">
        <v>215</v>
      </c>
      <c r="H135" s="85" t="s">
        <v>480</v>
      </c>
      <c r="I135" s="85" t="s">
        <v>478</v>
      </c>
      <c r="J135" s="85" t="s">
        <v>479</v>
      </c>
      <c r="K135" s="88"/>
      <c r="L135" s="88"/>
      <c r="M135" s="88"/>
      <c r="N135" s="89">
        <f>SUM(N136)</f>
        <v>155.51624999999999</v>
      </c>
      <c r="O135" s="89">
        <f t="shared" ref="O135:T135" si="74">SUM(O136)</f>
        <v>0</v>
      </c>
      <c r="P135" s="89">
        <f t="shared" si="74"/>
        <v>12.441299999999998</v>
      </c>
      <c r="Q135" s="89">
        <f t="shared" si="74"/>
        <v>133.74397499999998</v>
      </c>
      <c r="R135" s="89">
        <f t="shared" si="74"/>
        <v>0</v>
      </c>
      <c r="S135" s="89">
        <f t="shared" si="74"/>
        <v>9.3309749999999987</v>
      </c>
      <c r="T135" s="89">
        <f t="shared" si="74"/>
        <v>155.51624999999999</v>
      </c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2"/>
      <c r="AJ135" s="90"/>
      <c r="AK135" s="90"/>
      <c r="AL135" s="90"/>
      <c r="AM135" s="90"/>
      <c r="AN135" s="90"/>
      <c r="AO135" s="90"/>
      <c r="AP135" s="90"/>
      <c r="AQ135" s="90"/>
      <c r="AR135" s="90"/>
      <c r="AS135" s="90"/>
      <c r="AT135" s="90"/>
      <c r="AU135" s="90"/>
      <c r="AV135" s="90"/>
      <c r="AW135" s="90"/>
      <c r="AX135" s="90"/>
      <c r="AY135" s="90"/>
      <c r="AZ135" s="90"/>
      <c r="BA135" s="91">
        <v>0.35</v>
      </c>
      <c r="BB135" s="98">
        <f>T136</f>
        <v>155.51624999999999</v>
      </c>
      <c r="BC135" s="89"/>
      <c r="BD135" s="88"/>
      <c r="BE135" s="88"/>
      <c r="BF135" s="89"/>
      <c r="BG135" s="88"/>
      <c r="BH135" s="88"/>
      <c r="BI135" s="89"/>
      <c r="BJ135" s="90"/>
      <c r="BK135" s="90">
        <f>BB135</f>
        <v>155.51624999999999</v>
      </c>
      <c r="BL135" s="93">
        <v>42731</v>
      </c>
      <c r="BM135" s="90" t="s">
        <v>438</v>
      </c>
      <c r="BN135" s="90"/>
      <c r="BO135" s="94"/>
      <c r="BP135" s="95"/>
      <c r="BQ135" s="93"/>
      <c r="BR135" s="96"/>
    </row>
    <row r="136" spans="1:70" s="22" customFormat="1" ht="111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 t="s">
        <v>16</v>
      </c>
      <c r="M136" s="42">
        <f>BA135</f>
        <v>0.35</v>
      </c>
      <c r="N136" s="43">
        <f>0.125*1101*1.13</f>
        <v>155.51624999999999</v>
      </c>
      <c r="O136" s="43"/>
      <c r="P136" s="43">
        <f>N136*0.08</f>
        <v>12.441299999999998</v>
      </c>
      <c r="Q136" s="43">
        <f>N136*0.86</f>
        <v>133.74397499999998</v>
      </c>
      <c r="R136" s="43">
        <v>0</v>
      </c>
      <c r="S136" s="43">
        <f>N136*0.06</f>
        <v>9.3309749999999987</v>
      </c>
      <c r="T136" s="43">
        <f t="shared" ref="T136" si="75">SUM(P136:S136)</f>
        <v>155.51624999999999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60"/>
      <c r="BB136" s="61"/>
      <c r="BC136" s="43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97" customFormat="1" ht="167.25" customHeight="1" x14ac:dyDescent="0.25">
      <c r="A137" s="84" t="s">
        <v>91</v>
      </c>
      <c r="B137" s="85" t="s">
        <v>144</v>
      </c>
      <c r="C137" s="86">
        <v>466.1</v>
      </c>
      <c r="D137" s="86"/>
      <c r="E137" s="87">
        <v>15</v>
      </c>
      <c r="F137" s="85" t="s">
        <v>198</v>
      </c>
      <c r="G137" s="85" t="s">
        <v>215</v>
      </c>
      <c r="H137" s="85" t="s">
        <v>265</v>
      </c>
      <c r="I137" s="85" t="s">
        <v>365</v>
      </c>
      <c r="J137" s="85" t="s">
        <v>366</v>
      </c>
      <c r="K137" s="88" t="s">
        <v>437</v>
      </c>
      <c r="L137" s="88"/>
      <c r="M137" s="88"/>
      <c r="N137" s="89">
        <f t="shared" ref="N137:T137" si="76">SUM(N138:N138)</f>
        <v>3.54</v>
      </c>
      <c r="O137" s="89">
        <f t="shared" si="76"/>
        <v>0</v>
      </c>
      <c r="P137" s="89">
        <f t="shared" si="76"/>
        <v>0.26</v>
      </c>
      <c r="Q137" s="89">
        <f t="shared" si="76"/>
        <v>0.57999999999999996</v>
      </c>
      <c r="R137" s="89">
        <f t="shared" si="76"/>
        <v>2.7</v>
      </c>
      <c r="S137" s="89">
        <f t="shared" si="76"/>
        <v>0</v>
      </c>
      <c r="T137" s="89">
        <f t="shared" si="76"/>
        <v>3.54</v>
      </c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2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  <c r="AX137" s="90"/>
      <c r="AY137" s="88" t="s">
        <v>387</v>
      </c>
      <c r="AZ137" s="88">
        <f>T138</f>
        <v>3.54</v>
      </c>
      <c r="BA137" s="91"/>
      <c r="BB137" s="89"/>
      <c r="BC137" s="89"/>
      <c r="BD137" s="88"/>
      <c r="BE137" s="88"/>
      <c r="BF137" s="89"/>
      <c r="BG137" s="88"/>
      <c r="BH137" s="88"/>
      <c r="BI137" s="89"/>
      <c r="BJ137" s="90"/>
      <c r="BK137" s="90">
        <f>AZ137+BB137</f>
        <v>3.54</v>
      </c>
      <c r="BL137" s="93">
        <v>42739</v>
      </c>
      <c r="BM137" s="90" t="s">
        <v>482</v>
      </c>
      <c r="BN137" s="90"/>
      <c r="BO137" s="94"/>
      <c r="BP137" s="95"/>
      <c r="BQ137" s="93"/>
      <c r="BR137" s="96"/>
    </row>
    <row r="138" spans="1:70" s="22" customFormat="1" ht="112.9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 t="s">
        <v>15</v>
      </c>
      <c r="M138" s="42" t="str">
        <f>AY137</f>
        <v>Монтаж АВ-0,4 кВ (до 63 А)</v>
      </c>
      <c r="N138" s="42">
        <f>T138</f>
        <v>3.54</v>
      </c>
      <c r="O138" s="42"/>
      <c r="P138" s="42">
        <v>0.26</v>
      </c>
      <c r="Q138" s="42">
        <v>0.57999999999999996</v>
      </c>
      <c r="R138" s="42">
        <v>2.7</v>
      </c>
      <c r="S138" s="42">
        <v>0</v>
      </c>
      <c r="T138" s="42">
        <f>SUM(P138:S138)</f>
        <v>3.54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60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408.75" customHeight="1" x14ac:dyDescent="0.25">
      <c r="A139" s="17" t="s">
        <v>92</v>
      </c>
      <c r="B139" s="18" t="s">
        <v>145</v>
      </c>
      <c r="C139" s="19">
        <v>466.1</v>
      </c>
      <c r="D139" s="19"/>
      <c r="E139" s="20">
        <v>15</v>
      </c>
      <c r="F139" s="18" t="s">
        <v>199</v>
      </c>
      <c r="G139" s="18" t="s">
        <v>215</v>
      </c>
      <c r="H139" s="18" t="s">
        <v>266</v>
      </c>
      <c r="I139" s="18" t="s">
        <v>367</v>
      </c>
      <c r="J139" s="18" t="s">
        <v>368</v>
      </c>
      <c r="K139" s="42"/>
      <c r="L139" s="42"/>
      <c r="M139" s="42"/>
      <c r="N139" s="43"/>
      <c r="O139" s="42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60"/>
      <c r="AJ139" s="42"/>
      <c r="AK139" s="42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60"/>
      <c r="BB139" s="43"/>
      <c r="BC139" s="42"/>
      <c r="BD139" s="42"/>
      <c r="BE139" s="42"/>
      <c r="BF139" s="43"/>
      <c r="BG139" s="42"/>
      <c r="BH139" s="42"/>
      <c r="BI139" s="43"/>
      <c r="BJ139" s="33"/>
      <c r="BK139" s="33"/>
      <c r="BL139" s="24">
        <v>42739</v>
      </c>
      <c r="BM139" s="33" t="s">
        <v>439</v>
      </c>
      <c r="BN139" s="33"/>
      <c r="BO139" s="34"/>
      <c r="BP139" s="23"/>
      <c r="BQ139" s="24"/>
      <c r="BR139" s="25"/>
    </row>
    <row r="140" spans="1:70" s="97" customFormat="1" ht="238.5" customHeight="1" x14ac:dyDescent="0.25">
      <c r="A140" s="84" t="s">
        <v>93</v>
      </c>
      <c r="B140" s="85" t="s">
        <v>146</v>
      </c>
      <c r="C140" s="86">
        <v>466.1</v>
      </c>
      <c r="D140" s="86"/>
      <c r="E140" s="87">
        <v>12</v>
      </c>
      <c r="F140" s="85" t="s">
        <v>200</v>
      </c>
      <c r="G140" s="85" t="s">
        <v>215</v>
      </c>
      <c r="H140" s="85" t="s">
        <v>267</v>
      </c>
      <c r="I140" s="85" t="s">
        <v>369</v>
      </c>
      <c r="J140" s="85" t="s">
        <v>370</v>
      </c>
      <c r="K140" s="88" t="s">
        <v>440</v>
      </c>
      <c r="L140" s="88"/>
      <c r="M140" s="88"/>
      <c r="N140" s="89">
        <f>SUM(N141)</f>
        <v>248.82599999999999</v>
      </c>
      <c r="O140" s="89">
        <f t="shared" ref="O140:T140" si="77">SUM(O141)</f>
        <v>0</v>
      </c>
      <c r="P140" s="89">
        <f t="shared" si="77"/>
        <v>19.906079999999999</v>
      </c>
      <c r="Q140" s="89">
        <f t="shared" si="77"/>
        <v>213.99035999999998</v>
      </c>
      <c r="R140" s="89">
        <f t="shared" si="77"/>
        <v>0</v>
      </c>
      <c r="S140" s="89">
        <f t="shared" si="77"/>
        <v>14.929559999999999</v>
      </c>
      <c r="T140" s="89">
        <f t="shared" si="77"/>
        <v>248.82599999999999</v>
      </c>
      <c r="U140" s="90"/>
      <c r="V140" s="90"/>
      <c r="W140" s="90"/>
      <c r="X140" s="90"/>
      <c r="Y140" s="90"/>
      <c r="Z140" s="90"/>
      <c r="AA140" s="90"/>
      <c r="AB140" s="90"/>
      <c r="AC140" s="92"/>
      <c r="AD140" s="90"/>
      <c r="AE140" s="88"/>
      <c r="AF140" s="88"/>
      <c r="AG140" s="88"/>
      <c r="AH140" s="90"/>
      <c r="AI140" s="91"/>
      <c r="AJ140" s="88"/>
      <c r="AK140" s="88"/>
      <c r="AL140" s="90"/>
      <c r="AM140" s="90"/>
      <c r="AN140" s="90"/>
      <c r="AO140" s="90"/>
      <c r="AP140" s="90"/>
      <c r="AQ140" s="90"/>
      <c r="AR140" s="90"/>
      <c r="AS140" s="90"/>
      <c r="AT140" s="90"/>
      <c r="AU140" s="90"/>
      <c r="AV140" s="90"/>
      <c r="AW140" s="90"/>
      <c r="AX140" s="90"/>
      <c r="AY140" s="90"/>
      <c r="AZ140" s="90"/>
      <c r="BA140" s="91">
        <v>0.2</v>
      </c>
      <c r="BB140" s="89">
        <f>T141</f>
        <v>248.82599999999999</v>
      </c>
      <c r="BC140" s="89"/>
      <c r="BD140" s="88"/>
      <c r="BE140" s="88"/>
      <c r="BF140" s="89"/>
      <c r="BG140" s="88"/>
      <c r="BH140" s="88"/>
      <c r="BI140" s="89"/>
      <c r="BJ140" s="90"/>
      <c r="BK140" s="90">
        <f>BB140</f>
        <v>248.82599999999999</v>
      </c>
      <c r="BL140" s="93">
        <v>42741</v>
      </c>
      <c r="BM140" s="90"/>
      <c r="BN140" s="90"/>
      <c r="BO140" s="94"/>
      <c r="BP140" s="95"/>
      <c r="BQ140" s="93"/>
      <c r="BR140" s="96"/>
    </row>
    <row r="141" spans="1:70" s="22" customFormat="1" ht="109.9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 t="s">
        <v>16</v>
      </c>
      <c r="M141" s="42">
        <f>BA140</f>
        <v>0.2</v>
      </c>
      <c r="N141" s="43">
        <f>M141*1101*1.13</f>
        <v>248.82599999999999</v>
      </c>
      <c r="O141" s="42"/>
      <c r="P141" s="43">
        <f>N141*0.08</f>
        <v>19.906079999999999</v>
      </c>
      <c r="Q141" s="43">
        <f>N141*0.86</f>
        <v>213.99035999999998</v>
      </c>
      <c r="R141" s="43">
        <v>0</v>
      </c>
      <c r="S141" s="43">
        <f>N141*0.06</f>
        <v>14.929559999999999</v>
      </c>
      <c r="T141" s="43">
        <f t="shared" ref="T141" si="78">SUM(P141:S141)</f>
        <v>248.82599999999999</v>
      </c>
      <c r="U141" s="33"/>
      <c r="V141" s="33"/>
      <c r="W141" s="33"/>
      <c r="X141" s="33"/>
      <c r="Y141" s="33"/>
      <c r="Z141" s="33"/>
      <c r="AA141" s="33"/>
      <c r="AB141" s="33"/>
      <c r="AC141" s="62"/>
      <c r="AD141" s="33"/>
      <c r="AE141" s="42"/>
      <c r="AF141" s="42"/>
      <c r="AG141" s="42"/>
      <c r="AH141" s="33"/>
      <c r="AI141" s="60"/>
      <c r="AJ141" s="42"/>
      <c r="AK141" s="42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60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408.75" customHeight="1" x14ac:dyDescent="0.25">
      <c r="A142" s="17" t="s">
        <v>94</v>
      </c>
      <c r="B142" s="18" t="s">
        <v>147</v>
      </c>
      <c r="C142" s="19">
        <v>466.1</v>
      </c>
      <c r="D142" s="19"/>
      <c r="E142" s="20">
        <v>15</v>
      </c>
      <c r="F142" s="18" t="s">
        <v>201</v>
      </c>
      <c r="G142" s="18" t="s">
        <v>216</v>
      </c>
      <c r="H142" s="18" t="s">
        <v>268</v>
      </c>
      <c r="I142" s="18" t="s">
        <v>371</v>
      </c>
      <c r="J142" s="18" t="s">
        <v>372</v>
      </c>
      <c r="K142" s="42" t="s">
        <v>441</v>
      </c>
      <c r="L142" s="42"/>
      <c r="M142" s="60"/>
      <c r="N142" s="42"/>
      <c r="O142" s="42"/>
      <c r="P142" s="42"/>
      <c r="Q142" s="42"/>
      <c r="R142" s="42"/>
      <c r="S142" s="42"/>
      <c r="T142" s="42"/>
      <c r="U142" s="33"/>
      <c r="V142" s="33"/>
      <c r="W142" s="33"/>
      <c r="X142" s="33"/>
      <c r="Y142" s="33"/>
      <c r="Z142" s="33"/>
      <c r="AA142" s="33"/>
      <c r="AB142" s="33"/>
      <c r="AC142" s="62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60"/>
      <c r="BB142" s="61"/>
      <c r="BC142" s="43"/>
      <c r="BD142" s="42"/>
      <c r="BE142" s="42"/>
      <c r="BF142" s="43"/>
      <c r="BG142" s="42"/>
      <c r="BH142" s="42"/>
      <c r="BI142" s="43"/>
      <c r="BJ142" s="33"/>
      <c r="BK142" s="33"/>
      <c r="BL142" s="24">
        <v>42736</v>
      </c>
      <c r="BM142" s="33" t="s">
        <v>483</v>
      </c>
      <c r="BN142" s="33"/>
      <c r="BO142" s="34"/>
      <c r="BP142" s="23"/>
      <c r="BQ142" s="24"/>
      <c r="BR142" s="25"/>
    </row>
    <row r="143" spans="1:70" s="22" customFormat="1" ht="408.75" customHeight="1" x14ac:dyDescent="0.25">
      <c r="A143" s="17" t="s">
        <v>95</v>
      </c>
      <c r="B143" s="18" t="s">
        <v>148</v>
      </c>
      <c r="C143" s="19">
        <v>466.1</v>
      </c>
      <c r="D143" s="19"/>
      <c r="E143" s="20">
        <v>15</v>
      </c>
      <c r="F143" s="18" t="s">
        <v>202</v>
      </c>
      <c r="G143" s="18" t="s">
        <v>216</v>
      </c>
      <c r="H143" s="18" t="s">
        <v>269</v>
      </c>
      <c r="I143" s="18" t="s">
        <v>373</v>
      </c>
      <c r="J143" s="18" t="s">
        <v>372</v>
      </c>
      <c r="K143" s="42" t="s">
        <v>441</v>
      </c>
      <c r="L143" s="42"/>
      <c r="M143" s="60"/>
      <c r="N143" s="43">
        <f>SUM(N144)</f>
        <v>646.94759999999997</v>
      </c>
      <c r="O143" s="43">
        <f t="shared" ref="O143:T143" si="79">SUM(O144)</f>
        <v>0</v>
      </c>
      <c r="P143" s="43">
        <f t="shared" si="79"/>
        <v>51.755808000000002</v>
      </c>
      <c r="Q143" s="43">
        <f t="shared" si="79"/>
        <v>556.37493599999993</v>
      </c>
      <c r="R143" s="43">
        <f t="shared" si="79"/>
        <v>0</v>
      </c>
      <c r="S143" s="43">
        <f t="shared" si="79"/>
        <v>38.816855999999994</v>
      </c>
      <c r="T143" s="43">
        <f t="shared" si="79"/>
        <v>646.94759999999997</v>
      </c>
      <c r="U143" s="33"/>
      <c r="V143" s="33"/>
      <c r="W143" s="33"/>
      <c r="X143" s="33"/>
      <c r="Y143" s="33"/>
      <c r="Z143" s="33"/>
      <c r="AA143" s="33"/>
      <c r="AB143" s="33"/>
      <c r="AC143" s="60"/>
      <c r="AD143" s="43"/>
      <c r="AE143" s="42"/>
      <c r="AF143" s="33"/>
      <c r="AG143" s="33"/>
      <c r="AH143" s="33"/>
      <c r="AI143" s="60"/>
      <c r="AJ143" s="42"/>
      <c r="AK143" s="42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60">
        <v>0.52</v>
      </c>
      <c r="BB143" s="61">
        <f>T144</f>
        <v>646.94759999999997</v>
      </c>
      <c r="BC143" s="43"/>
      <c r="BD143" s="42"/>
      <c r="BE143" s="42"/>
      <c r="BF143" s="43"/>
      <c r="BG143" s="42"/>
      <c r="BH143" s="42"/>
      <c r="BI143" s="43"/>
      <c r="BJ143" s="33"/>
      <c r="BK143" s="33">
        <f>BB143</f>
        <v>646.94759999999997</v>
      </c>
      <c r="BL143" s="24">
        <v>42736</v>
      </c>
      <c r="BM143" s="33" t="s">
        <v>442</v>
      </c>
      <c r="BN143" s="33"/>
      <c r="BO143" s="34"/>
      <c r="BP143" s="23"/>
      <c r="BQ143" s="24"/>
      <c r="BR143" s="25"/>
    </row>
    <row r="144" spans="1:70" s="22" customFormat="1" ht="114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 t="s">
        <v>16</v>
      </c>
      <c r="M144" s="42">
        <f>BA143</f>
        <v>0.52</v>
      </c>
      <c r="N144" s="43">
        <f>M144*1101*1.13</f>
        <v>646.94759999999997</v>
      </c>
      <c r="O144" s="42"/>
      <c r="P144" s="43">
        <f>N144*0.08</f>
        <v>51.755808000000002</v>
      </c>
      <c r="Q144" s="43">
        <f>N144*0.86</f>
        <v>556.37493599999993</v>
      </c>
      <c r="R144" s="43">
        <v>0</v>
      </c>
      <c r="S144" s="43">
        <f>N144*0.06</f>
        <v>38.816855999999994</v>
      </c>
      <c r="T144" s="43">
        <f t="shared" ref="T144" si="80">SUM(P144:S144)</f>
        <v>646.94759999999997</v>
      </c>
      <c r="U144" s="33"/>
      <c r="V144" s="33"/>
      <c r="W144" s="33"/>
      <c r="X144" s="33"/>
      <c r="Y144" s="33"/>
      <c r="Z144" s="33"/>
      <c r="AA144" s="33"/>
      <c r="AB144" s="33"/>
      <c r="AC144" s="60"/>
      <c r="AD144" s="43"/>
      <c r="AE144" s="42"/>
      <c r="AF144" s="33"/>
      <c r="AG144" s="33"/>
      <c r="AH144" s="33"/>
      <c r="AI144" s="60"/>
      <c r="AJ144" s="42"/>
      <c r="AK144" s="42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60"/>
      <c r="BB144" s="61"/>
      <c r="BC144" s="43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408.75" customHeight="1" x14ac:dyDescent="0.25">
      <c r="A145" s="17" t="s">
        <v>96</v>
      </c>
      <c r="B145" s="18" t="s">
        <v>149</v>
      </c>
      <c r="C145" s="19">
        <v>466.1</v>
      </c>
      <c r="D145" s="19"/>
      <c r="E145" s="20">
        <v>15</v>
      </c>
      <c r="F145" s="18" t="s">
        <v>203</v>
      </c>
      <c r="G145" s="18" t="s">
        <v>216</v>
      </c>
      <c r="H145" s="18" t="s">
        <v>270</v>
      </c>
      <c r="I145" s="18" t="s">
        <v>374</v>
      </c>
      <c r="J145" s="18" t="s">
        <v>375</v>
      </c>
      <c r="K145" s="42" t="s">
        <v>441</v>
      </c>
      <c r="L145" s="42"/>
      <c r="M145" s="42"/>
      <c r="N145" s="43">
        <f>SUM(N146:N147)</f>
        <v>762.45929999999987</v>
      </c>
      <c r="O145" s="43">
        <f t="shared" ref="O145:T145" si="81">SUM(O146:O147)</f>
        <v>0</v>
      </c>
      <c r="P145" s="43">
        <f t="shared" si="81"/>
        <v>60.97354399999999</v>
      </c>
      <c r="Q145" s="43">
        <f t="shared" si="81"/>
        <v>653.25059799999997</v>
      </c>
      <c r="R145" s="43">
        <f t="shared" si="81"/>
        <v>2.7</v>
      </c>
      <c r="S145" s="43">
        <f t="shared" si="81"/>
        <v>45.535157999999996</v>
      </c>
      <c r="T145" s="43">
        <f t="shared" si="81"/>
        <v>762.45929999999987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42" t="s">
        <v>401</v>
      </c>
      <c r="AZ145" s="42">
        <f>T146</f>
        <v>3.54</v>
      </c>
      <c r="BA145" s="60">
        <v>0.61</v>
      </c>
      <c r="BB145" s="43">
        <f>T147</f>
        <v>758.91929999999991</v>
      </c>
      <c r="BC145" s="43"/>
      <c r="BD145" s="42"/>
      <c r="BE145" s="42"/>
      <c r="BF145" s="43"/>
      <c r="BG145" s="42"/>
      <c r="BH145" s="42"/>
      <c r="BI145" s="43"/>
      <c r="BJ145" s="33"/>
      <c r="BK145" s="33">
        <f>AZ145+BB145</f>
        <v>762.45929999999987</v>
      </c>
      <c r="BL145" s="24">
        <v>42741</v>
      </c>
      <c r="BM145" s="33" t="s">
        <v>442</v>
      </c>
      <c r="BN145" s="33"/>
      <c r="BO145" s="34"/>
      <c r="BP145" s="23"/>
      <c r="BQ145" s="24"/>
      <c r="BR145" s="25"/>
    </row>
    <row r="146" spans="1:70" s="22" customFormat="1" ht="106.1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 t="s">
        <v>15</v>
      </c>
      <c r="M146" s="42" t="str">
        <f>AY145</f>
        <v>Монтаж АВ-0,4 кВ (63 А)</v>
      </c>
      <c r="N146" s="42">
        <f>T146</f>
        <v>3.54</v>
      </c>
      <c r="O146" s="42"/>
      <c r="P146" s="42">
        <v>0.26</v>
      </c>
      <c r="Q146" s="42">
        <v>0.57999999999999996</v>
      </c>
      <c r="R146" s="42">
        <v>2.7</v>
      </c>
      <c r="S146" s="42">
        <v>0</v>
      </c>
      <c r="T146" s="42">
        <f>SUM(P146:S146)</f>
        <v>3.54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60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0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 t="s">
        <v>16</v>
      </c>
      <c r="M147" s="42">
        <f>BA145</f>
        <v>0.61</v>
      </c>
      <c r="N147" s="43">
        <f>M147*1101*1.13</f>
        <v>758.91929999999991</v>
      </c>
      <c r="O147" s="43"/>
      <c r="P147" s="43">
        <f>N147*0.08</f>
        <v>60.713543999999992</v>
      </c>
      <c r="Q147" s="43">
        <f>N147*0.86</f>
        <v>652.67059799999993</v>
      </c>
      <c r="R147" s="43">
        <v>0</v>
      </c>
      <c r="S147" s="43">
        <f>N147*0.06</f>
        <v>45.535157999999996</v>
      </c>
      <c r="T147" s="43">
        <f t="shared" ref="T147" si="82">SUM(P147:S147)</f>
        <v>758.91929999999991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60"/>
      <c r="BB147" s="61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97" customFormat="1" ht="241.5" customHeight="1" x14ac:dyDescent="0.25">
      <c r="A148" s="84" t="s">
        <v>412</v>
      </c>
      <c r="B148" s="85">
        <v>41279585</v>
      </c>
      <c r="C148" s="86">
        <v>466.1</v>
      </c>
      <c r="D148" s="86"/>
      <c r="E148" s="87">
        <v>3</v>
      </c>
      <c r="F148" s="85" t="s">
        <v>413</v>
      </c>
      <c r="G148" s="85" t="s">
        <v>216</v>
      </c>
      <c r="H148" s="85" t="s">
        <v>416</v>
      </c>
      <c r="I148" s="85" t="s">
        <v>414</v>
      </c>
      <c r="J148" s="85" t="s">
        <v>415</v>
      </c>
      <c r="K148" s="88" t="s">
        <v>484</v>
      </c>
      <c r="L148" s="88"/>
      <c r="M148" s="88"/>
      <c r="N148" s="89">
        <f>SUM(N149)</f>
        <v>186.61949999999999</v>
      </c>
      <c r="O148" s="89">
        <f t="shared" ref="O148:T148" si="83">SUM(O149)</f>
        <v>0</v>
      </c>
      <c r="P148" s="89">
        <f t="shared" si="83"/>
        <v>14.929559999999999</v>
      </c>
      <c r="Q148" s="89">
        <f t="shared" si="83"/>
        <v>160.49276999999998</v>
      </c>
      <c r="R148" s="89">
        <f t="shared" si="83"/>
        <v>0</v>
      </c>
      <c r="S148" s="89">
        <f t="shared" si="83"/>
        <v>11.197169999999998</v>
      </c>
      <c r="T148" s="89">
        <f t="shared" si="83"/>
        <v>186.61949999999999</v>
      </c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0"/>
      <c r="AL148" s="90"/>
      <c r="AM148" s="90"/>
      <c r="AN148" s="90"/>
      <c r="AO148" s="90"/>
      <c r="AP148" s="90"/>
      <c r="AQ148" s="90"/>
      <c r="AR148" s="90"/>
      <c r="AS148" s="90"/>
      <c r="AT148" s="90"/>
      <c r="AU148" s="90"/>
      <c r="AV148" s="90"/>
      <c r="AW148" s="90"/>
      <c r="AX148" s="90"/>
      <c r="AY148" s="90"/>
      <c r="AZ148" s="90"/>
      <c r="BA148" s="91">
        <v>0.15</v>
      </c>
      <c r="BB148" s="98">
        <f>T149</f>
        <v>186.61949999999999</v>
      </c>
      <c r="BC148" s="89"/>
      <c r="BD148" s="88"/>
      <c r="BE148" s="88"/>
      <c r="BF148" s="89"/>
      <c r="BG148" s="88"/>
      <c r="BH148" s="88"/>
      <c r="BI148" s="89"/>
      <c r="BJ148" s="90"/>
      <c r="BK148" s="90">
        <f>BB148</f>
        <v>186.61949999999999</v>
      </c>
      <c r="BL148" s="93">
        <v>42743</v>
      </c>
      <c r="BM148" s="90"/>
      <c r="BN148" s="90"/>
      <c r="BO148" s="94"/>
      <c r="BP148" s="95"/>
      <c r="BQ148" s="93"/>
      <c r="BR148" s="96"/>
    </row>
    <row r="149" spans="1:70" s="22" customFormat="1" ht="120.6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 t="s">
        <v>16</v>
      </c>
      <c r="M149" s="42">
        <f>BA148</f>
        <v>0.15</v>
      </c>
      <c r="N149" s="43">
        <f>M149*1101*1.13</f>
        <v>186.61949999999999</v>
      </c>
      <c r="O149" s="43"/>
      <c r="P149" s="43">
        <f>N149*0.08</f>
        <v>14.929559999999999</v>
      </c>
      <c r="Q149" s="43">
        <f>N149*0.86</f>
        <v>160.49276999999998</v>
      </c>
      <c r="R149" s="43">
        <v>0</v>
      </c>
      <c r="S149" s="43">
        <f>N149*0.06</f>
        <v>11.197169999999998</v>
      </c>
      <c r="T149" s="43">
        <f t="shared" ref="T149" si="84">SUM(P149:S149)</f>
        <v>186.61949999999999</v>
      </c>
      <c r="U149" s="33"/>
      <c r="V149" s="33"/>
      <c r="W149" s="33"/>
      <c r="X149" s="33"/>
      <c r="Y149" s="33"/>
      <c r="Z149" s="33"/>
      <c r="AA149" s="33"/>
      <c r="AB149" s="33"/>
      <c r="AC149" s="60"/>
      <c r="AD149" s="43"/>
      <c r="AE149" s="43"/>
      <c r="AF149" s="33"/>
      <c r="AG149" s="33"/>
      <c r="AH149" s="33"/>
      <c r="AI149" s="60"/>
      <c r="AJ149" s="42"/>
      <c r="AK149" s="42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60"/>
      <c r="BB149" s="43"/>
      <c r="BC149" s="43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82" customFormat="1" ht="89.45" customHeight="1" x14ac:dyDescent="0.25">
      <c r="A150" s="77"/>
      <c r="B150" s="78"/>
      <c r="C150" s="79"/>
      <c r="D150" s="79"/>
      <c r="E150" s="72"/>
      <c r="F150" s="78"/>
      <c r="G150" s="78"/>
      <c r="H150" s="78"/>
      <c r="I150" s="78"/>
      <c r="J150" s="78"/>
      <c r="K150" s="72"/>
      <c r="L150" s="72" t="s">
        <v>485</v>
      </c>
      <c r="M150" s="73"/>
      <c r="N150" s="75">
        <f>N3+N6+N8+N13+N18+N20+N23+N28+N30+N33+N40+N42+N45+N47+N49+N51+N53+N55+N57+N60+N67+N70+N73+N75+N80+N82+N84+N86+N89+N91+N94+N98+N100+N104+N106+N109+N112+N114+N116+N119+N124+N126+N128+N130+N132+N135+N137+N140+N143+N145+N148</f>
        <v>15519.8577</v>
      </c>
      <c r="O150" s="75">
        <f t="shared" ref="O150:BK150" si="85">O3+O6+O8+O13+O18+O20+O23+O28+O30+O33+O40+O42+O45+O47+O49+O51+O53+O55+O57+O60+O67+O70+O73+O75+O80+O82+O84+O86+O89+O91+O94+O98+O100+O104+O106+O109+O112+O114+O116+O119+O124+O126+O128+O130+O132+O135+O137+O140+O143+O145+O148</f>
        <v>0</v>
      </c>
      <c r="P150" s="75">
        <f t="shared" si="85"/>
        <v>1093.484696</v>
      </c>
      <c r="Q150" s="75">
        <f t="shared" si="85"/>
        <v>10799.761219999999</v>
      </c>
      <c r="R150" s="75">
        <f t="shared" si="85"/>
        <v>2949.8039999999992</v>
      </c>
      <c r="S150" s="75">
        <f t="shared" si="85"/>
        <v>676.80778400000008</v>
      </c>
      <c r="T150" s="75">
        <f t="shared" si="85"/>
        <v>15519.8577</v>
      </c>
      <c r="U150" s="75">
        <f t="shared" si="85"/>
        <v>0</v>
      </c>
      <c r="V150" s="75">
        <f t="shared" si="85"/>
        <v>0</v>
      </c>
      <c r="W150" s="75">
        <f t="shared" si="85"/>
        <v>0</v>
      </c>
      <c r="X150" s="75">
        <f t="shared" si="85"/>
        <v>0</v>
      </c>
      <c r="Y150" s="75">
        <f t="shared" si="85"/>
        <v>0</v>
      </c>
      <c r="Z150" s="75">
        <f t="shared" si="85"/>
        <v>0</v>
      </c>
      <c r="AA150" s="75">
        <f t="shared" si="85"/>
        <v>0</v>
      </c>
      <c r="AB150" s="75">
        <f t="shared" si="85"/>
        <v>0</v>
      </c>
      <c r="AC150" s="75">
        <f t="shared" si="85"/>
        <v>0</v>
      </c>
      <c r="AD150" s="75">
        <f t="shared" si="85"/>
        <v>0</v>
      </c>
      <c r="AE150" s="75"/>
      <c r="AF150" s="75">
        <f t="shared" si="85"/>
        <v>2351.9141999999997</v>
      </c>
      <c r="AG150" s="75">
        <f t="shared" si="85"/>
        <v>0</v>
      </c>
      <c r="AH150" s="75">
        <f t="shared" si="85"/>
        <v>0</v>
      </c>
      <c r="AI150" s="75"/>
      <c r="AJ150" s="75">
        <f t="shared" si="85"/>
        <v>665.72</v>
      </c>
      <c r="AK150" s="75"/>
      <c r="AL150" s="75">
        <f t="shared" si="85"/>
        <v>1766.7</v>
      </c>
      <c r="AM150" s="75"/>
      <c r="AN150" s="75">
        <f t="shared" si="85"/>
        <v>451.36000000000007</v>
      </c>
      <c r="AO150" s="75"/>
      <c r="AP150" s="75">
        <f t="shared" si="85"/>
        <v>0</v>
      </c>
      <c r="AQ150" s="75"/>
      <c r="AR150" s="75">
        <f t="shared" si="85"/>
        <v>2699.2739999999994</v>
      </c>
      <c r="AS150" s="75">
        <f t="shared" si="85"/>
        <v>0</v>
      </c>
      <c r="AT150" s="75">
        <f t="shared" si="85"/>
        <v>0</v>
      </c>
      <c r="AU150" s="75"/>
      <c r="AV150" s="75">
        <f t="shared" si="85"/>
        <v>0</v>
      </c>
      <c r="AW150" s="75"/>
      <c r="AX150" s="75">
        <f t="shared" si="85"/>
        <v>0</v>
      </c>
      <c r="AY150" s="75"/>
      <c r="AZ150" s="75">
        <f t="shared" si="85"/>
        <v>255.93</v>
      </c>
      <c r="BA150" s="75"/>
      <c r="BB150" s="75">
        <f t="shared" si="85"/>
        <v>7253.2778999999982</v>
      </c>
      <c r="BC150" s="75"/>
      <c r="BD150" s="75">
        <f t="shared" si="85"/>
        <v>42.560000000000009</v>
      </c>
      <c r="BE150" s="75"/>
      <c r="BF150" s="75">
        <f t="shared" si="85"/>
        <v>5.273200000000001</v>
      </c>
      <c r="BG150" s="75"/>
      <c r="BH150" s="75">
        <f t="shared" si="85"/>
        <v>27.848399999999998</v>
      </c>
      <c r="BI150" s="75"/>
      <c r="BJ150" s="75">
        <f t="shared" si="85"/>
        <v>0</v>
      </c>
      <c r="BK150" s="75">
        <f t="shared" si="85"/>
        <v>15519.8577</v>
      </c>
      <c r="BL150" s="80"/>
      <c r="BM150" s="74"/>
      <c r="BN150" s="74"/>
      <c r="BO150" s="76"/>
      <c r="BP150" s="75"/>
      <c r="BQ150" s="80"/>
      <c r="BR150" s="81"/>
    </row>
    <row r="151" spans="1:70" s="22" customFormat="1" ht="409.6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3"/>
      <c r="O151" s="43"/>
      <c r="P151" s="43"/>
      <c r="Q151" s="43"/>
      <c r="R151" s="43"/>
      <c r="S151" s="43"/>
      <c r="T151" s="4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42"/>
      <c r="AF151" s="43"/>
      <c r="AG151" s="43"/>
      <c r="AH151" s="33"/>
      <c r="AI151" s="60"/>
      <c r="AJ151" s="43"/>
      <c r="AK151" s="43"/>
      <c r="AL151" s="33"/>
      <c r="AM151" s="33"/>
      <c r="AN151" s="33"/>
      <c r="AO151" s="33"/>
      <c r="AP151" s="33"/>
      <c r="AQ151" s="60"/>
      <c r="AR151" s="43"/>
      <c r="AS151" s="33"/>
      <c r="AT151" s="33"/>
      <c r="AU151" s="33"/>
      <c r="AV151" s="33"/>
      <c r="AW151" s="33"/>
      <c r="AX151" s="33"/>
      <c r="AY151" s="33"/>
      <c r="AZ151" s="33"/>
      <c r="BA151" s="60"/>
      <c r="BB151" s="42"/>
      <c r="BC151" s="43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32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3"/>
      <c r="O152" s="42"/>
      <c r="P152" s="43"/>
      <c r="Q152" s="43"/>
      <c r="R152" s="43"/>
      <c r="S152" s="43"/>
      <c r="T152" s="4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60"/>
      <c r="BB152" s="42"/>
      <c r="BC152" s="42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32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43"/>
      <c r="O153" s="43"/>
      <c r="P153" s="43"/>
      <c r="Q153" s="43"/>
      <c r="R153" s="43"/>
      <c r="S153" s="43"/>
      <c r="T153" s="4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60"/>
      <c r="BB153" s="42"/>
      <c r="BC153" s="42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32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3"/>
      <c r="O154" s="43"/>
      <c r="P154" s="43"/>
      <c r="Q154" s="43"/>
      <c r="R154" s="43"/>
      <c r="S154" s="43"/>
      <c r="T154" s="4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60"/>
      <c r="BB154" s="42"/>
      <c r="BC154" s="42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32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43"/>
      <c r="O155" s="43"/>
      <c r="P155" s="43"/>
      <c r="Q155" s="43"/>
      <c r="R155" s="43"/>
      <c r="S155" s="43"/>
      <c r="T155" s="4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60"/>
      <c r="BB155" s="42"/>
      <c r="BC155" s="42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254.2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3"/>
      <c r="P156" s="43"/>
      <c r="Q156" s="43"/>
      <c r="R156" s="43"/>
      <c r="S156" s="43"/>
      <c r="T156" s="4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60"/>
      <c r="BB156" s="43"/>
      <c r="BC156" s="43"/>
      <c r="BD156" s="42"/>
      <c r="BE156" s="42"/>
      <c r="BF156" s="43"/>
      <c r="BG156" s="42"/>
      <c r="BH156" s="42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19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60"/>
      <c r="BB157" s="42"/>
      <c r="BC157" s="42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31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43"/>
      <c r="O158" s="43"/>
      <c r="P158" s="43"/>
      <c r="Q158" s="43"/>
      <c r="R158" s="43"/>
      <c r="S158" s="43"/>
      <c r="T158" s="4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60"/>
      <c r="BB158" s="43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49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3"/>
      <c r="O159" s="42"/>
      <c r="P159" s="43"/>
      <c r="Q159" s="43"/>
      <c r="R159" s="43"/>
      <c r="S159" s="43"/>
      <c r="T159" s="4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60"/>
      <c r="BB159" s="43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252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3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60"/>
      <c r="BB160" s="43"/>
      <c r="BC160" s="43"/>
      <c r="BD160" s="42"/>
      <c r="BE160" s="42"/>
      <c r="BF160" s="43"/>
      <c r="BG160" s="42"/>
      <c r="BH160" s="42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43"/>
      <c r="O161" s="42"/>
      <c r="P161" s="43"/>
      <c r="Q161" s="43"/>
      <c r="R161" s="43"/>
      <c r="S161" s="43"/>
      <c r="T161" s="4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60"/>
      <c r="BB161" s="42"/>
      <c r="BC161" s="42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43"/>
      <c r="O162" s="43"/>
      <c r="P162" s="43"/>
      <c r="Q162" s="43"/>
      <c r="R162" s="43"/>
      <c r="S162" s="43"/>
      <c r="T162" s="4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60"/>
      <c r="BB162" s="43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69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3"/>
      <c r="O163" s="42"/>
      <c r="P163" s="43"/>
      <c r="Q163" s="43"/>
      <c r="R163" s="43"/>
      <c r="S163" s="43"/>
      <c r="T163" s="4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33"/>
      <c r="AZ163" s="33"/>
      <c r="BA163" s="60"/>
      <c r="BB163" s="61"/>
      <c r="BC163" s="43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34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3"/>
      <c r="O164" s="43"/>
      <c r="P164" s="43"/>
      <c r="Q164" s="43"/>
      <c r="R164" s="43"/>
      <c r="S164" s="43"/>
      <c r="T164" s="4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62"/>
      <c r="AJ164" s="33"/>
      <c r="AK164" s="33"/>
      <c r="AL164" s="33"/>
      <c r="AM164" s="33"/>
      <c r="AN164" s="33"/>
      <c r="AO164" s="33"/>
      <c r="AP164" s="33"/>
      <c r="AQ164" s="62"/>
      <c r="AR164" s="33"/>
      <c r="AS164" s="62"/>
      <c r="AT164" s="33"/>
      <c r="AU164" s="33"/>
      <c r="AV164" s="33"/>
      <c r="AW164" s="33"/>
      <c r="AX164" s="33"/>
      <c r="AY164" s="33"/>
      <c r="AZ164" s="33"/>
      <c r="BA164" s="60"/>
      <c r="BB164" s="43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82.2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2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33"/>
      <c r="AZ165" s="33"/>
      <c r="BA165" s="60"/>
      <c r="BB165" s="60"/>
      <c r="BC165" s="42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57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3"/>
      <c r="P166" s="43"/>
      <c r="Q166" s="43"/>
      <c r="R166" s="43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2"/>
      <c r="BA166" s="60"/>
      <c r="BB166" s="43"/>
      <c r="BC166" s="43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44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43"/>
      <c r="O167" s="42"/>
      <c r="P167" s="43"/>
      <c r="Q167" s="43"/>
      <c r="R167" s="43"/>
      <c r="S167" s="43"/>
      <c r="T167" s="4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42"/>
      <c r="AZ167" s="42"/>
      <c r="BA167" s="60"/>
      <c r="BB167" s="60"/>
      <c r="BC167" s="42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52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3"/>
      <c r="O168" s="43"/>
      <c r="P168" s="43"/>
      <c r="Q168" s="43"/>
      <c r="R168" s="43"/>
      <c r="S168" s="43"/>
      <c r="T168" s="4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33"/>
      <c r="AZ168" s="33"/>
      <c r="BA168" s="60"/>
      <c r="BB168" s="43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62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3"/>
      <c r="Q169" s="43"/>
      <c r="R169" s="43"/>
      <c r="S169" s="43"/>
      <c r="T169" s="4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62"/>
      <c r="AT169" s="33"/>
      <c r="AU169" s="33"/>
      <c r="AV169" s="33"/>
      <c r="AW169" s="33"/>
      <c r="AX169" s="33"/>
      <c r="AY169" s="33"/>
      <c r="AZ169" s="33"/>
      <c r="BA169" s="60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254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3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33"/>
      <c r="AZ170" s="33"/>
      <c r="BA170" s="60"/>
      <c r="BB170" s="43"/>
      <c r="BC170" s="42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66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3"/>
      <c r="O171" s="42"/>
      <c r="P171" s="43"/>
      <c r="Q171" s="43"/>
      <c r="R171" s="43"/>
      <c r="S171" s="43"/>
      <c r="T171" s="4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33"/>
      <c r="AZ171" s="33"/>
      <c r="BA171" s="60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81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3"/>
      <c r="O172" s="42"/>
      <c r="P172" s="43"/>
      <c r="Q172" s="43"/>
      <c r="R172" s="42"/>
      <c r="S172" s="42"/>
      <c r="T172" s="4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33"/>
      <c r="AZ172" s="33"/>
      <c r="BA172" s="60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71" customFormat="1" ht="197.25" customHeight="1" x14ac:dyDescent="0.25">
      <c r="A173" s="17"/>
      <c r="B173" s="18"/>
      <c r="C173" s="19"/>
      <c r="D173" s="19"/>
      <c r="E173" s="66"/>
      <c r="F173" s="18"/>
      <c r="G173" s="18"/>
      <c r="H173" s="18"/>
      <c r="I173" s="18"/>
      <c r="J173" s="18"/>
      <c r="K173" s="64"/>
      <c r="L173" s="64"/>
      <c r="M173" s="64"/>
      <c r="N173" s="67"/>
      <c r="O173" s="67"/>
      <c r="P173" s="67"/>
      <c r="Q173" s="67"/>
      <c r="R173" s="67"/>
      <c r="S173" s="67"/>
      <c r="T173" s="67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5"/>
      <c r="BB173" s="65"/>
      <c r="BC173" s="64"/>
      <c r="BD173" s="64"/>
      <c r="BE173" s="64"/>
      <c r="BF173" s="69"/>
      <c r="BG173" s="64"/>
      <c r="BH173" s="64"/>
      <c r="BI173" s="69"/>
      <c r="BJ173" s="68"/>
      <c r="BK173" s="68"/>
      <c r="BL173" s="17"/>
      <c r="BM173" s="68"/>
      <c r="BN173" s="68"/>
      <c r="BO173" s="35"/>
      <c r="BP173" s="28"/>
      <c r="BQ173" s="17"/>
      <c r="BR173" s="70"/>
    </row>
    <row r="174" spans="1:70" s="22" customFormat="1" ht="136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43"/>
      <c r="Q174" s="43"/>
      <c r="R174" s="43"/>
      <c r="S174" s="43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60"/>
      <c r="BB174" s="60"/>
      <c r="BC174" s="42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43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2"/>
      <c r="O175" s="42"/>
      <c r="P175" s="43"/>
      <c r="Q175" s="43"/>
      <c r="R175" s="43"/>
      <c r="S175" s="43"/>
      <c r="T175" s="42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60"/>
      <c r="BB175" s="42"/>
      <c r="BC175" s="42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43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42"/>
      <c r="O176" s="42"/>
      <c r="P176" s="43"/>
      <c r="Q176" s="43"/>
      <c r="R176" s="43"/>
      <c r="S176" s="43"/>
      <c r="T176" s="42"/>
      <c r="U176" s="33"/>
      <c r="V176" s="33"/>
      <c r="W176" s="33"/>
      <c r="X176" s="33"/>
      <c r="Y176" s="33"/>
      <c r="Z176" s="33"/>
      <c r="AA176" s="33"/>
      <c r="AB176" s="33"/>
      <c r="AC176" s="62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33"/>
      <c r="AZ176" s="33"/>
      <c r="BA176" s="60"/>
      <c r="BB176" s="60"/>
      <c r="BC176" s="42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79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60"/>
      <c r="N177" s="32"/>
      <c r="O177" s="31"/>
      <c r="P177" s="32"/>
      <c r="Q177" s="32"/>
      <c r="R177" s="32"/>
      <c r="S177" s="32"/>
      <c r="T177" s="32"/>
      <c r="U177" s="33"/>
      <c r="V177" s="33"/>
      <c r="W177" s="33"/>
      <c r="X177" s="33"/>
      <c r="Y177" s="33"/>
      <c r="Z177" s="33"/>
      <c r="AA177" s="33"/>
      <c r="AB177" s="33"/>
      <c r="AC177" s="62"/>
      <c r="AD177" s="33"/>
      <c r="AE177" s="42"/>
      <c r="AF177" s="52"/>
      <c r="AG177" s="52"/>
      <c r="AH177" s="33"/>
      <c r="AI177" s="60"/>
      <c r="AJ177" s="52"/>
      <c r="AK177" s="52"/>
      <c r="AL177" s="33"/>
      <c r="AM177" s="33"/>
      <c r="AN177" s="33"/>
      <c r="AO177" s="33"/>
      <c r="AP177" s="33"/>
      <c r="AQ177" s="60"/>
      <c r="AR177" s="52"/>
      <c r="AS177" s="60"/>
      <c r="AT177" s="52"/>
      <c r="AU177" s="33"/>
      <c r="AV177" s="33"/>
      <c r="AW177" s="33"/>
      <c r="AX177" s="33"/>
      <c r="AY177" s="42"/>
      <c r="AZ177" s="43"/>
      <c r="BA177" s="60"/>
      <c r="BB177" s="52"/>
      <c r="BC177" s="5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64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52"/>
      <c r="O178" s="52"/>
      <c r="P178" s="52"/>
      <c r="Q178" s="52"/>
      <c r="R178" s="52"/>
      <c r="S178" s="52"/>
      <c r="T178" s="5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60"/>
      <c r="BB178" s="60"/>
      <c r="BC178" s="42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249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60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46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52"/>
      <c r="O180" s="52"/>
      <c r="P180" s="52"/>
      <c r="Q180" s="52"/>
      <c r="R180" s="52"/>
      <c r="S180" s="52"/>
      <c r="T180" s="52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62"/>
      <c r="AJ180" s="33"/>
      <c r="AK180" s="33"/>
      <c r="AL180" s="33"/>
      <c r="AM180" s="33"/>
      <c r="AN180" s="33"/>
      <c r="AO180" s="33"/>
      <c r="AP180" s="33"/>
      <c r="AQ180" s="62"/>
      <c r="AR180" s="33"/>
      <c r="AS180" s="62"/>
      <c r="AT180" s="33"/>
      <c r="AU180" s="33"/>
      <c r="AV180" s="33"/>
      <c r="AW180" s="33"/>
      <c r="AX180" s="33"/>
      <c r="AY180" s="42"/>
      <c r="AZ180" s="52"/>
      <c r="BA180" s="52"/>
      <c r="BB180" s="52"/>
      <c r="BC180" s="52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92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43"/>
      <c r="O181" s="42"/>
      <c r="P181" s="43"/>
      <c r="Q181" s="43"/>
      <c r="R181" s="43"/>
      <c r="S181" s="43"/>
      <c r="T181" s="43"/>
      <c r="U181" s="33"/>
      <c r="V181" s="33"/>
      <c r="W181" s="33"/>
      <c r="X181" s="33"/>
      <c r="Y181" s="33"/>
      <c r="Z181" s="33"/>
      <c r="AA181" s="33"/>
      <c r="AB181" s="33"/>
      <c r="AC181" s="42"/>
      <c r="AD181" s="43"/>
      <c r="AE181" s="43"/>
      <c r="AF181" s="52"/>
      <c r="AG181" s="52"/>
      <c r="AH181" s="33"/>
      <c r="AI181" s="60"/>
      <c r="AJ181" s="43"/>
      <c r="AK181" s="43"/>
      <c r="AL181" s="33"/>
      <c r="AM181" s="33"/>
      <c r="AN181" s="33"/>
      <c r="AO181" s="33"/>
      <c r="AP181" s="33"/>
      <c r="AQ181" s="60"/>
      <c r="AR181" s="43"/>
      <c r="AS181" s="60"/>
      <c r="AT181" s="43"/>
      <c r="AU181" s="33"/>
      <c r="AV181" s="33"/>
      <c r="AW181" s="33"/>
      <c r="AX181" s="33"/>
      <c r="AY181" s="42"/>
      <c r="AZ181" s="43"/>
      <c r="BA181" s="60"/>
      <c r="BB181" s="43"/>
      <c r="BC181" s="43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223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43"/>
      <c r="O182" s="42"/>
      <c r="P182" s="43"/>
      <c r="Q182" s="43"/>
      <c r="R182" s="43"/>
      <c r="S182" s="43"/>
      <c r="T182" s="43"/>
      <c r="U182" s="33"/>
      <c r="V182" s="33"/>
      <c r="W182" s="33"/>
      <c r="X182" s="33"/>
      <c r="Y182" s="33"/>
      <c r="Z182" s="33"/>
      <c r="AA182" s="33"/>
      <c r="AB182" s="33"/>
      <c r="AC182" s="62"/>
      <c r="AD182" s="33"/>
      <c r="AE182" s="42"/>
      <c r="AF182" s="52"/>
      <c r="AG182" s="52"/>
      <c r="AH182" s="33"/>
      <c r="AI182" s="60"/>
      <c r="AJ182" s="52"/>
      <c r="AK182" s="52"/>
      <c r="AL182" s="33"/>
      <c r="AM182" s="33"/>
      <c r="AN182" s="33"/>
      <c r="AO182" s="33"/>
      <c r="AP182" s="33"/>
      <c r="AQ182" s="60"/>
      <c r="AR182" s="52"/>
      <c r="AS182" s="60"/>
      <c r="AT182" s="52"/>
      <c r="AU182" s="33"/>
      <c r="AV182" s="33"/>
      <c r="AW182" s="33"/>
      <c r="AX182" s="33"/>
      <c r="AY182" s="42"/>
      <c r="AZ182" s="43"/>
      <c r="BA182" s="60"/>
      <c r="BB182" s="43"/>
      <c r="BC182" s="43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223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60"/>
      <c r="N183" s="23"/>
      <c r="O183" s="20"/>
      <c r="P183" s="23"/>
      <c r="Q183" s="23"/>
      <c r="R183" s="23"/>
      <c r="S183" s="23"/>
      <c r="T183" s="23"/>
      <c r="U183" s="33"/>
      <c r="V183" s="33"/>
      <c r="W183" s="33"/>
      <c r="X183" s="33"/>
      <c r="Y183" s="33"/>
      <c r="Z183" s="33"/>
      <c r="AA183" s="33"/>
      <c r="AB183" s="33"/>
      <c r="AC183" s="62"/>
      <c r="AD183" s="33"/>
      <c r="AE183" s="42"/>
      <c r="AF183" s="52"/>
      <c r="AG183" s="52"/>
      <c r="AH183" s="33"/>
      <c r="AI183" s="60"/>
      <c r="AJ183" s="52"/>
      <c r="AK183" s="52"/>
      <c r="AL183" s="33"/>
      <c r="AM183" s="33"/>
      <c r="AN183" s="33"/>
      <c r="AO183" s="33"/>
      <c r="AP183" s="33"/>
      <c r="AQ183" s="60"/>
      <c r="AR183" s="52"/>
      <c r="AS183" s="60"/>
      <c r="AT183" s="52"/>
      <c r="AU183" s="33"/>
      <c r="AV183" s="33"/>
      <c r="AW183" s="33"/>
      <c r="AX183" s="33"/>
      <c r="AY183" s="42"/>
      <c r="AZ183" s="43"/>
      <c r="BA183" s="60"/>
      <c r="BB183" s="52"/>
      <c r="BC183" s="5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408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3"/>
      <c r="O184" s="43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62"/>
      <c r="AD184" s="33"/>
      <c r="AE184" s="42"/>
      <c r="AF184" s="52"/>
      <c r="AG184" s="52"/>
      <c r="AH184" s="33"/>
      <c r="AI184" s="60"/>
      <c r="AJ184" s="52"/>
      <c r="AK184" s="52"/>
      <c r="AL184" s="33"/>
      <c r="AM184" s="33"/>
      <c r="AN184" s="33"/>
      <c r="AO184" s="33"/>
      <c r="AP184" s="33"/>
      <c r="AQ184" s="60"/>
      <c r="AR184" s="52"/>
      <c r="AS184" s="60"/>
      <c r="AT184" s="52"/>
      <c r="AU184" s="33"/>
      <c r="AV184" s="33"/>
      <c r="AW184" s="33"/>
      <c r="AX184" s="33"/>
      <c r="AY184" s="42"/>
      <c r="AZ184" s="43"/>
      <c r="BA184" s="60"/>
      <c r="BB184" s="43"/>
      <c r="BC184" s="43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86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62"/>
      <c r="AD185" s="33"/>
      <c r="AE185" s="42"/>
      <c r="AF185" s="52"/>
      <c r="AG185" s="52"/>
      <c r="AH185" s="33"/>
      <c r="AI185" s="60"/>
      <c r="AJ185" s="52"/>
      <c r="AK185" s="52"/>
      <c r="AL185" s="33"/>
      <c r="AM185" s="33"/>
      <c r="AN185" s="33"/>
      <c r="AO185" s="33"/>
      <c r="AP185" s="33"/>
      <c r="AQ185" s="60"/>
      <c r="AR185" s="52"/>
      <c r="AS185" s="60"/>
      <c r="AT185" s="52"/>
      <c r="AU185" s="33"/>
      <c r="AV185" s="33"/>
      <c r="AW185" s="33"/>
      <c r="AX185" s="33"/>
      <c r="AY185" s="42"/>
      <c r="AZ185" s="43"/>
      <c r="BA185" s="60"/>
      <c r="BB185" s="52"/>
      <c r="BC185" s="52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409.6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60"/>
      <c r="N186" s="32"/>
      <c r="O186" s="31"/>
      <c r="P186" s="32"/>
      <c r="Q186" s="32"/>
      <c r="R186" s="32"/>
      <c r="S186" s="32"/>
      <c r="T186" s="32"/>
      <c r="U186" s="33"/>
      <c r="V186" s="33"/>
      <c r="W186" s="33"/>
      <c r="X186" s="33"/>
      <c r="Y186" s="33"/>
      <c r="Z186" s="33"/>
      <c r="AA186" s="33"/>
      <c r="AB186" s="33"/>
      <c r="AC186" s="62"/>
      <c r="AD186" s="33"/>
      <c r="AE186" s="42"/>
      <c r="AF186" s="52"/>
      <c r="AG186" s="52"/>
      <c r="AH186" s="33"/>
      <c r="AI186" s="60"/>
      <c r="AJ186" s="52"/>
      <c r="AK186" s="52"/>
      <c r="AL186" s="33"/>
      <c r="AM186" s="33"/>
      <c r="AN186" s="33"/>
      <c r="AO186" s="33"/>
      <c r="AP186" s="33"/>
      <c r="AQ186" s="60"/>
      <c r="AR186" s="52"/>
      <c r="AS186" s="60"/>
      <c r="AT186" s="52"/>
      <c r="AU186" s="33"/>
      <c r="AV186" s="33"/>
      <c r="AW186" s="33"/>
      <c r="AX186" s="33"/>
      <c r="AY186" s="42"/>
      <c r="AZ186" s="43"/>
      <c r="BA186" s="60"/>
      <c r="BB186" s="52"/>
      <c r="BC186" s="52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216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60"/>
      <c r="N187" s="32"/>
      <c r="O187" s="31"/>
      <c r="P187" s="32"/>
      <c r="Q187" s="32"/>
      <c r="R187" s="32"/>
      <c r="S187" s="32"/>
      <c r="T187" s="32"/>
      <c r="U187" s="33"/>
      <c r="V187" s="33"/>
      <c r="W187" s="33"/>
      <c r="X187" s="33"/>
      <c r="Y187" s="33"/>
      <c r="Z187" s="33"/>
      <c r="AA187" s="33"/>
      <c r="AB187" s="33"/>
      <c r="AC187" s="62"/>
      <c r="AD187" s="33"/>
      <c r="AE187" s="42"/>
      <c r="AF187" s="52"/>
      <c r="AG187" s="52"/>
      <c r="AH187" s="33"/>
      <c r="AI187" s="60"/>
      <c r="AJ187" s="52"/>
      <c r="AK187" s="52"/>
      <c r="AL187" s="33"/>
      <c r="AM187" s="33"/>
      <c r="AN187" s="33"/>
      <c r="AO187" s="33"/>
      <c r="AP187" s="33"/>
      <c r="AQ187" s="60"/>
      <c r="AR187" s="52"/>
      <c r="AS187" s="60"/>
      <c r="AT187" s="52"/>
      <c r="AU187" s="33"/>
      <c r="AV187" s="33"/>
      <c r="AW187" s="33"/>
      <c r="AX187" s="33"/>
      <c r="AY187" s="42"/>
      <c r="AZ187" s="43"/>
      <c r="BA187" s="60"/>
      <c r="BB187" s="52"/>
      <c r="BC187" s="52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54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3"/>
      <c r="O188" s="42"/>
      <c r="P188" s="43"/>
      <c r="Q188" s="43"/>
      <c r="R188" s="43"/>
      <c r="S188" s="43"/>
      <c r="T188" s="43"/>
      <c r="U188" s="33"/>
      <c r="V188" s="33"/>
      <c r="W188" s="33"/>
      <c r="X188" s="33"/>
      <c r="Y188" s="33"/>
      <c r="Z188" s="33"/>
      <c r="AA188" s="33"/>
      <c r="AB188" s="33"/>
      <c r="AC188" s="60"/>
      <c r="AD188" s="52"/>
      <c r="AE188" s="52"/>
      <c r="AF188" s="33"/>
      <c r="AG188" s="33"/>
      <c r="AH188" s="33"/>
      <c r="AI188" s="60"/>
      <c r="AJ188" s="52"/>
      <c r="AK188" s="52"/>
      <c r="AL188" s="33"/>
      <c r="AM188" s="33"/>
      <c r="AN188" s="33"/>
      <c r="AO188" s="33"/>
      <c r="AP188" s="33"/>
      <c r="AQ188" s="60"/>
      <c r="AR188" s="52"/>
      <c r="AS188" s="60"/>
      <c r="AT188" s="52"/>
      <c r="AU188" s="33"/>
      <c r="AV188" s="33"/>
      <c r="AW188" s="33"/>
      <c r="AX188" s="33"/>
      <c r="AY188" s="42"/>
      <c r="AZ188" s="43"/>
      <c r="BA188" s="60"/>
      <c r="BB188" s="43"/>
      <c r="BC188" s="4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47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60"/>
      <c r="N189" s="23"/>
      <c r="O189" s="23"/>
      <c r="P189" s="23"/>
      <c r="Q189" s="23"/>
      <c r="R189" s="23"/>
      <c r="S189" s="23"/>
      <c r="T189" s="23"/>
      <c r="U189" s="33"/>
      <c r="V189" s="33"/>
      <c r="W189" s="33"/>
      <c r="X189" s="33"/>
      <c r="Y189" s="33"/>
      <c r="Z189" s="33"/>
      <c r="AA189" s="33"/>
      <c r="AB189" s="33"/>
      <c r="AC189" s="60"/>
      <c r="AD189" s="52"/>
      <c r="AE189" s="52"/>
      <c r="AF189" s="33"/>
      <c r="AG189" s="33"/>
      <c r="AH189" s="33"/>
      <c r="AI189" s="60"/>
      <c r="AJ189" s="52"/>
      <c r="AK189" s="52"/>
      <c r="AL189" s="33"/>
      <c r="AM189" s="33"/>
      <c r="AN189" s="33"/>
      <c r="AO189" s="33"/>
      <c r="AP189" s="33"/>
      <c r="AQ189" s="60"/>
      <c r="AR189" s="52"/>
      <c r="AS189" s="60"/>
      <c r="AT189" s="52"/>
      <c r="AU189" s="33"/>
      <c r="AV189" s="33"/>
      <c r="AW189" s="33"/>
      <c r="AX189" s="33"/>
      <c r="AY189" s="42"/>
      <c r="AZ189" s="43"/>
      <c r="BA189" s="60"/>
      <c r="BB189" s="52"/>
      <c r="BC189" s="5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44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3"/>
      <c r="O190" s="43"/>
      <c r="P190" s="43"/>
      <c r="Q190" s="43"/>
      <c r="R190" s="43"/>
      <c r="S190" s="43"/>
      <c r="T190" s="43"/>
      <c r="U190" s="33"/>
      <c r="V190" s="33"/>
      <c r="W190" s="33"/>
      <c r="X190" s="33"/>
      <c r="Y190" s="33"/>
      <c r="Z190" s="33"/>
      <c r="AA190" s="33"/>
      <c r="AB190" s="33"/>
      <c r="AC190" s="60"/>
      <c r="AD190" s="51"/>
      <c r="AE190" s="51"/>
      <c r="AF190" s="33"/>
      <c r="AG190" s="33"/>
      <c r="AH190" s="33"/>
      <c r="AI190" s="60"/>
      <c r="AJ190" s="51"/>
      <c r="AK190" s="51"/>
      <c r="AL190" s="33"/>
      <c r="AM190" s="33"/>
      <c r="AN190" s="33"/>
      <c r="AO190" s="33"/>
      <c r="AP190" s="33"/>
      <c r="AQ190" s="60"/>
      <c r="AR190" s="52"/>
      <c r="AS190" s="60"/>
      <c r="AT190" s="43"/>
      <c r="AU190" s="33"/>
      <c r="AV190" s="33"/>
      <c r="AW190" s="33"/>
      <c r="AX190" s="33"/>
      <c r="AY190" s="42"/>
      <c r="AZ190" s="43"/>
      <c r="BA190" s="60"/>
      <c r="BB190" s="43"/>
      <c r="BC190" s="43"/>
      <c r="BD190" s="33"/>
      <c r="BE190" s="42"/>
      <c r="BF190" s="43"/>
      <c r="BG190" s="42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244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43"/>
      <c r="O191" s="42"/>
      <c r="P191" s="43"/>
      <c r="Q191" s="43"/>
      <c r="R191" s="42"/>
      <c r="S191" s="43"/>
      <c r="T191" s="43"/>
      <c r="U191" s="33"/>
      <c r="V191" s="33"/>
      <c r="W191" s="33"/>
      <c r="X191" s="33"/>
      <c r="Y191" s="33"/>
      <c r="Z191" s="33"/>
      <c r="AA191" s="33"/>
      <c r="AB191" s="33"/>
      <c r="AC191" s="60"/>
      <c r="AD191" s="51"/>
      <c r="AE191" s="51"/>
      <c r="AF191" s="33"/>
      <c r="AG191" s="33"/>
      <c r="AH191" s="33"/>
      <c r="AI191" s="60"/>
      <c r="AJ191" s="51"/>
      <c r="AK191" s="51"/>
      <c r="AL191" s="33"/>
      <c r="AM191" s="33"/>
      <c r="AN191" s="33"/>
      <c r="AO191" s="33"/>
      <c r="AP191" s="33"/>
      <c r="AQ191" s="60"/>
      <c r="AR191" s="52"/>
      <c r="AS191" s="60"/>
      <c r="AT191" s="43"/>
      <c r="AU191" s="33"/>
      <c r="AV191" s="33"/>
      <c r="AW191" s="33"/>
      <c r="AX191" s="33"/>
      <c r="AY191" s="42"/>
      <c r="AZ191" s="43"/>
      <c r="BA191" s="60"/>
      <c r="BB191" s="43"/>
      <c r="BC191" s="43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44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33"/>
      <c r="V192" s="33"/>
      <c r="W192" s="33"/>
      <c r="X192" s="33"/>
      <c r="Y192" s="33"/>
      <c r="Z192" s="33"/>
      <c r="AA192" s="33"/>
      <c r="AB192" s="33"/>
      <c r="AC192" s="60"/>
      <c r="AD192" s="51"/>
      <c r="AE192" s="51"/>
      <c r="AF192" s="33"/>
      <c r="AG192" s="33"/>
      <c r="AH192" s="33"/>
      <c r="AI192" s="60"/>
      <c r="AJ192" s="51"/>
      <c r="AK192" s="51"/>
      <c r="AL192" s="33"/>
      <c r="AM192" s="33"/>
      <c r="AN192" s="33"/>
      <c r="AO192" s="33"/>
      <c r="AP192" s="33"/>
      <c r="AQ192" s="60"/>
      <c r="AR192" s="52"/>
      <c r="AS192" s="60"/>
      <c r="AT192" s="43"/>
      <c r="AU192" s="33"/>
      <c r="AV192" s="33"/>
      <c r="AW192" s="33"/>
      <c r="AX192" s="33"/>
      <c r="AY192" s="42"/>
      <c r="AZ192" s="43"/>
      <c r="BA192" s="60"/>
      <c r="BB192" s="43"/>
      <c r="BC192" s="43"/>
      <c r="BD192" s="33"/>
      <c r="BE192" s="42"/>
      <c r="BF192" s="43"/>
      <c r="BG192" s="4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44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23"/>
      <c r="O193" s="20"/>
      <c r="P193" s="23"/>
      <c r="Q193" s="23"/>
      <c r="R193" s="23"/>
      <c r="S193" s="23"/>
      <c r="T193" s="23"/>
      <c r="U193" s="33"/>
      <c r="V193" s="33"/>
      <c r="W193" s="33"/>
      <c r="X193" s="33"/>
      <c r="Y193" s="33"/>
      <c r="Z193" s="33"/>
      <c r="AA193" s="33"/>
      <c r="AB193" s="33"/>
      <c r="AC193" s="60"/>
      <c r="AD193" s="51"/>
      <c r="AE193" s="51"/>
      <c r="AF193" s="33"/>
      <c r="AG193" s="33"/>
      <c r="AH193" s="33"/>
      <c r="AI193" s="60"/>
      <c r="AJ193" s="51"/>
      <c r="AK193" s="51"/>
      <c r="AL193" s="33"/>
      <c r="AM193" s="33"/>
      <c r="AN193" s="33"/>
      <c r="AO193" s="33"/>
      <c r="AP193" s="33"/>
      <c r="AQ193" s="60"/>
      <c r="AR193" s="52"/>
      <c r="AS193" s="60"/>
      <c r="AT193" s="43"/>
      <c r="AU193" s="33"/>
      <c r="AV193" s="33"/>
      <c r="AW193" s="33"/>
      <c r="AX193" s="33"/>
      <c r="AY193" s="42"/>
      <c r="AZ193" s="43"/>
      <c r="BA193" s="60"/>
      <c r="BB193" s="43"/>
      <c r="BC193" s="4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408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43"/>
      <c r="O194" s="42"/>
      <c r="P194" s="42"/>
      <c r="Q194" s="42"/>
      <c r="R194" s="42"/>
      <c r="S194" s="42"/>
      <c r="T194" s="43"/>
      <c r="U194" s="33"/>
      <c r="V194" s="33"/>
      <c r="W194" s="33"/>
      <c r="X194" s="33"/>
      <c r="Y194" s="33"/>
      <c r="Z194" s="33"/>
      <c r="AA194" s="33"/>
      <c r="AB194" s="33"/>
      <c r="AC194" s="60"/>
      <c r="AD194" s="51"/>
      <c r="AE194" s="51"/>
      <c r="AF194" s="33"/>
      <c r="AG194" s="33"/>
      <c r="AH194" s="33"/>
      <c r="AI194" s="60"/>
      <c r="AJ194" s="51"/>
      <c r="AK194" s="51"/>
      <c r="AL194" s="33"/>
      <c r="AM194" s="33"/>
      <c r="AN194" s="33"/>
      <c r="AO194" s="33"/>
      <c r="AP194" s="33"/>
      <c r="AQ194" s="60"/>
      <c r="AR194" s="52"/>
      <c r="AS194" s="60"/>
      <c r="AT194" s="43"/>
      <c r="AU194" s="33"/>
      <c r="AV194" s="33"/>
      <c r="AW194" s="33"/>
      <c r="AX194" s="33"/>
      <c r="AY194" s="42"/>
      <c r="AZ194" s="43"/>
      <c r="BA194" s="60"/>
      <c r="BB194" s="43"/>
      <c r="BC194" s="42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246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3"/>
      <c r="O195" s="42"/>
      <c r="P195" s="43"/>
      <c r="Q195" s="43"/>
      <c r="R195" s="43"/>
      <c r="S195" s="43"/>
      <c r="T195" s="43"/>
      <c r="U195" s="33"/>
      <c r="V195" s="33"/>
      <c r="W195" s="33"/>
      <c r="X195" s="33"/>
      <c r="Y195" s="33"/>
      <c r="Z195" s="33"/>
      <c r="AA195" s="33"/>
      <c r="AB195" s="33"/>
      <c r="AC195" s="60"/>
      <c r="AD195" s="51"/>
      <c r="AE195" s="51"/>
      <c r="AF195" s="33"/>
      <c r="AG195" s="33"/>
      <c r="AH195" s="33"/>
      <c r="AI195" s="60"/>
      <c r="AJ195" s="51"/>
      <c r="AK195" s="51"/>
      <c r="AL195" s="33"/>
      <c r="AM195" s="33"/>
      <c r="AN195" s="33"/>
      <c r="AO195" s="33"/>
      <c r="AP195" s="33"/>
      <c r="AQ195" s="60"/>
      <c r="AR195" s="52"/>
      <c r="AS195" s="60"/>
      <c r="AT195" s="43"/>
      <c r="AU195" s="33"/>
      <c r="AV195" s="33"/>
      <c r="AW195" s="33"/>
      <c r="AX195" s="33"/>
      <c r="AY195" s="42"/>
      <c r="AZ195" s="43"/>
      <c r="BA195" s="60"/>
      <c r="BB195" s="43"/>
      <c r="BC195" s="42"/>
      <c r="BD195" s="33"/>
      <c r="BE195" s="42"/>
      <c r="BF195" s="43"/>
      <c r="BG195" s="4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258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23"/>
      <c r="O196" s="20"/>
      <c r="P196" s="23"/>
      <c r="Q196" s="23"/>
      <c r="R196" s="23"/>
      <c r="S196" s="23"/>
      <c r="T196" s="23"/>
      <c r="U196" s="33"/>
      <c r="V196" s="33"/>
      <c r="W196" s="33"/>
      <c r="X196" s="33"/>
      <c r="Y196" s="33"/>
      <c r="Z196" s="33"/>
      <c r="AA196" s="33"/>
      <c r="AB196" s="33"/>
      <c r="AC196" s="60"/>
      <c r="AD196" s="51"/>
      <c r="AE196" s="42"/>
      <c r="AF196" s="33"/>
      <c r="AG196" s="33"/>
      <c r="AH196" s="33"/>
      <c r="AI196" s="60"/>
      <c r="AJ196" s="51"/>
      <c r="AK196" s="42"/>
      <c r="AL196" s="33"/>
      <c r="AM196" s="33"/>
      <c r="AN196" s="33"/>
      <c r="AO196" s="33"/>
      <c r="AP196" s="33"/>
      <c r="AQ196" s="60"/>
      <c r="AR196" s="43"/>
      <c r="AS196" s="60"/>
      <c r="AT196" s="43"/>
      <c r="AU196" s="33"/>
      <c r="AV196" s="33"/>
      <c r="AW196" s="33"/>
      <c r="AX196" s="33"/>
      <c r="AY196" s="42"/>
      <c r="AZ196" s="43"/>
      <c r="BA196" s="60"/>
      <c r="BB196" s="43"/>
      <c r="BC196" s="42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201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60"/>
      <c r="N197" s="29"/>
      <c r="O197" s="29"/>
      <c r="P197" s="29"/>
      <c r="Q197" s="29"/>
      <c r="R197" s="29"/>
      <c r="S197" s="29"/>
      <c r="T197" s="29"/>
      <c r="U197" s="33"/>
      <c r="V197" s="33"/>
      <c r="W197" s="33"/>
      <c r="X197" s="33"/>
      <c r="Y197" s="33"/>
      <c r="Z197" s="33"/>
      <c r="AA197" s="33"/>
      <c r="AB197" s="33"/>
      <c r="AC197" s="60"/>
      <c r="AD197" s="51"/>
      <c r="AE197" s="42"/>
      <c r="AF197" s="33"/>
      <c r="AG197" s="33"/>
      <c r="AH197" s="33"/>
      <c r="AI197" s="60"/>
      <c r="AJ197" s="51"/>
      <c r="AK197" s="42"/>
      <c r="AL197" s="33"/>
      <c r="AM197" s="33"/>
      <c r="AN197" s="33"/>
      <c r="AO197" s="33"/>
      <c r="AP197" s="33"/>
      <c r="AQ197" s="60"/>
      <c r="AR197" s="43"/>
      <c r="AS197" s="60"/>
      <c r="AT197" s="43"/>
      <c r="AU197" s="33"/>
      <c r="AV197" s="33"/>
      <c r="AW197" s="33"/>
      <c r="AX197" s="33"/>
      <c r="AY197" s="42"/>
      <c r="AZ197" s="43"/>
      <c r="BA197" s="60"/>
      <c r="BB197" s="43"/>
      <c r="BC197" s="42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91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2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60"/>
      <c r="AD198" s="51"/>
      <c r="AE198" s="42"/>
      <c r="AF198" s="33"/>
      <c r="AG198" s="33"/>
      <c r="AH198" s="33"/>
      <c r="AI198" s="60"/>
      <c r="AJ198" s="51"/>
      <c r="AK198" s="42"/>
      <c r="AL198" s="33"/>
      <c r="AM198" s="33"/>
      <c r="AN198" s="33"/>
      <c r="AO198" s="33"/>
      <c r="AP198" s="33"/>
      <c r="AQ198" s="60"/>
      <c r="AR198" s="43"/>
      <c r="AS198" s="60"/>
      <c r="AT198" s="43"/>
      <c r="AU198" s="33"/>
      <c r="AV198" s="33"/>
      <c r="AW198" s="33"/>
      <c r="AX198" s="33"/>
      <c r="AY198" s="42"/>
      <c r="AZ198" s="43"/>
      <c r="BA198" s="60"/>
      <c r="BB198" s="43"/>
      <c r="BC198" s="43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91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60"/>
      <c r="N199" s="32"/>
      <c r="O199" s="31"/>
      <c r="P199" s="32"/>
      <c r="Q199" s="32"/>
      <c r="R199" s="32"/>
      <c r="S199" s="32"/>
      <c r="T199" s="32"/>
      <c r="U199" s="33"/>
      <c r="V199" s="33"/>
      <c r="W199" s="33"/>
      <c r="X199" s="33"/>
      <c r="Y199" s="33"/>
      <c r="Z199" s="33"/>
      <c r="AA199" s="33"/>
      <c r="AB199" s="33"/>
      <c r="AC199" s="60"/>
      <c r="AD199" s="51"/>
      <c r="AE199" s="42"/>
      <c r="AF199" s="33"/>
      <c r="AG199" s="33"/>
      <c r="AH199" s="33"/>
      <c r="AI199" s="60"/>
      <c r="AJ199" s="51"/>
      <c r="AK199" s="42"/>
      <c r="AL199" s="33"/>
      <c r="AM199" s="33"/>
      <c r="AN199" s="33"/>
      <c r="AO199" s="33"/>
      <c r="AP199" s="33"/>
      <c r="AQ199" s="60"/>
      <c r="AR199" s="43"/>
      <c r="AS199" s="60"/>
      <c r="AT199" s="43"/>
      <c r="AU199" s="33"/>
      <c r="AV199" s="33"/>
      <c r="AW199" s="33"/>
      <c r="AX199" s="33"/>
      <c r="AY199" s="42"/>
      <c r="AZ199" s="43"/>
      <c r="BA199" s="60"/>
      <c r="BB199" s="43"/>
      <c r="BC199" s="42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247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60"/>
      <c r="N200" s="23"/>
      <c r="O200" s="23"/>
      <c r="P200" s="23"/>
      <c r="Q200" s="23"/>
      <c r="R200" s="23"/>
      <c r="S200" s="23"/>
      <c r="T200" s="28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62"/>
      <c r="AT200" s="33"/>
      <c r="AU200" s="33"/>
      <c r="AV200" s="33"/>
      <c r="AW200" s="33"/>
      <c r="AX200" s="33"/>
      <c r="AY200" s="42"/>
      <c r="AZ200" s="43"/>
      <c r="BA200" s="60"/>
      <c r="BB200" s="43"/>
      <c r="BC200" s="42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71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60"/>
      <c r="N201" s="28"/>
      <c r="O201" s="18"/>
      <c r="P201" s="28"/>
      <c r="Q201" s="28"/>
      <c r="R201" s="28"/>
      <c r="S201" s="28"/>
      <c r="T201" s="2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62"/>
      <c r="AT201" s="33"/>
      <c r="AU201" s="33"/>
      <c r="AV201" s="33"/>
      <c r="AW201" s="33"/>
      <c r="AX201" s="33"/>
      <c r="AY201" s="42"/>
      <c r="AZ201" s="43"/>
      <c r="BA201" s="60"/>
      <c r="BB201" s="43"/>
      <c r="BC201" s="42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261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60"/>
      <c r="N202" s="28"/>
      <c r="O202" s="18"/>
      <c r="P202" s="28"/>
      <c r="Q202" s="28"/>
      <c r="R202" s="28"/>
      <c r="S202" s="28"/>
      <c r="T202" s="2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60"/>
      <c r="BB202" s="43"/>
      <c r="BC202" s="4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204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60"/>
      <c r="BB203" s="42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204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60"/>
      <c r="N204" s="20"/>
      <c r="O204" s="20"/>
      <c r="P204" s="20"/>
      <c r="Q204" s="20"/>
      <c r="R204" s="20"/>
      <c r="S204" s="20"/>
      <c r="T204" s="2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60"/>
      <c r="BB204" s="43"/>
      <c r="BC204" s="4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204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60"/>
      <c r="N205" s="28"/>
      <c r="O205" s="18"/>
      <c r="P205" s="28"/>
      <c r="Q205" s="28"/>
      <c r="R205" s="28"/>
      <c r="S205" s="28"/>
      <c r="T205" s="2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62"/>
      <c r="AJ205" s="33"/>
      <c r="AK205" s="33"/>
      <c r="AL205" s="33"/>
      <c r="AM205" s="33"/>
      <c r="AN205" s="33"/>
      <c r="AO205" s="33"/>
      <c r="AP205" s="33"/>
      <c r="AQ205" s="62"/>
      <c r="AR205" s="33"/>
      <c r="AS205" s="62"/>
      <c r="AT205" s="33"/>
      <c r="AU205" s="33"/>
      <c r="AV205" s="33"/>
      <c r="AW205" s="33"/>
      <c r="AX205" s="33"/>
      <c r="AY205" s="42"/>
      <c r="AZ205" s="43"/>
      <c r="BA205" s="60"/>
      <c r="BB205" s="43"/>
      <c r="BC205" s="42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283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3"/>
      <c r="O206" s="42"/>
      <c r="P206" s="43"/>
      <c r="Q206" s="43"/>
      <c r="R206" s="43"/>
      <c r="S206" s="43"/>
      <c r="T206" s="4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62"/>
      <c r="AJ206" s="33"/>
      <c r="AK206" s="33"/>
      <c r="AL206" s="33"/>
      <c r="AM206" s="33"/>
      <c r="AN206" s="33"/>
      <c r="AO206" s="33"/>
      <c r="AP206" s="33"/>
      <c r="AQ206" s="62"/>
      <c r="AR206" s="33"/>
      <c r="AS206" s="62"/>
      <c r="AT206" s="33"/>
      <c r="AU206" s="33"/>
      <c r="AV206" s="33"/>
      <c r="AW206" s="33"/>
      <c r="AX206" s="33"/>
      <c r="AY206" s="42"/>
      <c r="AZ206" s="43"/>
      <c r="BA206" s="60"/>
      <c r="BB206" s="43"/>
      <c r="BC206" s="42"/>
      <c r="BD206" s="33"/>
      <c r="BE206" s="33"/>
      <c r="BF206" s="33"/>
      <c r="BG206" s="33"/>
      <c r="BH206" s="33"/>
      <c r="BI206" s="3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409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3"/>
      <c r="O207" s="42"/>
      <c r="P207" s="43"/>
      <c r="Q207" s="43"/>
      <c r="R207" s="43"/>
      <c r="S207" s="43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43"/>
      <c r="AG207" s="43"/>
      <c r="AH207" s="33"/>
      <c r="AI207" s="60"/>
      <c r="AJ207" s="43"/>
      <c r="AK207" s="43"/>
      <c r="AL207" s="33"/>
      <c r="AM207" s="33"/>
      <c r="AN207" s="33"/>
      <c r="AO207" s="33"/>
      <c r="AP207" s="33"/>
      <c r="AQ207" s="60"/>
      <c r="AR207" s="43"/>
      <c r="AS207" s="60"/>
      <c r="AT207" s="43"/>
      <c r="AU207" s="33"/>
      <c r="AV207" s="33"/>
      <c r="AW207" s="33"/>
      <c r="AX207" s="33"/>
      <c r="AY207" s="42"/>
      <c r="AZ207" s="43"/>
      <c r="BA207" s="60"/>
      <c r="BB207" s="43"/>
      <c r="BC207" s="43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14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2"/>
      <c r="O208" s="31"/>
      <c r="P208" s="32"/>
      <c r="Q208" s="32"/>
      <c r="R208" s="32"/>
      <c r="S208" s="32"/>
      <c r="T208" s="3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62"/>
      <c r="AJ208" s="33"/>
      <c r="AK208" s="33"/>
      <c r="AL208" s="33"/>
      <c r="AM208" s="33"/>
      <c r="AN208" s="33"/>
      <c r="AO208" s="33"/>
      <c r="AP208" s="33"/>
      <c r="AQ208" s="62"/>
      <c r="AR208" s="33"/>
      <c r="AS208" s="62"/>
      <c r="AT208" s="33"/>
      <c r="AU208" s="33"/>
      <c r="AV208" s="33"/>
      <c r="AW208" s="33"/>
      <c r="AX208" s="33"/>
      <c r="AY208" s="42"/>
      <c r="AZ208" s="43"/>
      <c r="BA208" s="60"/>
      <c r="BB208" s="43"/>
      <c r="BC208" s="42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14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60"/>
      <c r="N209" s="32"/>
      <c r="O209" s="31"/>
      <c r="P209" s="32"/>
      <c r="Q209" s="32"/>
      <c r="R209" s="32"/>
      <c r="S209" s="32"/>
      <c r="T209" s="3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62"/>
      <c r="AJ209" s="33"/>
      <c r="AK209" s="33"/>
      <c r="AL209" s="33"/>
      <c r="AM209" s="33"/>
      <c r="AN209" s="33"/>
      <c r="AO209" s="33"/>
      <c r="AP209" s="33"/>
      <c r="AQ209" s="62"/>
      <c r="AR209" s="33"/>
      <c r="AS209" s="62"/>
      <c r="AT209" s="33"/>
      <c r="AU209" s="33"/>
      <c r="AV209" s="33"/>
      <c r="AW209" s="33"/>
      <c r="AX209" s="33"/>
      <c r="AY209" s="42"/>
      <c r="AZ209" s="43"/>
      <c r="BA209" s="60"/>
      <c r="BB209" s="43"/>
      <c r="BC209" s="42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14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60"/>
      <c r="N210" s="32"/>
      <c r="O210" s="31"/>
      <c r="P210" s="32"/>
      <c r="Q210" s="32"/>
      <c r="R210" s="32"/>
      <c r="S210" s="32"/>
      <c r="T210" s="3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60"/>
      <c r="BB210" s="43"/>
      <c r="BC210" s="42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14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60"/>
      <c r="N211" s="32"/>
      <c r="O211" s="31"/>
      <c r="P211" s="32"/>
      <c r="Q211" s="32"/>
      <c r="R211" s="32"/>
      <c r="S211" s="32"/>
      <c r="T211" s="3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60"/>
      <c r="BB211" s="43"/>
      <c r="BC211" s="42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14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60"/>
      <c r="N212" s="32"/>
      <c r="O212" s="31"/>
      <c r="P212" s="32"/>
      <c r="Q212" s="32"/>
      <c r="R212" s="32"/>
      <c r="S212" s="32"/>
      <c r="T212" s="3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60"/>
      <c r="BB212" s="43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04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3"/>
      <c r="O213" s="42"/>
      <c r="P213" s="43"/>
      <c r="Q213" s="43"/>
      <c r="R213" s="43"/>
      <c r="S213" s="43"/>
      <c r="T213" s="4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60"/>
      <c r="BB213" s="43"/>
      <c r="BC213" s="42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204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60"/>
      <c r="N214" s="28"/>
      <c r="O214" s="18"/>
      <c r="P214" s="28"/>
      <c r="Q214" s="28"/>
      <c r="R214" s="28"/>
      <c r="S214" s="28"/>
      <c r="T214" s="28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62"/>
      <c r="AJ214" s="33"/>
      <c r="AK214" s="33"/>
      <c r="AL214" s="33"/>
      <c r="AM214" s="33"/>
      <c r="AN214" s="33"/>
      <c r="AO214" s="33"/>
      <c r="AP214" s="33"/>
      <c r="AQ214" s="62"/>
      <c r="AR214" s="33"/>
      <c r="AS214" s="62"/>
      <c r="AT214" s="33"/>
      <c r="AU214" s="33"/>
      <c r="AV214" s="33"/>
      <c r="AW214" s="33"/>
      <c r="AX214" s="33"/>
      <c r="AY214" s="42"/>
      <c r="AZ214" s="43"/>
      <c r="BA214" s="60"/>
      <c r="BB214" s="43"/>
      <c r="BC214" s="42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216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42"/>
      <c r="AH215" s="51"/>
      <c r="AI215" s="62"/>
      <c r="AJ215" s="33"/>
      <c r="AK215" s="33"/>
      <c r="AL215" s="33"/>
      <c r="AM215" s="33"/>
      <c r="AN215" s="33"/>
      <c r="AO215" s="33"/>
      <c r="AP215" s="33"/>
      <c r="AQ215" s="62"/>
      <c r="AR215" s="33"/>
      <c r="AS215" s="62"/>
      <c r="AT215" s="33"/>
      <c r="AU215" s="33"/>
      <c r="AV215" s="33"/>
      <c r="AW215" s="33"/>
      <c r="AX215" s="33"/>
      <c r="AY215" s="42"/>
      <c r="AZ215" s="51"/>
      <c r="BA215" s="60"/>
      <c r="BB215" s="51"/>
      <c r="BC215" s="42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58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51"/>
      <c r="O216" s="51"/>
      <c r="P216" s="51"/>
      <c r="Q216" s="51"/>
      <c r="R216" s="51"/>
      <c r="S216" s="51"/>
      <c r="T216" s="5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62"/>
      <c r="AJ216" s="33"/>
      <c r="AK216" s="33"/>
      <c r="AL216" s="33"/>
      <c r="AM216" s="33"/>
      <c r="AN216" s="33"/>
      <c r="AO216" s="33"/>
      <c r="AP216" s="33"/>
      <c r="AQ216" s="62"/>
      <c r="AR216" s="33"/>
      <c r="AS216" s="62"/>
      <c r="AT216" s="33"/>
      <c r="AU216" s="33"/>
      <c r="AV216" s="33"/>
      <c r="AW216" s="33"/>
      <c r="AX216" s="33"/>
      <c r="AY216" s="42"/>
      <c r="AZ216" s="43"/>
      <c r="BA216" s="60"/>
      <c r="BB216" s="43"/>
      <c r="BC216" s="42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1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51"/>
      <c r="O217" s="51"/>
      <c r="P217" s="51"/>
      <c r="Q217" s="51"/>
      <c r="R217" s="51"/>
      <c r="S217" s="51"/>
      <c r="T217" s="5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62"/>
      <c r="AJ217" s="33"/>
      <c r="AK217" s="33"/>
      <c r="AL217" s="33"/>
      <c r="AM217" s="33"/>
      <c r="AN217" s="33"/>
      <c r="AO217" s="33"/>
      <c r="AP217" s="33"/>
      <c r="AQ217" s="62"/>
      <c r="AR217" s="33"/>
      <c r="AS217" s="62"/>
      <c r="AT217" s="33"/>
      <c r="AU217" s="33"/>
      <c r="AV217" s="33"/>
      <c r="AW217" s="33"/>
      <c r="AX217" s="33"/>
      <c r="AY217" s="42"/>
      <c r="AZ217" s="43"/>
      <c r="BA217" s="60"/>
      <c r="BB217" s="43"/>
      <c r="BC217" s="4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256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3"/>
      <c r="O218" s="42"/>
      <c r="P218" s="43"/>
      <c r="Q218" s="43"/>
      <c r="R218" s="43"/>
      <c r="S218" s="43"/>
      <c r="T218" s="4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60"/>
      <c r="AJ218" s="43"/>
      <c r="AK218" s="43"/>
      <c r="AL218" s="33"/>
      <c r="AM218" s="33"/>
      <c r="AN218" s="33"/>
      <c r="AO218" s="33"/>
      <c r="AP218" s="33"/>
      <c r="AQ218" s="60"/>
      <c r="AR218" s="52"/>
      <c r="AS218" s="60"/>
      <c r="AT218" s="43"/>
      <c r="AU218" s="33"/>
      <c r="AV218" s="33"/>
      <c r="AW218" s="33"/>
      <c r="AX218" s="33"/>
      <c r="AY218" s="42"/>
      <c r="AZ218" s="43"/>
      <c r="BA218" s="60"/>
      <c r="BB218" s="43"/>
      <c r="BC218" s="43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53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34"/>
      <c r="O219" s="34"/>
      <c r="P219" s="34"/>
      <c r="Q219" s="34"/>
      <c r="R219" s="34"/>
      <c r="S219" s="34"/>
      <c r="T219" s="3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60"/>
      <c r="AJ219" s="43"/>
      <c r="AK219" s="43"/>
      <c r="AL219" s="33"/>
      <c r="AM219" s="33"/>
      <c r="AN219" s="33"/>
      <c r="AO219" s="33"/>
      <c r="AP219" s="33"/>
      <c r="AQ219" s="60"/>
      <c r="AR219" s="52"/>
      <c r="AS219" s="60"/>
      <c r="AT219" s="43"/>
      <c r="AU219" s="33"/>
      <c r="AV219" s="33"/>
      <c r="AW219" s="33"/>
      <c r="AX219" s="33"/>
      <c r="AY219" s="42"/>
      <c r="AZ219" s="43"/>
      <c r="BA219" s="60"/>
      <c r="BB219" s="43"/>
      <c r="BC219" s="42"/>
      <c r="BD219" s="33"/>
      <c r="BE219" s="33"/>
      <c r="BF219" s="33"/>
      <c r="BG219" s="33"/>
      <c r="BH219" s="33"/>
      <c r="BI219" s="3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64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60"/>
      <c r="N220" s="32"/>
      <c r="O220" s="31"/>
      <c r="P220" s="32"/>
      <c r="Q220" s="32"/>
      <c r="R220" s="32"/>
      <c r="S220" s="32"/>
      <c r="T220" s="3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60"/>
      <c r="AJ220" s="43"/>
      <c r="AK220" s="43"/>
      <c r="AL220" s="33"/>
      <c r="AM220" s="33"/>
      <c r="AN220" s="33"/>
      <c r="AO220" s="33"/>
      <c r="AP220" s="33"/>
      <c r="AQ220" s="60"/>
      <c r="AR220" s="52"/>
      <c r="AS220" s="60"/>
      <c r="AT220" s="43"/>
      <c r="AU220" s="33"/>
      <c r="AV220" s="33"/>
      <c r="AW220" s="33"/>
      <c r="AX220" s="33"/>
      <c r="AY220" s="42"/>
      <c r="AZ220" s="43"/>
      <c r="BA220" s="60"/>
      <c r="BB220" s="43"/>
      <c r="BC220" s="4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389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52"/>
      <c r="O221" s="52"/>
      <c r="P221" s="52"/>
      <c r="Q221" s="52"/>
      <c r="R221" s="52"/>
      <c r="S221" s="52"/>
      <c r="T221" s="5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52"/>
      <c r="AG221" s="52"/>
      <c r="AH221" s="33"/>
      <c r="AI221" s="60"/>
      <c r="AJ221" s="52"/>
      <c r="AK221" s="52"/>
      <c r="AL221" s="33"/>
      <c r="AM221" s="33"/>
      <c r="AN221" s="33"/>
      <c r="AO221" s="33"/>
      <c r="AP221" s="33"/>
      <c r="AQ221" s="60"/>
      <c r="AR221" s="52"/>
      <c r="AS221" s="60"/>
      <c r="AT221" s="52"/>
      <c r="AU221" s="33"/>
      <c r="AV221" s="33"/>
      <c r="AW221" s="33"/>
      <c r="AX221" s="33"/>
      <c r="AY221" s="42"/>
      <c r="AZ221" s="43"/>
      <c r="BA221" s="60"/>
      <c r="BB221" s="52"/>
      <c r="BC221" s="52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21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52"/>
      <c r="O222" s="52"/>
      <c r="P222" s="52"/>
      <c r="Q222" s="52"/>
      <c r="R222" s="52"/>
      <c r="S222" s="52"/>
      <c r="T222" s="5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42"/>
      <c r="AF222" s="43"/>
      <c r="AG222" s="43"/>
      <c r="AH222" s="33"/>
      <c r="AI222" s="60"/>
      <c r="AJ222" s="43"/>
      <c r="AK222" s="43"/>
      <c r="AL222" s="33"/>
      <c r="AM222" s="33"/>
      <c r="AN222" s="33"/>
      <c r="AO222" s="33"/>
      <c r="AP222" s="33"/>
      <c r="AQ222" s="60"/>
      <c r="AR222" s="43"/>
      <c r="AS222" s="60"/>
      <c r="AT222" s="43"/>
      <c r="AU222" s="33"/>
      <c r="AV222" s="33"/>
      <c r="AW222" s="33"/>
      <c r="AX222" s="33"/>
      <c r="AY222" s="42"/>
      <c r="AZ222" s="43"/>
      <c r="BA222" s="60"/>
      <c r="BB222" s="43"/>
      <c r="BC222" s="43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21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52"/>
      <c r="O223" s="52"/>
      <c r="P223" s="52"/>
      <c r="Q223" s="52"/>
      <c r="R223" s="52"/>
      <c r="S223" s="52"/>
      <c r="T223" s="5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42"/>
      <c r="AF223" s="43"/>
      <c r="AG223" s="43"/>
      <c r="AH223" s="33"/>
      <c r="AI223" s="60"/>
      <c r="AJ223" s="43"/>
      <c r="AK223" s="43"/>
      <c r="AL223" s="33"/>
      <c r="AM223" s="33"/>
      <c r="AN223" s="33"/>
      <c r="AO223" s="33"/>
      <c r="AP223" s="33"/>
      <c r="AQ223" s="60"/>
      <c r="AR223" s="43"/>
      <c r="AS223" s="60"/>
      <c r="AT223" s="43"/>
      <c r="AU223" s="33"/>
      <c r="AV223" s="33"/>
      <c r="AW223" s="33"/>
      <c r="AX223" s="33"/>
      <c r="AY223" s="42"/>
      <c r="AZ223" s="43"/>
      <c r="BA223" s="60"/>
      <c r="BB223" s="43"/>
      <c r="BC223" s="43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21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52"/>
      <c r="O224" s="52"/>
      <c r="P224" s="52"/>
      <c r="Q224" s="52"/>
      <c r="R224" s="52"/>
      <c r="S224" s="52"/>
      <c r="T224" s="5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60"/>
      <c r="AJ224" s="43"/>
      <c r="AK224" s="43"/>
      <c r="AL224" s="33"/>
      <c r="AM224" s="33"/>
      <c r="AN224" s="33"/>
      <c r="AO224" s="33"/>
      <c r="AP224" s="33"/>
      <c r="AQ224" s="60"/>
      <c r="AR224" s="43"/>
      <c r="AS224" s="60"/>
      <c r="AT224" s="43"/>
      <c r="AU224" s="33"/>
      <c r="AV224" s="33"/>
      <c r="AW224" s="33"/>
      <c r="AX224" s="33"/>
      <c r="AY224" s="42"/>
      <c r="AZ224" s="43"/>
      <c r="BA224" s="60"/>
      <c r="BB224" s="43"/>
      <c r="BC224" s="43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21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52"/>
      <c r="O225" s="52"/>
      <c r="P225" s="52"/>
      <c r="Q225" s="52"/>
      <c r="R225" s="52"/>
      <c r="S225" s="52"/>
      <c r="T225" s="5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42"/>
      <c r="AF225" s="43"/>
      <c r="AG225" s="43"/>
      <c r="AH225" s="33"/>
      <c r="AI225" s="60"/>
      <c r="AJ225" s="43"/>
      <c r="AK225" s="43"/>
      <c r="AL225" s="33"/>
      <c r="AM225" s="33"/>
      <c r="AN225" s="33"/>
      <c r="AO225" s="33"/>
      <c r="AP225" s="33"/>
      <c r="AQ225" s="60"/>
      <c r="AR225" s="43"/>
      <c r="AS225" s="60"/>
      <c r="AT225" s="43"/>
      <c r="AU225" s="33"/>
      <c r="AV225" s="33"/>
      <c r="AW225" s="33"/>
      <c r="AX225" s="33"/>
      <c r="AY225" s="42"/>
      <c r="AZ225" s="43"/>
      <c r="BA225" s="60"/>
      <c r="BB225" s="43"/>
      <c r="BC225" s="43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21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52"/>
      <c r="O226" s="52"/>
      <c r="P226" s="52"/>
      <c r="Q226" s="52"/>
      <c r="R226" s="52"/>
      <c r="S226" s="52"/>
      <c r="T226" s="5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42"/>
      <c r="AF226" s="43"/>
      <c r="AG226" s="43"/>
      <c r="AH226" s="33"/>
      <c r="AI226" s="60"/>
      <c r="AJ226" s="43"/>
      <c r="AK226" s="43"/>
      <c r="AL226" s="33"/>
      <c r="AM226" s="33"/>
      <c r="AN226" s="33"/>
      <c r="AO226" s="33"/>
      <c r="AP226" s="33"/>
      <c r="AQ226" s="60"/>
      <c r="AR226" s="43"/>
      <c r="AS226" s="60"/>
      <c r="AT226" s="43"/>
      <c r="AU226" s="33"/>
      <c r="AV226" s="33"/>
      <c r="AW226" s="33"/>
      <c r="AX226" s="33"/>
      <c r="AY226" s="42"/>
      <c r="AZ226" s="43"/>
      <c r="BA226" s="60"/>
      <c r="BB226" s="43"/>
      <c r="BC226" s="43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409.6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2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62"/>
      <c r="AJ227" s="33"/>
      <c r="AK227" s="33"/>
      <c r="AL227" s="33"/>
      <c r="AM227" s="33"/>
      <c r="AN227" s="33"/>
      <c r="AO227" s="33"/>
      <c r="AP227" s="33"/>
      <c r="AQ227" s="62"/>
      <c r="AR227" s="33"/>
      <c r="AS227" s="62"/>
      <c r="AT227" s="33"/>
      <c r="AU227" s="33"/>
      <c r="AV227" s="33"/>
      <c r="AW227" s="33"/>
      <c r="AX227" s="33"/>
      <c r="AY227" s="42"/>
      <c r="AZ227" s="43"/>
      <c r="BA227" s="60"/>
      <c r="BB227" s="43"/>
      <c r="BC227" s="42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409.6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60"/>
      <c r="N228" s="63"/>
      <c r="O228" s="63"/>
      <c r="P228" s="63"/>
      <c r="Q228" s="63"/>
      <c r="R228" s="63"/>
      <c r="S228" s="63"/>
      <c r="T228" s="6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62"/>
      <c r="AJ228" s="33"/>
      <c r="AK228" s="33"/>
      <c r="AL228" s="33"/>
      <c r="AM228" s="33"/>
      <c r="AN228" s="33"/>
      <c r="AO228" s="33"/>
      <c r="AP228" s="33"/>
      <c r="AQ228" s="62"/>
      <c r="AR228" s="33"/>
      <c r="AS228" s="62"/>
      <c r="AT228" s="33"/>
      <c r="AU228" s="33"/>
      <c r="AV228" s="33"/>
      <c r="AW228" s="33"/>
      <c r="AX228" s="33"/>
      <c r="AY228" s="42"/>
      <c r="AZ228" s="43"/>
      <c r="BA228" s="60"/>
      <c r="BB228" s="43"/>
      <c r="BC228" s="42"/>
      <c r="BD228" s="33"/>
      <c r="BE228" s="33"/>
      <c r="BF228" s="33"/>
      <c r="BG228" s="33"/>
      <c r="BH228" s="33"/>
      <c r="BI228" s="3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409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52"/>
      <c r="O229" s="52"/>
      <c r="P229" s="52"/>
      <c r="Q229" s="52"/>
      <c r="R229" s="52"/>
      <c r="S229" s="52"/>
      <c r="T229" s="5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62"/>
      <c r="AJ229" s="33"/>
      <c r="AK229" s="33"/>
      <c r="AL229" s="33"/>
      <c r="AM229" s="33"/>
      <c r="AN229" s="33"/>
      <c r="AO229" s="33"/>
      <c r="AP229" s="33"/>
      <c r="AQ229" s="62"/>
      <c r="AR229" s="33"/>
      <c r="AS229" s="62"/>
      <c r="AT229" s="33"/>
      <c r="AU229" s="33"/>
      <c r="AV229" s="33"/>
      <c r="AW229" s="33"/>
      <c r="AX229" s="33"/>
      <c r="AY229" s="42"/>
      <c r="AZ229" s="43"/>
      <c r="BA229" s="60"/>
      <c r="BB229" s="52"/>
      <c r="BC229" s="52"/>
      <c r="BD229" s="33"/>
      <c r="BE229" s="33"/>
      <c r="BF229" s="33"/>
      <c r="BG229" s="33"/>
      <c r="BH229" s="33"/>
      <c r="BI229" s="3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409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60"/>
      <c r="BB230" s="42"/>
      <c r="BC230" s="42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71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60"/>
      <c r="BB231" s="60"/>
      <c r="BC231" s="42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251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60"/>
      <c r="N232" s="28"/>
      <c r="O232" s="18"/>
      <c r="P232" s="28"/>
      <c r="Q232" s="28"/>
      <c r="R232" s="28"/>
      <c r="S232" s="28"/>
      <c r="T232" s="28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42"/>
      <c r="AF232" s="43"/>
      <c r="AG232" s="43"/>
      <c r="AH232" s="33"/>
      <c r="AI232" s="60"/>
      <c r="AJ232" s="43"/>
      <c r="AK232" s="43"/>
      <c r="AL232" s="33"/>
      <c r="AM232" s="33"/>
      <c r="AN232" s="33"/>
      <c r="AO232" s="33"/>
      <c r="AP232" s="33"/>
      <c r="AQ232" s="60"/>
      <c r="AR232" s="43"/>
      <c r="AS232" s="60"/>
      <c r="AT232" s="43"/>
      <c r="AU232" s="33"/>
      <c r="AV232" s="33"/>
      <c r="AW232" s="33"/>
      <c r="AX232" s="33"/>
      <c r="AY232" s="42"/>
      <c r="AZ232" s="43"/>
      <c r="BA232" s="60"/>
      <c r="BB232" s="43"/>
      <c r="BC232" s="43"/>
      <c r="BD232" s="33"/>
      <c r="BE232" s="33"/>
      <c r="BF232" s="33"/>
      <c r="BG232" s="33"/>
      <c r="BH232" s="33"/>
      <c r="BI232" s="3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409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3"/>
      <c r="O233" s="42"/>
      <c r="P233" s="43"/>
      <c r="Q233" s="43"/>
      <c r="R233" s="43"/>
      <c r="S233" s="43"/>
      <c r="T233" s="4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42"/>
      <c r="AF233" s="43"/>
      <c r="AG233" s="43"/>
      <c r="AH233" s="33"/>
      <c r="AI233" s="60"/>
      <c r="AJ233" s="43"/>
      <c r="AK233" s="43"/>
      <c r="AL233" s="33"/>
      <c r="AM233" s="33"/>
      <c r="AN233" s="33"/>
      <c r="AO233" s="33"/>
      <c r="AP233" s="33"/>
      <c r="AQ233" s="60"/>
      <c r="AR233" s="43"/>
      <c r="AS233" s="60"/>
      <c r="AT233" s="43"/>
      <c r="AU233" s="33"/>
      <c r="AV233" s="33"/>
      <c r="AW233" s="33"/>
      <c r="AX233" s="33"/>
      <c r="AY233" s="42"/>
      <c r="AZ233" s="43"/>
      <c r="BA233" s="60"/>
      <c r="BB233" s="43"/>
      <c r="BC233" s="43"/>
      <c r="BD233" s="33"/>
      <c r="BE233" s="33"/>
      <c r="BF233" s="33"/>
      <c r="BG233" s="33"/>
      <c r="BH233" s="33"/>
      <c r="BI233" s="3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209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60"/>
      <c r="N234" s="32"/>
      <c r="O234" s="31"/>
      <c r="P234" s="32"/>
      <c r="Q234" s="32"/>
      <c r="R234" s="32"/>
      <c r="S234" s="32"/>
      <c r="T234" s="3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42"/>
      <c r="AF234" s="43"/>
      <c r="AG234" s="43"/>
      <c r="AH234" s="33"/>
      <c r="AI234" s="60"/>
      <c r="AJ234" s="43"/>
      <c r="AK234" s="43"/>
      <c r="AL234" s="33"/>
      <c r="AM234" s="33"/>
      <c r="AN234" s="33"/>
      <c r="AO234" s="33"/>
      <c r="AP234" s="33"/>
      <c r="AQ234" s="60"/>
      <c r="AR234" s="43"/>
      <c r="AS234" s="60"/>
      <c r="AT234" s="43"/>
      <c r="AU234" s="33"/>
      <c r="AV234" s="33"/>
      <c r="AW234" s="33"/>
      <c r="AX234" s="33"/>
      <c r="AY234" s="42"/>
      <c r="AZ234" s="43"/>
      <c r="BA234" s="60"/>
      <c r="BB234" s="43"/>
      <c r="BC234" s="43"/>
      <c r="BD234" s="33"/>
      <c r="BE234" s="33"/>
      <c r="BF234" s="33"/>
      <c r="BG234" s="33"/>
      <c r="BH234" s="33"/>
      <c r="BI234" s="3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98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60"/>
      <c r="N235" s="32"/>
      <c r="O235" s="31"/>
      <c r="P235" s="32"/>
      <c r="Q235" s="32"/>
      <c r="R235" s="32"/>
      <c r="S235" s="32"/>
      <c r="T235" s="3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42"/>
      <c r="AZ235" s="43"/>
      <c r="BA235" s="60"/>
      <c r="BB235" s="43"/>
      <c r="BC235" s="42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408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60"/>
      <c r="N236" s="32"/>
      <c r="O236" s="31"/>
      <c r="P236" s="32"/>
      <c r="Q236" s="32"/>
      <c r="R236" s="32"/>
      <c r="S236" s="32"/>
      <c r="T236" s="3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3"/>
      <c r="BA236" s="60"/>
      <c r="BB236" s="43"/>
      <c r="BC236" s="42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254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60"/>
      <c r="N237" s="32"/>
      <c r="O237" s="31"/>
      <c r="P237" s="32"/>
      <c r="Q237" s="32"/>
      <c r="R237" s="32"/>
      <c r="S237" s="32"/>
      <c r="T237" s="3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3"/>
      <c r="BA237" s="60"/>
      <c r="BB237" s="43"/>
      <c r="BC237" s="4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261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3"/>
      <c r="BA238" s="60"/>
      <c r="BB238" s="43"/>
      <c r="BC238" s="42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49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32"/>
      <c r="O239" s="31"/>
      <c r="P239" s="32"/>
      <c r="Q239" s="32"/>
      <c r="R239" s="32"/>
      <c r="S239" s="32"/>
      <c r="T239" s="32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62"/>
      <c r="AR239" s="33"/>
      <c r="AS239" s="62"/>
      <c r="AT239" s="33"/>
      <c r="AU239" s="33"/>
      <c r="AV239" s="33"/>
      <c r="AW239" s="33"/>
      <c r="AX239" s="33"/>
      <c r="AY239" s="42"/>
      <c r="AZ239" s="43"/>
      <c r="BA239" s="60"/>
      <c r="BB239" s="43"/>
      <c r="BC239" s="42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149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60"/>
      <c r="N240" s="32"/>
      <c r="O240" s="31"/>
      <c r="P240" s="32"/>
      <c r="Q240" s="32"/>
      <c r="R240" s="32"/>
      <c r="S240" s="32"/>
      <c r="T240" s="32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62"/>
      <c r="AJ240" s="33"/>
      <c r="AK240" s="33"/>
      <c r="AL240" s="33"/>
      <c r="AM240" s="33"/>
      <c r="AN240" s="33"/>
      <c r="AO240" s="33"/>
      <c r="AP240" s="33"/>
      <c r="AQ240" s="62"/>
      <c r="AR240" s="33"/>
      <c r="AS240" s="62"/>
      <c r="AT240" s="33"/>
      <c r="AU240" s="33"/>
      <c r="AV240" s="33"/>
      <c r="AW240" s="33"/>
      <c r="AX240" s="33"/>
      <c r="AY240" s="42"/>
      <c r="AZ240" s="43"/>
      <c r="BA240" s="60"/>
      <c r="BB240" s="43"/>
      <c r="BC240" s="42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49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60"/>
      <c r="N241" s="34"/>
      <c r="O241" s="34"/>
      <c r="P241" s="34"/>
      <c r="Q241" s="34"/>
      <c r="R241" s="34"/>
      <c r="S241" s="34"/>
      <c r="T241" s="3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62"/>
      <c r="AJ241" s="33"/>
      <c r="AK241" s="33"/>
      <c r="AL241" s="33"/>
      <c r="AM241" s="33"/>
      <c r="AN241" s="33"/>
      <c r="AO241" s="33"/>
      <c r="AP241" s="33"/>
      <c r="AQ241" s="62"/>
      <c r="AR241" s="33"/>
      <c r="AS241" s="62"/>
      <c r="AT241" s="33"/>
      <c r="AU241" s="33"/>
      <c r="AV241" s="33"/>
      <c r="AW241" s="33"/>
      <c r="AX241" s="33"/>
      <c r="AY241" s="42"/>
      <c r="AZ241" s="43"/>
      <c r="BA241" s="60"/>
      <c r="BB241" s="43"/>
      <c r="BC241" s="42"/>
      <c r="BD241" s="33"/>
      <c r="BE241" s="33"/>
      <c r="BF241" s="33"/>
      <c r="BG241" s="33"/>
      <c r="BH241" s="33"/>
      <c r="BI241" s="3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49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60"/>
      <c r="N242" s="32"/>
      <c r="O242" s="31"/>
      <c r="P242" s="32"/>
      <c r="Q242" s="32"/>
      <c r="R242" s="32"/>
      <c r="S242" s="32"/>
      <c r="T242" s="3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62"/>
      <c r="AJ242" s="33"/>
      <c r="AK242" s="33"/>
      <c r="AL242" s="33"/>
      <c r="AM242" s="33"/>
      <c r="AN242" s="33"/>
      <c r="AO242" s="33"/>
      <c r="AP242" s="33"/>
      <c r="AQ242" s="62"/>
      <c r="AR242" s="33"/>
      <c r="AS242" s="62"/>
      <c r="AT242" s="33"/>
      <c r="AU242" s="33"/>
      <c r="AV242" s="33"/>
      <c r="AW242" s="33"/>
      <c r="AX242" s="33"/>
      <c r="AY242" s="42"/>
      <c r="AZ242" s="43"/>
      <c r="BA242" s="60"/>
      <c r="BB242" s="43"/>
      <c r="BC242" s="42"/>
      <c r="BD242" s="33"/>
      <c r="BE242" s="33"/>
      <c r="BF242" s="33"/>
      <c r="BG242" s="33"/>
      <c r="BH242" s="33"/>
      <c r="BI242" s="3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49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60"/>
      <c r="N243" s="32"/>
      <c r="O243" s="31"/>
      <c r="P243" s="32"/>
      <c r="Q243" s="32"/>
      <c r="R243" s="32"/>
      <c r="S243" s="32"/>
      <c r="T243" s="32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62"/>
      <c r="AJ243" s="33"/>
      <c r="AK243" s="33"/>
      <c r="AL243" s="33"/>
      <c r="AM243" s="33"/>
      <c r="AN243" s="33"/>
      <c r="AO243" s="33"/>
      <c r="AP243" s="33"/>
      <c r="AQ243" s="62"/>
      <c r="AR243" s="33"/>
      <c r="AS243" s="62"/>
      <c r="AT243" s="33"/>
      <c r="AU243" s="33"/>
      <c r="AV243" s="33"/>
      <c r="AW243" s="33"/>
      <c r="AX243" s="33"/>
      <c r="AY243" s="42"/>
      <c r="AZ243" s="43"/>
      <c r="BA243" s="60"/>
      <c r="BB243" s="43"/>
      <c r="BC243" s="42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267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62"/>
      <c r="AT244" s="33"/>
      <c r="AU244" s="33"/>
      <c r="AV244" s="33"/>
      <c r="AW244" s="33"/>
      <c r="AX244" s="33"/>
      <c r="AY244" s="42"/>
      <c r="AZ244" s="43"/>
      <c r="BA244" s="60"/>
      <c r="BB244" s="43"/>
      <c r="BC244" s="43"/>
      <c r="BD244" s="33"/>
      <c r="BE244" s="33"/>
      <c r="BF244" s="33"/>
      <c r="BG244" s="42"/>
      <c r="BH244" s="43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154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62"/>
      <c r="AJ245" s="33"/>
      <c r="AK245" s="33"/>
      <c r="AL245" s="33"/>
      <c r="AM245" s="33"/>
      <c r="AN245" s="33"/>
      <c r="AO245" s="33"/>
      <c r="AP245" s="33"/>
      <c r="AQ245" s="62"/>
      <c r="AR245" s="33"/>
      <c r="AS245" s="62"/>
      <c r="AT245" s="33"/>
      <c r="AU245" s="33"/>
      <c r="AV245" s="33"/>
      <c r="AW245" s="33"/>
      <c r="AX245" s="33"/>
      <c r="AY245" s="42"/>
      <c r="AZ245" s="43"/>
      <c r="BA245" s="60"/>
      <c r="BB245" s="51"/>
      <c r="BC245" s="52"/>
      <c r="BD245" s="33"/>
      <c r="BE245" s="33"/>
      <c r="BF245" s="33"/>
      <c r="BG245" s="33"/>
      <c r="BH245" s="33"/>
      <c r="BI245" s="3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44.7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62"/>
      <c r="AJ246" s="33"/>
      <c r="AK246" s="33"/>
      <c r="AL246" s="33"/>
      <c r="AM246" s="33"/>
      <c r="AN246" s="33"/>
      <c r="AO246" s="33"/>
      <c r="AP246" s="33"/>
      <c r="AQ246" s="62"/>
      <c r="AR246" s="33"/>
      <c r="AS246" s="62"/>
      <c r="AT246" s="33"/>
      <c r="AU246" s="33"/>
      <c r="AV246" s="33"/>
      <c r="AW246" s="33"/>
      <c r="AX246" s="33"/>
      <c r="AY246" s="42"/>
      <c r="AZ246" s="43"/>
      <c r="BA246" s="60"/>
      <c r="BB246" s="51"/>
      <c r="BC246" s="52"/>
      <c r="BD246" s="33"/>
      <c r="BE246" s="33"/>
      <c r="BF246" s="33"/>
      <c r="BG246" s="33"/>
      <c r="BH246" s="33"/>
      <c r="BI246" s="3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409.6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62"/>
      <c r="AJ247" s="33"/>
      <c r="AK247" s="33"/>
      <c r="AL247" s="33"/>
      <c r="AM247" s="33"/>
      <c r="AN247" s="33"/>
      <c r="AO247" s="33"/>
      <c r="AP247" s="33"/>
      <c r="AQ247" s="62"/>
      <c r="AR247" s="33"/>
      <c r="AS247" s="62"/>
      <c r="AT247" s="33"/>
      <c r="AU247" s="33"/>
      <c r="AV247" s="33"/>
      <c r="AW247" s="33"/>
      <c r="AX247" s="33"/>
      <c r="AY247" s="42"/>
      <c r="AZ247" s="42"/>
      <c r="BA247" s="42"/>
      <c r="BB247" s="43"/>
      <c r="BC247" s="42"/>
      <c r="BD247" s="33"/>
      <c r="BE247" s="33"/>
      <c r="BF247" s="33"/>
      <c r="BG247" s="33"/>
      <c r="BH247" s="33"/>
      <c r="BI247" s="3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25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62"/>
      <c r="AR248" s="33"/>
      <c r="AS248" s="62"/>
      <c r="AT248" s="33"/>
      <c r="AU248" s="33"/>
      <c r="AV248" s="33"/>
      <c r="AW248" s="33"/>
      <c r="AX248" s="33"/>
      <c r="AY248" s="42"/>
      <c r="AZ248" s="43"/>
      <c r="BA248" s="60"/>
      <c r="BB248" s="43"/>
      <c r="BC248" s="42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220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52"/>
      <c r="O249" s="52"/>
      <c r="P249" s="52"/>
      <c r="Q249" s="52"/>
      <c r="R249" s="52"/>
      <c r="S249" s="52"/>
      <c r="T249" s="5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62"/>
      <c r="AR249" s="33"/>
      <c r="AS249" s="62"/>
      <c r="AT249" s="33"/>
      <c r="AU249" s="33"/>
      <c r="AV249" s="33"/>
      <c r="AW249" s="33"/>
      <c r="AX249" s="33"/>
      <c r="AY249" s="42"/>
      <c r="AZ249" s="43"/>
      <c r="BA249" s="60"/>
      <c r="BB249" s="52"/>
      <c r="BC249" s="52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220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62"/>
      <c r="AR250" s="33"/>
      <c r="AS250" s="62"/>
      <c r="AT250" s="33"/>
      <c r="AU250" s="33"/>
      <c r="AV250" s="33"/>
      <c r="AW250" s="33"/>
      <c r="AX250" s="33"/>
      <c r="AY250" s="42"/>
      <c r="AZ250" s="43"/>
      <c r="BA250" s="60"/>
      <c r="BB250" s="42"/>
      <c r="BC250" s="42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220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62"/>
      <c r="AJ251" s="33"/>
      <c r="AK251" s="33"/>
      <c r="AL251" s="33"/>
      <c r="AM251" s="33"/>
      <c r="AN251" s="33"/>
      <c r="AO251" s="33"/>
      <c r="AP251" s="33"/>
      <c r="AQ251" s="62"/>
      <c r="AR251" s="33"/>
      <c r="AS251" s="62"/>
      <c r="AT251" s="33"/>
      <c r="AU251" s="33"/>
      <c r="AV251" s="33"/>
      <c r="AW251" s="33"/>
      <c r="AX251" s="33"/>
      <c r="AY251" s="42"/>
      <c r="AZ251" s="43"/>
      <c r="BA251" s="60"/>
      <c r="BB251" s="43"/>
      <c r="BC251" s="42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409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52"/>
      <c r="O252" s="52"/>
      <c r="P252" s="52"/>
      <c r="Q252" s="52"/>
      <c r="R252" s="52"/>
      <c r="S252" s="52"/>
      <c r="T252" s="5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42"/>
      <c r="AF252" s="52"/>
      <c r="AG252" s="52"/>
      <c r="AH252" s="33"/>
      <c r="AI252" s="60"/>
      <c r="AJ252" s="52"/>
      <c r="AK252" s="52"/>
      <c r="AL252" s="33"/>
      <c r="AM252" s="33"/>
      <c r="AN252" s="33"/>
      <c r="AO252" s="33"/>
      <c r="AP252" s="33"/>
      <c r="AQ252" s="60"/>
      <c r="AR252" s="52"/>
      <c r="AS252" s="60"/>
      <c r="AT252" s="52"/>
      <c r="AU252" s="33"/>
      <c r="AV252" s="33"/>
      <c r="AW252" s="33"/>
      <c r="AX252" s="33"/>
      <c r="AY252" s="42"/>
      <c r="AZ252" s="43"/>
      <c r="BA252" s="60"/>
      <c r="BB252" s="52"/>
      <c r="BC252" s="52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44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52"/>
      <c r="O253" s="52"/>
      <c r="P253" s="52"/>
      <c r="Q253" s="52"/>
      <c r="R253" s="52"/>
      <c r="S253" s="52"/>
      <c r="T253" s="52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42"/>
      <c r="AF253" s="52"/>
      <c r="AG253" s="52"/>
      <c r="AH253" s="33"/>
      <c r="AI253" s="60"/>
      <c r="AJ253" s="52"/>
      <c r="AK253" s="52"/>
      <c r="AL253" s="33"/>
      <c r="AM253" s="33"/>
      <c r="AN253" s="33"/>
      <c r="AO253" s="33"/>
      <c r="AP253" s="33"/>
      <c r="AQ253" s="60"/>
      <c r="AR253" s="52"/>
      <c r="AS253" s="60"/>
      <c r="AT253" s="52"/>
      <c r="AU253" s="33"/>
      <c r="AV253" s="33"/>
      <c r="AW253" s="33"/>
      <c r="AX253" s="33"/>
      <c r="AY253" s="42"/>
      <c r="AZ253" s="43"/>
      <c r="BA253" s="60"/>
      <c r="BB253" s="52"/>
      <c r="BC253" s="52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44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52"/>
      <c r="O254" s="52"/>
      <c r="P254" s="52"/>
      <c r="Q254" s="52"/>
      <c r="R254" s="52"/>
      <c r="S254" s="52"/>
      <c r="T254" s="5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42"/>
      <c r="AF254" s="52"/>
      <c r="AG254" s="52"/>
      <c r="AH254" s="33"/>
      <c r="AI254" s="60"/>
      <c r="AJ254" s="52"/>
      <c r="AK254" s="52"/>
      <c r="AL254" s="33"/>
      <c r="AM254" s="33"/>
      <c r="AN254" s="33"/>
      <c r="AO254" s="33"/>
      <c r="AP254" s="33"/>
      <c r="AQ254" s="60"/>
      <c r="AR254" s="52"/>
      <c r="AS254" s="60"/>
      <c r="AT254" s="52"/>
      <c r="AU254" s="33"/>
      <c r="AV254" s="33"/>
      <c r="AW254" s="33"/>
      <c r="AX254" s="33"/>
      <c r="AY254" s="42"/>
      <c r="AZ254" s="43"/>
      <c r="BA254" s="60"/>
      <c r="BB254" s="52"/>
      <c r="BC254" s="52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144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52"/>
      <c r="O255" s="52"/>
      <c r="P255" s="52"/>
      <c r="Q255" s="52"/>
      <c r="R255" s="52"/>
      <c r="S255" s="52"/>
      <c r="T255" s="5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42"/>
      <c r="AF255" s="52"/>
      <c r="AG255" s="52"/>
      <c r="AH255" s="33"/>
      <c r="AI255" s="60"/>
      <c r="AJ255" s="52"/>
      <c r="AK255" s="52"/>
      <c r="AL255" s="33"/>
      <c r="AM255" s="33"/>
      <c r="AN255" s="33"/>
      <c r="AO255" s="33"/>
      <c r="AP255" s="33"/>
      <c r="AQ255" s="60"/>
      <c r="AR255" s="52"/>
      <c r="AS255" s="60"/>
      <c r="AT255" s="52"/>
      <c r="AU255" s="33"/>
      <c r="AV255" s="33"/>
      <c r="AW255" s="33"/>
      <c r="AX255" s="33"/>
      <c r="AY255" s="42"/>
      <c r="AZ255" s="43"/>
      <c r="BA255" s="60"/>
      <c r="BB255" s="52"/>
      <c r="BC255" s="52"/>
      <c r="BD255" s="33"/>
      <c r="BE255" s="33"/>
      <c r="BF255" s="33"/>
      <c r="BG255" s="33"/>
      <c r="BH255" s="33"/>
      <c r="BI255" s="3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44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52"/>
      <c r="O256" s="52"/>
      <c r="P256" s="52"/>
      <c r="Q256" s="52"/>
      <c r="R256" s="52"/>
      <c r="S256" s="52"/>
      <c r="T256" s="52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42"/>
      <c r="AF256" s="52"/>
      <c r="AG256" s="52"/>
      <c r="AH256" s="33"/>
      <c r="AI256" s="60"/>
      <c r="AJ256" s="52"/>
      <c r="AK256" s="52"/>
      <c r="AL256" s="33"/>
      <c r="AM256" s="33"/>
      <c r="AN256" s="33"/>
      <c r="AO256" s="33"/>
      <c r="AP256" s="33"/>
      <c r="AQ256" s="60"/>
      <c r="AR256" s="52"/>
      <c r="AS256" s="60"/>
      <c r="AT256" s="52"/>
      <c r="AU256" s="33"/>
      <c r="AV256" s="33"/>
      <c r="AW256" s="33"/>
      <c r="AX256" s="33"/>
      <c r="AY256" s="42"/>
      <c r="AZ256" s="43"/>
      <c r="BA256" s="60"/>
      <c r="BB256" s="52"/>
      <c r="BC256" s="52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144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52"/>
      <c r="O257" s="52"/>
      <c r="P257" s="52"/>
      <c r="Q257" s="52"/>
      <c r="R257" s="52"/>
      <c r="S257" s="52"/>
      <c r="T257" s="52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42"/>
      <c r="AF257" s="52"/>
      <c r="AG257" s="52"/>
      <c r="AH257" s="33"/>
      <c r="AI257" s="57"/>
      <c r="AJ257" s="52"/>
      <c r="AK257" s="52"/>
      <c r="AL257" s="33"/>
      <c r="AM257" s="33"/>
      <c r="AN257" s="33"/>
      <c r="AO257" s="33"/>
      <c r="AP257" s="33"/>
      <c r="AQ257" s="57"/>
      <c r="AR257" s="52"/>
      <c r="AS257" s="57"/>
      <c r="AT257" s="52"/>
      <c r="AU257" s="33"/>
      <c r="AV257" s="33"/>
      <c r="AW257" s="33"/>
      <c r="AX257" s="33"/>
      <c r="AY257" s="42"/>
      <c r="AZ257" s="43"/>
      <c r="BA257" s="57"/>
      <c r="BB257" s="52"/>
      <c r="BC257" s="52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9.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52"/>
      <c r="O258" s="52"/>
      <c r="P258" s="52"/>
      <c r="Q258" s="52"/>
      <c r="R258" s="52"/>
      <c r="S258" s="52"/>
      <c r="T258" s="52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58"/>
      <c r="AJ258" s="33"/>
      <c r="AK258" s="33"/>
      <c r="AL258" s="33"/>
      <c r="AM258" s="33"/>
      <c r="AN258" s="33"/>
      <c r="AO258" s="33"/>
      <c r="AP258" s="33"/>
      <c r="AQ258" s="58"/>
      <c r="AR258" s="33"/>
      <c r="AS258" s="58"/>
      <c r="AT258" s="33"/>
      <c r="AU258" s="33"/>
      <c r="AV258" s="33"/>
      <c r="AW258" s="33"/>
      <c r="AX258" s="33"/>
      <c r="AY258" s="42"/>
      <c r="AZ258" s="43"/>
      <c r="BA258" s="57"/>
      <c r="BB258" s="51"/>
      <c r="BC258" s="52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408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58"/>
      <c r="AJ259" s="33"/>
      <c r="AK259" s="33"/>
      <c r="AL259" s="33"/>
      <c r="AM259" s="33"/>
      <c r="AN259" s="33"/>
      <c r="AO259" s="33"/>
      <c r="AP259" s="33"/>
      <c r="AQ259" s="58"/>
      <c r="AR259" s="33"/>
      <c r="AS259" s="58"/>
      <c r="AT259" s="33"/>
      <c r="AU259" s="33"/>
      <c r="AV259" s="33"/>
      <c r="AW259" s="33"/>
      <c r="AX259" s="33"/>
      <c r="AY259" s="42"/>
      <c r="AZ259" s="43"/>
      <c r="BA259" s="57"/>
      <c r="BB259" s="42"/>
      <c r="BC259" s="42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46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58"/>
      <c r="AJ260" s="33"/>
      <c r="AK260" s="33"/>
      <c r="AL260" s="33"/>
      <c r="AM260" s="33"/>
      <c r="AN260" s="33"/>
      <c r="AO260" s="33"/>
      <c r="AP260" s="33"/>
      <c r="AQ260" s="58"/>
      <c r="AR260" s="33"/>
      <c r="AS260" s="58"/>
      <c r="AT260" s="33"/>
      <c r="AU260" s="33"/>
      <c r="AV260" s="33"/>
      <c r="AW260" s="33"/>
      <c r="AX260" s="33"/>
      <c r="AY260" s="42"/>
      <c r="AZ260" s="43"/>
      <c r="BA260" s="57"/>
      <c r="BB260" s="51"/>
      <c r="BC260" s="52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408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58"/>
      <c r="AJ261" s="33"/>
      <c r="AK261" s="33"/>
      <c r="AL261" s="33"/>
      <c r="AM261" s="33"/>
      <c r="AN261" s="33"/>
      <c r="AO261" s="33"/>
      <c r="AP261" s="33"/>
      <c r="AQ261" s="58"/>
      <c r="AR261" s="33"/>
      <c r="AS261" s="58"/>
      <c r="AT261" s="33"/>
      <c r="AU261" s="33"/>
      <c r="AV261" s="33"/>
      <c r="AW261" s="33"/>
      <c r="AX261" s="33"/>
      <c r="AY261" s="42"/>
      <c r="AZ261" s="43"/>
      <c r="BA261" s="57"/>
      <c r="BB261" s="42"/>
      <c r="BC261" s="42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156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58"/>
      <c r="AJ262" s="33"/>
      <c r="AK262" s="33"/>
      <c r="AL262" s="33"/>
      <c r="AM262" s="33"/>
      <c r="AN262" s="33"/>
      <c r="AO262" s="33"/>
      <c r="AP262" s="33"/>
      <c r="AQ262" s="58"/>
      <c r="AR262" s="33"/>
      <c r="AS262" s="58"/>
      <c r="AT262" s="33"/>
      <c r="AU262" s="33"/>
      <c r="AV262" s="33"/>
      <c r="AW262" s="33"/>
      <c r="AX262" s="33"/>
      <c r="AY262" s="42"/>
      <c r="AZ262" s="43"/>
      <c r="BA262" s="57"/>
      <c r="BB262" s="51"/>
      <c r="BC262" s="52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32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52"/>
      <c r="O263" s="52"/>
      <c r="P263" s="52"/>
      <c r="Q263" s="52"/>
      <c r="R263" s="52"/>
      <c r="S263" s="52"/>
      <c r="T263" s="5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58"/>
      <c r="AJ263" s="33"/>
      <c r="AK263" s="33"/>
      <c r="AL263" s="33"/>
      <c r="AM263" s="33"/>
      <c r="AN263" s="33"/>
      <c r="AO263" s="33"/>
      <c r="AP263" s="33"/>
      <c r="AQ263" s="58"/>
      <c r="AR263" s="33"/>
      <c r="AS263" s="58"/>
      <c r="AT263" s="33"/>
      <c r="AU263" s="33"/>
      <c r="AV263" s="33"/>
      <c r="AW263" s="33"/>
      <c r="AX263" s="33"/>
      <c r="AY263" s="42"/>
      <c r="AZ263" s="43"/>
      <c r="BA263" s="57"/>
      <c r="BB263" s="52"/>
      <c r="BC263" s="52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32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52"/>
      <c r="O264" s="52"/>
      <c r="P264" s="52"/>
      <c r="Q264" s="52"/>
      <c r="R264" s="52"/>
      <c r="S264" s="52"/>
      <c r="T264" s="5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58"/>
      <c r="AJ264" s="33"/>
      <c r="AK264" s="33"/>
      <c r="AL264" s="33"/>
      <c r="AM264" s="33"/>
      <c r="AN264" s="33"/>
      <c r="AO264" s="33"/>
      <c r="AP264" s="33"/>
      <c r="AQ264" s="58"/>
      <c r="AR264" s="33"/>
      <c r="AS264" s="58"/>
      <c r="AT264" s="33"/>
      <c r="AU264" s="33"/>
      <c r="AV264" s="33"/>
      <c r="AW264" s="33"/>
      <c r="AX264" s="33"/>
      <c r="AY264" s="42"/>
      <c r="AZ264" s="43"/>
      <c r="BA264" s="57"/>
      <c r="BB264" s="51"/>
      <c r="BC264" s="52"/>
      <c r="BD264" s="33"/>
      <c r="BE264" s="33"/>
      <c r="BF264" s="33"/>
      <c r="BG264" s="33"/>
      <c r="BH264" s="33"/>
      <c r="BI264" s="3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24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2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58"/>
      <c r="AJ265" s="33"/>
      <c r="AK265" s="33"/>
      <c r="AL265" s="33"/>
      <c r="AM265" s="33"/>
      <c r="AN265" s="33"/>
      <c r="AO265" s="33"/>
      <c r="AP265" s="33"/>
      <c r="AQ265" s="58"/>
      <c r="AR265" s="33"/>
      <c r="AS265" s="58"/>
      <c r="AT265" s="33"/>
      <c r="AU265" s="33"/>
      <c r="AV265" s="33"/>
      <c r="AW265" s="33"/>
      <c r="AX265" s="33"/>
      <c r="AY265" s="42"/>
      <c r="AZ265" s="43"/>
      <c r="BA265" s="57"/>
      <c r="BB265" s="43"/>
      <c r="BC265" s="43"/>
      <c r="BD265" s="33"/>
      <c r="BE265" s="33"/>
      <c r="BF265" s="33"/>
      <c r="BG265" s="33"/>
      <c r="BH265" s="33"/>
      <c r="BI265" s="3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84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34"/>
      <c r="O266" s="34"/>
      <c r="P266" s="34"/>
      <c r="Q266" s="34"/>
      <c r="R266" s="34"/>
      <c r="S266" s="34"/>
      <c r="T266" s="3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58"/>
      <c r="AJ266" s="33"/>
      <c r="AK266" s="33"/>
      <c r="AL266" s="33"/>
      <c r="AM266" s="33"/>
      <c r="AN266" s="33"/>
      <c r="AO266" s="33"/>
      <c r="AP266" s="33"/>
      <c r="AQ266" s="58"/>
      <c r="AR266" s="33"/>
      <c r="AS266" s="58"/>
      <c r="AT266" s="33"/>
      <c r="AU266" s="33"/>
      <c r="AV266" s="33"/>
      <c r="AW266" s="33"/>
      <c r="AX266" s="33"/>
      <c r="AY266" s="42"/>
      <c r="AZ266" s="43"/>
      <c r="BA266" s="56"/>
      <c r="BB266" s="59"/>
      <c r="BC266" s="52"/>
      <c r="BD266" s="33"/>
      <c r="BE266" s="33"/>
      <c r="BF266" s="33"/>
      <c r="BG266" s="33"/>
      <c r="BH266" s="33"/>
      <c r="BI266" s="33"/>
      <c r="BJ266" s="33"/>
      <c r="BK266" s="44"/>
      <c r="BL266" s="24"/>
      <c r="BM266" s="33"/>
      <c r="BN266" s="33"/>
      <c r="BO266" s="34"/>
      <c r="BP266" s="23"/>
      <c r="BQ266" s="24"/>
      <c r="BR266" s="25"/>
    </row>
    <row r="267" spans="1:70" s="22" customFormat="1" ht="184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57"/>
      <c r="N267" s="32"/>
      <c r="O267" s="31"/>
      <c r="P267" s="32"/>
      <c r="Q267" s="32"/>
      <c r="R267" s="32"/>
      <c r="S267" s="32"/>
      <c r="T267" s="32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58"/>
      <c r="AJ267" s="33"/>
      <c r="AK267" s="33"/>
      <c r="AL267" s="33"/>
      <c r="AM267" s="33"/>
      <c r="AN267" s="33"/>
      <c r="AO267" s="33"/>
      <c r="AP267" s="33"/>
      <c r="AQ267" s="58"/>
      <c r="AR267" s="33"/>
      <c r="AS267" s="58"/>
      <c r="AT267" s="33"/>
      <c r="AU267" s="33"/>
      <c r="AV267" s="33"/>
      <c r="AW267" s="33"/>
      <c r="AX267" s="33"/>
      <c r="AY267" s="42"/>
      <c r="AZ267" s="43"/>
      <c r="BA267" s="56"/>
      <c r="BB267" s="59"/>
      <c r="BC267" s="52"/>
      <c r="BD267" s="33"/>
      <c r="BE267" s="33"/>
      <c r="BF267" s="33"/>
      <c r="BG267" s="33"/>
      <c r="BH267" s="33"/>
      <c r="BI267" s="33"/>
      <c r="BJ267" s="33"/>
      <c r="BK267" s="44"/>
      <c r="BL267" s="24"/>
      <c r="BM267" s="33"/>
      <c r="BN267" s="33"/>
      <c r="BO267" s="34"/>
      <c r="BP267" s="23"/>
      <c r="BQ267" s="24"/>
      <c r="BR267" s="25"/>
    </row>
    <row r="268" spans="1:70" s="22" customFormat="1" ht="18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58"/>
      <c r="AJ268" s="33"/>
      <c r="AK268" s="33"/>
      <c r="AL268" s="33"/>
      <c r="AM268" s="33"/>
      <c r="AN268" s="33"/>
      <c r="AO268" s="33"/>
      <c r="AP268" s="33"/>
      <c r="AQ268" s="58"/>
      <c r="AR268" s="33"/>
      <c r="AS268" s="58"/>
      <c r="AT268" s="33"/>
      <c r="AU268" s="33"/>
      <c r="AV268" s="33"/>
      <c r="AW268" s="33"/>
      <c r="AX268" s="33"/>
      <c r="AY268" s="42"/>
      <c r="AZ268" s="43"/>
      <c r="BA268" s="57"/>
      <c r="BB268" s="42"/>
      <c r="BC268" s="42"/>
      <c r="BD268" s="33"/>
      <c r="BE268" s="33"/>
      <c r="BF268" s="33"/>
      <c r="BG268" s="33"/>
      <c r="BH268" s="33"/>
      <c r="BI268" s="3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8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58"/>
      <c r="AJ269" s="33"/>
      <c r="AK269" s="33"/>
      <c r="AL269" s="33"/>
      <c r="AM269" s="33"/>
      <c r="AN269" s="33"/>
      <c r="AO269" s="33"/>
      <c r="AP269" s="33"/>
      <c r="AQ269" s="58"/>
      <c r="AR269" s="33"/>
      <c r="AS269" s="58"/>
      <c r="AT269" s="33"/>
      <c r="AU269" s="33"/>
      <c r="AV269" s="33"/>
      <c r="AW269" s="33"/>
      <c r="AX269" s="33"/>
      <c r="AY269" s="42"/>
      <c r="AZ269" s="43"/>
      <c r="BA269" s="56"/>
      <c r="BB269" s="59"/>
      <c r="BC269" s="42"/>
      <c r="BD269" s="33"/>
      <c r="BE269" s="33"/>
      <c r="BF269" s="33"/>
      <c r="BG269" s="33"/>
      <c r="BH269" s="33"/>
      <c r="BI269" s="33"/>
      <c r="BJ269" s="33"/>
      <c r="BK269" s="44"/>
      <c r="BL269" s="24"/>
      <c r="BM269" s="33"/>
      <c r="BN269" s="33"/>
      <c r="BO269" s="34"/>
      <c r="BP269" s="23"/>
      <c r="BQ269" s="24"/>
      <c r="BR269" s="25"/>
    </row>
    <row r="270" spans="1:70" s="22" customFormat="1" ht="189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51"/>
      <c r="O270" s="51"/>
      <c r="P270" s="51"/>
      <c r="Q270" s="51"/>
      <c r="R270" s="51"/>
      <c r="S270" s="51"/>
      <c r="T270" s="5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58"/>
      <c r="AJ270" s="33"/>
      <c r="AK270" s="33"/>
      <c r="AL270" s="33"/>
      <c r="AM270" s="33"/>
      <c r="AN270" s="33"/>
      <c r="AO270" s="33"/>
      <c r="AP270" s="33"/>
      <c r="AQ270" s="58"/>
      <c r="AR270" s="33"/>
      <c r="AS270" s="58"/>
      <c r="AT270" s="33"/>
      <c r="AU270" s="33"/>
      <c r="AV270" s="33"/>
      <c r="AW270" s="33"/>
      <c r="AX270" s="33"/>
      <c r="AY270" s="42"/>
      <c r="AZ270" s="43"/>
      <c r="BA270" s="56"/>
      <c r="BB270" s="59"/>
      <c r="BC270" s="42"/>
      <c r="BD270" s="33"/>
      <c r="BE270" s="33"/>
      <c r="BF270" s="33"/>
      <c r="BG270" s="33"/>
      <c r="BH270" s="33"/>
      <c r="BI270" s="33"/>
      <c r="BJ270" s="33"/>
      <c r="BK270" s="44"/>
      <c r="BL270" s="24"/>
      <c r="BM270" s="33"/>
      <c r="BN270" s="33"/>
      <c r="BO270" s="34"/>
      <c r="BP270" s="23"/>
      <c r="BQ270" s="24"/>
      <c r="BR270" s="25"/>
    </row>
    <row r="271" spans="1:70" s="22" customFormat="1" ht="184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58"/>
      <c r="AJ271" s="33"/>
      <c r="AK271" s="33"/>
      <c r="AL271" s="33"/>
      <c r="AM271" s="33"/>
      <c r="AN271" s="33"/>
      <c r="AO271" s="33"/>
      <c r="AP271" s="33"/>
      <c r="AQ271" s="58"/>
      <c r="AR271" s="33"/>
      <c r="AS271" s="58"/>
      <c r="AT271" s="33"/>
      <c r="AU271" s="33"/>
      <c r="AV271" s="33"/>
      <c r="AW271" s="33"/>
      <c r="AX271" s="33"/>
      <c r="AY271" s="42"/>
      <c r="AZ271" s="43"/>
      <c r="BA271" s="57"/>
      <c r="BB271" s="42"/>
      <c r="BC271" s="42"/>
      <c r="BD271" s="33"/>
      <c r="BE271" s="33"/>
      <c r="BF271" s="33"/>
      <c r="BG271" s="42"/>
      <c r="BH271" s="43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184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58"/>
      <c r="AJ272" s="33"/>
      <c r="AK272" s="33"/>
      <c r="AL272" s="33"/>
      <c r="AM272" s="33"/>
      <c r="AN272" s="33"/>
      <c r="AO272" s="33"/>
      <c r="AP272" s="33"/>
      <c r="AQ272" s="58"/>
      <c r="AR272" s="33"/>
      <c r="AS272" s="58"/>
      <c r="AT272" s="33"/>
      <c r="AU272" s="33"/>
      <c r="AV272" s="33"/>
      <c r="AW272" s="33"/>
      <c r="AX272" s="33"/>
      <c r="AY272" s="42"/>
      <c r="AZ272" s="43"/>
      <c r="BA272" s="49"/>
      <c r="BB272" s="59"/>
      <c r="BC272" s="42"/>
      <c r="BD272" s="33"/>
      <c r="BE272" s="33"/>
      <c r="BF272" s="33"/>
      <c r="BG272" s="42"/>
      <c r="BH272" s="43"/>
      <c r="BI272" s="43"/>
      <c r="BJ272" s="33"/>
      <c r="BK272" s="44"/>
      <c r="BL272" s="24"/>
      <c r="BM272" s="33"/>
      <c r="BN272" s="33"/>
      <c r="BO272" s="34"/>
      <c r="BP272" s="23"/>
      <c r="BQ272" s="24"/>
      <c r="BR272" s="25"/>
    </row>
    <row r="273" spans="1:70" s="22" customFormat="1" ht="184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52"/>
      <c r="O273" s="52"/>
      <c r="P273" s="52"/>
      <c r="Q273" s="52"/>
      <c r="R273" s="52"/>
      <c r="S273" s="52"/>
      <c r="T273" s="5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58"/>
      <c r="AJ273" s="33"/>
      <c r="AK273" s="33"/>
      <c r="AL273" s="33"/>
      <c r="AM273" s="33"/>
      <c r="AN273" s="33"/>
      <c r="AO273" s="33"/>
      <c r="AP273" s="33"/>
      <c r="AQ273" s="58"/>
      <c r="AR273" s="33"/>
      <c r="AS273" s="58"/>
      <c r="AT273" s="33"/>
      <c r="AU273" s="33"/>
      <c r="AV273" s="33"/>
      <c r="AW273" s="33"/>
      <c r="AX273" s="33"/>
      <c r="AY273" s="42"/>
      <c r="AZ273" s="43"/>
      <c r="BA273" s="57"/>
      <c r="BB273" s="52"/>
      <c r="BC273" s="52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184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52"/>
      <c r="O274" s="52"/>
      <c r="P274" s="52"/>
      <c r="Q274" s="52"/>
      <c r="R274" s="52"/>
      <c r="S274" s="52"/>
      <c r="T274" s="5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58"/>
      <c r="AJ274" s="33"/>
      <c r="AK274" s="33"/>
      <c r="AL274" s="33"/>
      <c r="AM274" s="33"/>
      <c r="AN274" s="33"/>
      <c r="AO274" s="33"/>
      <c r="AP274" s="33"/>
      <c r="AQ274" s="58"/>
      <c r="AR274" s="33"/>
      <c r="AS274" s="58"/>
      <c r="AT274" s="33"/>
      <c r="AU274" s="33"/>
      <c r="AV274" s="33"/>
      <c r="AW274" s="33"/>
      <c r="AX274" s="33"/>
      <c r="AY274" s="42"/>
      <c r="AZ274" s="43"/>
      <c r="BA274" s="57"/>
      <c r="BB274" s="43"/>
      <c r="BC274" s="42"/>
      <c r="BD274" s="33"/>
      <c r="BE274" s="33"/>
      <c r="BF274" s="33"/>
      <c r="BG274" s="33"/>
      <c r="BH274" s="33"/>
      <c r="BI274" s="3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184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52"/>
      <c r="O275" s="52"/>
      <c r="P275" s="52"/>
      <c r="Q275" s="52"/>
      <c r="R275" s="52"/>
      <c r="S275" s="52"/>
      <c r="T275" s="5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58"/>
      <c r="AJ275" s="33"/>
      <c r="AK275" s="33"/>
      <c r="AL275" s="33"/>
      <c r="AM275" s="33"/>
      <c r="AN275" s="33"/>
      <c r="AO275" s="33"/>
      <c r="AP275" s="33"/>
      <c r="AQ275" s="58"/>
      <c r="AR275" s="33"/>
      <c r="AS275" s="58"/>
      <c r="AT275" s="33"/>
      <c r="AU275" s="33"/>
      <c r="AV275" s="33"/>
      <c r="AW275" s="33"/>
      <c r="AX275" s="33"/>
      <c r="AY275" s="42"/>
      <c r="AZ275" s="43"/>
      <c r="BA275" s="57"/>
      <c r="BB275" s="52"/>
      <c r="BC275" s="52"/>
      <c r="BD275" s="33"/>
      <c r="BE275" s="33"/>
      <c r="BF275" s="33"/>
      <c r="BG275" s="33"/>
      <c r="BH275" s="33"/>
      <c r="BI275" s="3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184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52"/>
      <c r="O276" s="52"/>
      <c r="P276" s="52"/>
      <c r="Q276" s="52"/>
      <c r="R276" s="52"/>
      <c r="S276" s="52"/>
      <c r="T276" s="5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58"/>
      <c r="AJ276" s="33"/>
      <c r="AK276" s="33"/>
      <c r="AL276" s="33"/>
      <c r="AM276" s="33"/>
      <c r="AN276" s="33"/>
      <c r="AO276" s="33"/>
      <c r="AP276" s="33"/>
      <c r="AQ276" s="58"/>
      <c r="AR276" s="33"/>
      <c r="AS276" s="58"/>
      <c r="AT276" s="33"/>
      <c r="AU276" s="33"/>
      <c r="AV276" s="33"/>
      <c r="AW276" s="33"/>
      <c r="AX276" s="33"/>
      <c r="AY276" s="42"/>
      <c r="AZ276" s="43"/>
      <c r="BA276" s="57"/>
      <c r="BB276" s="43"/>
      <c r="BC276" s="42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21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3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57"/>
      <c r="BB277" s="43"/>
      <c r="BC277" s="43"/>
      <c r="BD277" s="3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409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2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57"/>
      <c r="BB278" s="43"/>
      <c r="BC278" s="43"/>
      <c r="BD278" s="33"/>
      <c r="BE278" s="33"/>
      <c r="BF278" s="33"/>
      <c r="BG278" s="33"/>
      <c r="BH278" s="33"/>
      <c r="BI278" s="3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86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57"/>
      <c r="N279" s="32"/>
      <c r="O279" s="31"/>
      <c r="P279" s="32"/>
      <c r="Q279" s="32"/>
      <c r="R279" s="32"/>
      <c r="S279" s="32"/>
      <c r="T279" s="3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58"/>
      <c r="BB279" s="33"/>
      <c r="BC279" s="33"/>
      <c r="BD279" s="33"/>
      <c r="BE279" s="33"/>
      <c r="BF279" s="33"/>
      <c r="BG279" s="33"/>
      <c r="BH279" s="33"/>
      <c r="BI279" s="3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22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57"/>
      <c r="BB280" s="43"/>
      <c r="BC280" s="43"/>
      <c r="BD280" s="33"/>
      <c r="BE280" s="33"/>
      <c r="BF280" s="33"/>
      <c r="BG280" s="33"/>
      <c r="BH280" s="33"/>
      <c r="BI280" s="42"/>
      <c r="BJ280" s="43"/>
      <c r="BK280" s="43"/>
      <c r="BL280" s="24"/>
      <c r="BM280" s="33"/>
      <c r="BN280" s="33"/>
      <c r="BO280" s="34"/>
      <c r="BP280" s="23"/>
      <c r="BQ280" s="24"/>
      <c r="BR280" s="25"/>
    </row>
    <row r="281" spans="1:70" s="22" customFormat="1" ht="222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2"/>
      <c r="O281" s="42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58"/>
      <c r="BB281" s="33"/>
      <c r="BC281" s="33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22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2"/>
      <c r="O282" s="42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58"/>
      <c r="BB282" s="33"/>
      <c r="BC282" s="33"/>
      <c r="BD282" s="33"/>
      <c r="BE282" s="33"/>
      <c r="BF282" s="33"/>
      <c r="BG282" s="33"/>
      <c r="BH282" s="33"/>
      <c r="BI282" s="3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257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3"/>
      <c r="O283" s="42"/>
      <c r="P283" s="43"/>
      <c r="Q283" s="43"/>
      <c r="R283" s="43"/>
      <c r="S283" s="43"/>
      <c r="T283" s="4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57"/>
      <c r="BB283" s="43"/>
      <c r="BC283" s="43"/>
      <c r="BD283" s="33"/>
      <c r="BE283" s="33"/>
      <c r="BF283" s="33"/>
      <c r="BG283" s="33"/>
      <c r="BH283" s="33"/>
      <c r="BI283" s="3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8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57"/>
      <c r="N284" s="32"/>
      <c r="O284" s="31"/>
      <c r="P284" s="32"/>
      <c r="Q284" s="32"/>
      <c r="R284" s="32"/>
      <c r="S284" s="32"/>
      <c r="T284" s="3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58"/>
      <c r="BB284" s="33"/>
      <c r="BC284" s="33"/>
      <c r="BD284" s="33"/>
      <c r="BE284" s="33"/>
      <c r="BF284" s="33"/>
      <c r="BG284" s="33"/>
      <c r="BH284" s="33"/>
      <c r="BI284" s="3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229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52"/>
      <c r="O285" s="52"/>
      <c r="P285" s="52"/>
      <c r="Q285" s="52"/>
      <c r="R285" s="52"/>
      <c r="S285" s="52"/>
      <c r="T285" s="5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58"/>
      <c r="BB285" s="33"/>
      <c r="BC285" s="33"/>
      <c r="BD285" s="33"/>
      <c r="BE285" s="33"/>
      <c r="BF285" s="33"/>
      <c r="BG285" s="33"/>
      <c r="BH285" s="33"/>
      <c r="BI285" s="3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409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2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42"/>
      <c r="AF286" s="43"/>
      <c r="AG286" s="43"/>
      <c r="AH286" s="43"/>
      <c r="AI286" s="57"/>
      <c r="AJ286" s="43"/>
      <c r="AK286" s="43"/>
      <c r="AL286" s="33"/>
      <c r="AM286" s="33"/>
      <c r="AN286" s="33"/>
      <c r="AO286" s="33"/>
      <c r="AP286" s="33"/>
      <c r="AQ286" s="57"/>
      <c r="AR286" s="43"/>
      <c r="AS286" s="57"/>
      <c r="AT286" s="43"/>
      <c r="AU286" s="33"/>
      <c r="AV286" s="33"/>
      <c r="AW286" s="33"/>
      <c r="AX286" s="33"/>
      <c r="AY286" s="42"/>
      <c r="AZ286" s="43"/>
      <c r="BA286" s="57"/>
      <c r="BB286" s="43"/>
      <c r="BC286" s="43"/>
      <c r="BD286" s="33"/>
      <c r="BE286" s="33"/>
      <c r="BF286" s="33"/>
      <c r="BG286" s="33"/>
      <c r="BH286" s="33"/>
      <c r="BI286" s="3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41.7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32"/>
      <c r="O287" s="31"/>
      <c r="P287" s="32"/>
      <c r="Q287" s="32"/>
      <c r="R287" s="32"/>
      <c r="S287" s="32"/>
      <c r="T287" s="3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42"/>
      <c r="AH287" s="43"/>
      <c r="AI287" s="4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42"/>
      <c r="AZ287" s="43"/>
      <c r="BA287" s="57"/>
      <c r="BB287" s="43"/>
      <c r="BC287" s="43"/>
      <c r="BD287" s="33"/>
      <c r="BE287" s="33"/>
      <c r="BF287" s="33"/>
      <c r="BG287" s="33"/>
      <c r="BH287" s="33"/>
      <c r="BI287" s="3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141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57"/>
      <c r="N288" s="32"/>
      <c r="O288" s="31"/>
      <c r="P288" s="32"/>
      <c r="Q288" s="32"/>
      <c r="R288" s="32"/>
      <c r="S288" s="32"/>
      <c r="T288" s="3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42"/>
      <c r="AH288" s="43"/>
      <c r="AI288" s="4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42"/>
      <c r="AZ288" s="43"/>
      <c r="BA288" s="57"/>
      <c r="BB288" s="43"/>
      <c r="BC288" s="43"/>
      <c r="BD288" s="33"/>
      <c r="BE288" s="33"/>
      <c r="BF288" s="33"/>
      <c r="BG288" s="33"/>
      <c r="BH288" s="33"/>
      <c r="BI288" s="3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4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57"/>
      <c r="N289" s="34"/>
      <c r="O289" s="34"/>
      <c r="P289" s="34"/>
      <c r="Q289" s="34"/>
      <c r="R289" s="34"/>
      <c r="S289" s="34"/>
      <c r="T289" s="3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42"/>
      <c r="AH289" s="43"/>
      <c r="AI289" s="4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42"/>
      <c r="AZ289" s="43"/>
      <c r="BA289" s="57"/>
      <c r="BB289" s="43"/>
      <c r="BC289" s="43"/>
      <c r="BD289" s="3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141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57"/>
      <c r="N290" s="32"/>
      <c r="O290" s="31"/>
      <c r="P290" s="32"/>
      <c r="Q290" s="32"/>
      <c r="R290" s="32"/>
      <c r="S290" s="32"/>
      <c r="T290" s="32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42"/>
      <c r="AH290" s="43"/>
      <c r="AI290" s="4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42"/>
      <c r="AZ290" s="43"/>
      <c r="BA290" s="57"/>
      <c r="BB290" s="43"/>
      <c r="BC290" s="43"/>
      <c r="BD290" s="3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41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57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42"/>
      <c r="AH291" s="43"/>
      <c r="AI291" s="4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42"/>
      <c r="AZ291" s="43"/>
      <c r="BA291" s="57"/>
      <c r="BB291" s="43"/>
      <c r="BC291" s="43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01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3"/>
      <c r="O292" s="42"/>
      <c r="P292" s="43"/>
      <c r="Q292" s="43"/>
      <c r="R292" s="43"/>
      <c r="S292" s="43"/>
      <c r="T292" s="4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57"/>
      <c r="BB292" s="43"/>
      <c r="BC292" s="43"/>
      <c r="BD292" s="33"/>
      <c r="BE292" s="33"/>
      <c r="BF292" s="33"/>
      <c r="BG292" s="33"/>
      <c r="BH292" s="33"/>
      <c r="BI292" s="3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01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57"/>
      <c r="N293" s="32"/>
      <c r="O293" s="31"/>
      <c r="P293" s="32"/>
      <c r="Q293" s="32"/>
      <c r="R293" s="32"/>
      <c r="S293" s="32"/>
      <c r="T293" s="3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58"/>
      <c r="BB293" s="33"/>
      <c r="BC293" s="33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01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2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46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201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6"/>
      <c r="N295" s="32"/>
      <c r="O295" s="31"/>
      <c r="P295" s="32"/>
      <c r="Q295" s="32"/>
      <c r="R295" s="32"/>
      <c r="S295" s="32"/>
      <c r="T295" s="32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45"/>
      <c r="BB295" s="33"/>
      <c r="BC295" s="33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2"/>
      <c r="P296" s="42"/>
      <c r="Q296" s="42"/>
      <c r="R296" s="42"/>
      <c r="S296" s="42"/>
      <c r="T296" s="4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45"/>
      <c r="BB296" s="33"/>
      <c r="BC296" s="33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201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43"/>
      <c r="O297" s="42"/>
      <c r="P297" s="42"/>
      <c r="Q297" s="42"/>
      <c r="R297" s="42"/>
      <c r="S297" s="42"/>
      <c r="T297" s="4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45"/>
      <c r="BB297" s="33"/>
      <c r="BC297" s="33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201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2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42"/>
      <c r="AH298" s="43"/>
      <c r="AI298" s="4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42"/>
      <c r="AZ298" s="43"/>
      <c r="BA298" s="46"/>
      <c r="BB298" s="43"/>
      <c r="BC298" s="43"/>
      <c r="BD298" s="33"/>
      <c r="BE298" s="33"/>
      <c r="BF298" s="33"/>
      <c r="BG298" s="3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201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2"/>
      <c r="P299" s="32"/>
      <c r="Q299" s="32"/>
      <c r="R299" s="32"/>
      <c r="S299" s="32"/>
      <c r="T299" s="3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45"/>
      <c r="BB299" s="33"/>
      <c r="BC299" s="33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201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3"/>
      <c r="O300" s="42"/>
      <c r="P300" s="42"/>
      <c r="Q300" s="42"/>
      <c r="R300" s="42"/>
      <c r="S300" s="42"/>
      <c r="T300" s="4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45"/>
      <c r="BB300" s="33"/>
      <c r="BC300" s="33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01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6"/>
      <c r="N301" s="32"/>
      <c r="O301" s="31"/>
      <c r="P301" s="32"/>
      <c r="Q301" s="32"/>
      <c r="R301" s="32"/>
      <c r="S301" s="32"/>
      <c r="T301" s="32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45"/>
      <c r="BB301" s="33"/>
      <c r="BC301" s="33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59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52"/>
      <c r="O302" s="52"/>
      <c r="P302" s="52"/>
      <c r="Q302" s="52"/>
      <c r="R302" s="52"/>
      <c r="S302" s="52"/>
      <c r="T302" s="5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46"/>
      <c r="BB302" s="52"/>
      <c r="BC302" s="52"/>
      <c r="BD302" s="33"/>
      <c r="BE302" s="33"/>
      <c r="BF302" s="33"/>
      <c r="BG302" s="42"/>
      <c r="BH302" s="51"/>
      <c r="BI302" s="52"/>
      <c r="BJ302" s="33"/>
      <c r="BK302" s="44"/>
      <c r="BL302" s="24"/>
      <c r="BM302" s="33"/>
      <c r="BN302" s="33"/>
      <c r="BO302" s="34"/>
      <c r="BP302" s="23"/>
      <c r="BQ302" s="24"/>
      <c r="BR302" s="25"/>
    </row>
    <row r="303" spans="1:70" s="22" customFormat="1" ht="244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2"/>
      <c r="O303" s="42"/>
      <c r="P303" s="52"/>
      <c r="Q303" s="52"/>
      <c r="R303" s="52"/>
      <c r="S303" s="52"/>
      <c r="T303" s="52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46"/>
      <c r="BB303" s="55"/>
      <c r="BC303" s="52"/>
      <c r="BD303" s="33"/>
      <c r="BE303" s="33"/>
      <c r="BF303" s="33"/>
      <c r="BG303" s="42"/>
      <c r="BH303" s="51"/>
      <c r="BI303" s="52"/>
      <c r="BJ303" s="33"/>
      <c r="BK303" s="44"/>
      <c r="BL303" s="24"/>
      <c r="BM303" s="33"/>
      <c r="BN303" s="33"/>
      <c r="BO303" s="34"/>
      <c r="BP303" s="23"/>
      <c r="BQ303" s="24"/>
      <c r="BR303" s="25"/>
    </row>
    <row r="304" spans="1:70" s="22" customFormat="1" ht="219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51"/>
      <c r="O304" s="51"/>
      <c r="P304" s="51"/>
      <c r="Q304" s="51"/>
      <c r="R304" s="51"/>
      <c r="S304" s="51"/>
      <c r="T304" s="5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49"/>
      <c r="BB304" s="50"/>
      <c r="BC304" s="47"/>
      <c r="BD304" s="33"/>
      <c r="BE304" s="33"/>
      <c r="BF304" s="33"/>
      <c r="BG304" s="33"/>
      <c r="BH304" s="33"/>
      <c r="BI304" s="33"/>
      <c r="BJ304" s="33"/>
      <c r="BK304" s="44"/>
      <c r="BL304" s="24"/>
      <c r="BM304" s="33"/>
      <c r="BN304" s="33"/>
      <c r="BO304" s="34"/>
      <c r="BP304" s="23"/>
      <c r="BQ304" s="24"/>
      <c r="BR304" s="25"/>
    </row>
    <row r="305" spans="1:70" s="22" customFormat="1" ht="219.7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52"/>
      <c r="O305" s="52"/>
      <c r="P305" s="52"/>
      <c r="Q305" s="52"/>
      <c r="R305" s="52"/>
      <c r="S305" s="52"/>
      <c r="T305" s="52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46"/>
      <c r="BB305" s="52"/>
      <c r="BC305" s="52"/>
      <c r="BD305" s="33"/>
      <c r="BE305" s="33"/>
      <c r="BF305" s="33"/>
      <c r="BG305" s="33"/>
      <c r="BH305" s="33"/>
      <c r="BI305" s="33"/>
      <c r="BJ305" s="33"/>
      <c r="BK305" s="44"/>
      <c r="BL305" s="24"/>
      <c r="BM305" s="33"/>
      <c r="BN305" s="33"/>
      <c r="BO305" s="34"/>
      <c r="BP305" s="23"/>
      <c r="BQ305" s="24"/>
      <c r="BR305" s="25"/>
    </row>
    <row r="306" spans="1:70" s="22" customFormat="1" ht="219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52"/>
      <c r="O306" s="52"/>
      <c r="P306" s="52"/>
      <c r="Q306" s="52"/>
      <c r="R306" s="52"/>
      <c r="S306" s="52"/>
      <c r="T306" s="5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49"/>
      <c r="BB306" s="50"/>
      <c r="BC306" s="47"/>
      <c r="BD306" s="33"/>
      <c r="BE306" s="33"/>
      <c r="BF306" s="33"/>
      <c r="BG306" s="33"/>
      <c r="BH306" s="33"/>
      <c r="BI306" s="33"/>
      <c r="BJ306" s="33"/>
      <c r="BK306" s="44"/>
      <c r="BL306" s="24"/>
      <c r="BM306" s="33"/>
      <c r="BN306" s="33"/>
      <c r="BO306" s="34"/>
      <c r="BP306" s="23"/>
      <c r="BQ306" s="24"/>
      <c r="BR306" s="25"/>
    </row>
    <row r="307" spans="1:70" s="22" customFormat="1" ht="409.6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52"/>
      <c r="O307" s="52"/>
      <c r="P307" s="52"/>
      <c r="Q307" s="52"/>
      <c r="R307" s="52"/>
      <c r="S307" s="52"/>
      <c r="T307" s="5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46"/>
      <c r="BB307" s="52"/>
      <c r="BC307" s="42"/>
      <c r="BD307" s="33"/>
      <c r="BE307" s="33"/>
      <c r="BF307" s="33"/>
      <c r="BG307" s="33"/>
      <c r="BH307" s="33"/>
      <c r="BI307" s="33"/>
      <c r="BJ307" s="33"/>
      <c r="BK307" s="44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52"/>
      <c r="O308" s="52"/>
      <c r="P308" s="52"/>
      <c r="Q308" s="52"/>
      <c r="R308" s="52"/>
      <c r="S308" s="52"/>
      <c r="T308" s="5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42"/>
      <c r="AF308" s="52"/>
      <c r="AG308" s="52"/>
      <c r="AH308" s="33"/>
      <c r="AI308" s="46"/>
      <c r="AJ308" s="52"/>
      <c r="AK308" s="52"/>
      <c r="AL308" s="33"/>
      <c r="AM308" s="33"/>
      <c r="AN308" s="33"/>
      <c r="AO308" s="33"/>
      <c r="AP308" s="33"/>
      <c r="AQ308" s="46"/>
      <c r="AR308" s="52"/>
      <c r="AS308" s="46"/>
      <c r="AT308" s="52"/>
      <c r="AU308" s="33"/>
      <c r="AV308" s="33"/>
      <c r="AW308" s="33"/>
      <c r="AX308" s="33"/>
      <c r="AY308" s="33"/>
      <c r="AZ308" s="33"/>
      <c r="BA308" s="46"/>
      <c r="BB308" s="52"/>
      <c r="BC308" s="52"/>
      <c r="BD308" s="33"/>
      <c r="BE308" s="33"/>
      <c r="BF308" s="33"/>
      <c r="BG308" s="33"/>
      <c r="BH308" s="33"/>
      <c r="BI308" s="33"/>
      <c r="BJ308" s="33"/>
      <c r="BK308" s="44"/>
      <c r="BL308" s="24"/>
      <c r="BM308" s="33"/>
      <c r="BN308" s="33"/>
      <c r="BO308" s="34"/>
      <c r="BP308" s="23"/>
      <c r="BQ308" s="24"/>
      <c r="BR308" s="25"/>
    </row>
    <row r="309" spans="1:70" s="22" customFormat="1" ht="137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52"/>
      <c r="O309" s="52"/>
      <c r="P309" s="52"/>
      <c r="Q309" s="52"/>
      <c r="R309" s="52"/>
      <c r="S309" s="52"/>
      <c r="T309" s="52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49"/>
      <c r="BB309" s="50"/>
      <c r="BC309" s="47"/>
      <c r="BD309" s="33"/>
      <c r="BE309" s="33"/>
      <c r="BF309" s="33"/>
      <c r="BG309" s="33"/>
      <c r="BH309" s="33"/>
      <c r="BI309" s="33"/>
      <c r="BJ309" s="33"/>
      <c r="BK309" s="44"/>
      <c r="BL309" s="24"/>
      <c r="BM309" s="33"/>
      <c r="BN309" s="33"/>
      <c r="BO309" s="34"/>
      <c r="BP309" s="23"/>
      <c r="BQ309" s="24"/>
      <c r="BR309" s="25"/>
    </row>
    <row r="310" spans="1:70" s="22" customFormat="1" ht="137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52"/>
      <c r="O310" s="52"/>
      <c r="P310" s="52"/>
      <c r="Q310" s="52"/>
      <c r="R310" s="52"/>
      <c r="S310" s="52"/>
      <c r="T310" s="52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49"/>
      <c r="BB310" s="50"/>
      <c r="BC310" s="47"/>
      <c r="BD310" s="33"/>
      <c r="BE310" s="33"/>
      <c r="BF310" s="33"/>
      <c r="BG310" s="33"/>
      <c r="BH310" s="33"/>
      <c r="BI310" s="33"/>
      <c r="BJ310" s="33"/>
      <c r="BK310" s="44"/>
      <c r="BL310" s="24"/>
      <c r="BM310" s="33"/>
      <c r="BN310" s="33"/>
      <c r="BO310" s="34"/>
      <c r="BP310" s="23"/>
      <c r="BQ310" s="24"/>
      <c r="BR310" s="25"/>
    </row>
    <row r="311" spans="1:70" s="22" customFormat="1" ht="137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52"/>
      <c r="O311" s="52"/>
      <c r="P311" s="52"/>
      <c r="Q311" s="52"/>
      <c r="R311" s="52"/>
      <c r="S311" s="52"/>
      <c r="T311" s="5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49"/>
      <c r="BB311" s="50"/>
      <c r="BC311" s="47"/>
      <c r="BD311" s="33"/>
      <c r="BE311" s="33"/>
      <c r="BF311" s="33"/>
      <c r="BG311" s="33"/>
      <c r="BH311" s="33"/>
      <c r="BI311" s="33"/>
      <c r="BJ311" s="33"/>
      <c r="BK311" s="44"/>
      <c r="BL311" s="24"/>
      <c r="BM311" s="33"/>
      <c r="BN311" s="33"/>
      <c r="BO311" s="34"/>
      <c r="BP311" s="23"/>
      <c r="BQ311" s="24"/>
      <c r="BR311" s="25"/>
    </row>
    <row r="312" spans="1:70" s="22" customFormat="1" ht="137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52"/>
      <c r="O312" s="52"/>
      <c r="P312" s="52"/>
      <c r="Q312" s="52"/>
      <c r="R312" s="52"/>
      <c r="S312" s="52"/>
      <c r="T312" s="5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49"/>
      <c r="BB312" s="50"/>
      <c r="BC312" s="47"/>
      <c r="BD312" s="33"/>
      <c r="BE312" s="33"/>
      <c r="BF312" s="33"/>
      <c r="BG312" s="33"/>
      <c r="BH312" s="33"/>
      <c r="BI312" s="33"/>
      <c r="BJ312" s="33"/>
      <c r="BK312" s="44"/>
      <c r="BL312" s="24"/>
      <c r="BM312" s="33"/>
      <c r="BN312" s="33"/>
      <c r="BO312" s="34"/>
      <c r="BP312" s="23"/>
      <c r="BQ312" s="24"/>
      <c r="BR312" s="25"/>
    </row>
    <row r="313" spans="1:70" s="22" customFormat="1" ht="137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52"/>
      <c r="O313" s="52"/>
      <c r="P313" s="52"/>
      <c r="Q313" s="52"/>
      <c r="R313" s="52"/>
      <c r="S313" s="52"/>
      <c r="T313" s="52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49"/>
      <c r="BB313" s="50"/>
      <c r="BC313" s="47"/>
      <c r="BD313" s="33"/>
      <c r="BE313" s="33"/>
      <c r="BF313" s="33"/>
      <c r="BG313" s="33"/>
      <c r="BH313" s="33"/>
      <c r="BI313" s="33"/>
      <c r="BJ313" s="33"/>
      <c r="BK313" s="44"/>
      <c r="BL313" s="24"/>
      <c r="BM313" s="33"/>
      <c r="BN313" s="33"/>
      <c r="BO313" s="34"/>
      <c r="BP313" s="23"/>
      <c r="BQ313" s="24"/>
      <c r="BR313" s="25"/>
    </row>
    <row r="314" spans="1:70" s="22" customFormat="1" ht="291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52"/>
      <c r="O314" s="52"/>
      <c r="P314" s="52"/>
      <c r="Q314" s="52"/>
      <c r="R314" s="52"/>
      <c r="S314" s="52"/>
      <c r="T314" s="52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42"/>
      <c r="AZ314" s="38"/>
      <c r="BA314" s="46"/>
      <c r="BB314" s="52"/>
      <c r="BC314" s="42"/>
      <c r="BD314" s="4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91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52"/>
      <c r="O315" s="52"/>
      <c r="P315" s="52"/>
      <c r="Q315" s="52"/>
      <c r="R315" s="52"/>
      <c r="S315" s="52"/>
      <c r="T315" s="5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42"/>
      <c r="AZ315" s="38"/>
      <c r="BA315" s="46"/>
      <c r="BB315" s="48"/>
      <c r="BC315" s="42"/>
      <c r="BD315" s="4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97.2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3"/>
      <c r="O316" s="43"/>
      <c r="P316" s="43"/>
      <c r="Q316" s="43"/>
      <c r="R316" s="43"/>
      <c r="S316" s="43"/>
      <c r="T316" s="42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33"/>
      <c r="AJ316" s="33"/>
      <c r="AK316" s="33"/>
      <c r="AL316" s="33"/>
      <c r="AM316" s="33"/>
      <c r="AN316" s="33"/>
      <c r="AO316" s="33"/>
      <c r="AP316" s="33"/>
      <c r="AQ316" s="33"/>
      <c r="AR316" s="33"/>
      <c r="AS316" s="33"/>
      <c r="AT316" s="33"/>
      <c r="AU316" s="33"/>
      <c r="AV316" s="33"/>
      <c r="AW316" s="33"/>
      <c r="AX316" s="33"/>
      <c r="AY316" s="33"/>
      <c r="AZ316" s="33"/>
      <c r="BA316" s="46"/>
      <c r="BB316" s="42"/>
      <c r="BC316" s="42"/>
      <c r="BD316" s="33"/>
      <c r="BE316" s="33"/>
      <c r="BF316" s="33"/>
      <c r="BG316" s="33"/>
      <c r="BH316" s="33"/>
      <c r="BI316" s="33"/>
      <c r="BJ316" s="33"/>
      <c r="BK316" s="44"/>
      <c r="BL316" s="24"/>
      <c r="BM316" s="33"/>
      <c r="BN316" s="33"/>
      <c r="BO316" s="34"/>
      <c r="BP316" s="23"/>
      <c r="BQ316" s="24"/>
      <c r="BR316" s="25"/>
    </row>
    <row r="317" spans="1:70" s="22" customFormat="1" ht="197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3"/>
      <c r="O317" s="43"/>
      <c r="P317" s="43"/>
      <c r="Q317" s="43"/>
      <c r="R317" s="43"/>
      <c r="S317" s="43"/>
      <c r="T317" s="4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56"/>
      <c r="BB317" s="47"/>
      <c r="BC317" s="47"/>
      <c r="BD317" s="33"/>
      <c r="BE317" s="33"/>
      <c r="BF317" s="33"/>
      <c r="BG317" s="33"/>
      <c r="BH317" s="33"/>
      <c r="BI317" s="33"/>
      <c r="BJ317" s="33"/>
      <c r="BK317" s="44"/>
      <c r="BL317" s="24"/>
      <c r="BM317" s="33"/>
      <c r="BN317" s="33"/>
      <c r="BO317" s="34"/>
      <c r="BP317" s="23"/>
      <c r="BQ317" s="24"/>
      <c r="BR317" s="25"/>
    </row>
    <row r="318" spans="1:70" s="22" customFormat="1" ht="279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53"/>
      <c r="O318" s="53"/>
      <c r="P318" s="53"/>
      <c r="Q318" s="53"/>
      <c r="R318" s="53"/>
      <c r="S318" s="53"/>
      <c r="T318" s="5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46"/>
      <c r="BB318" s="51"/>
      <c r="BC318" s="51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171.7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3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46"/>
      <c r="BB319" s="43"/>
      <c r="BC319" s="43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29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3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54"/>
      <c r="BB320" s="52"/>
      <c r="BC320" s="52"/>
      <c r="BD320" s="33"/>
      <c r="BE320" s="33"/>
      <c r="BF320" s="33"/>
      <c r="BG320" s="33"/>
      <c r="BH320" s="33"/>
      <c r="BI320" s="33"/>
      <c r="BJ320" s="33"/>
      <c r="BK320" s="44"/>
      <c r="BL320" s="24"/>
      <c r="BM320" s="33"/>
      <c r="BN320" s="33"/>
      <c r="BO320" s="34"/>
      <c r="BP320" s="23"/>
      <c r="BQ320" s="24"/>
      <c r="BR320" s="25"/>
    </row>
    <row r="321" spans="1:72" s="22" customFormat="1" ht="187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52"/>
      <c r="N321" s="52"/>
      <c r="O321" s="52"/>
      <c r="P321" s="52"/>
      <c r="Q321" s="52"/>
      <c r="R321" s="52"/>
      <c r="S321" s="52"/>
      <c r="T321" s="52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46"/>
      <c r="BB321" s="43"/>
      <c r="BC321" s="43"/>
      <c r="BD321" s="33"/>
      <c r="BE321" s="33"/>
      <c r="BF321" s="33"/>
      <c r="BG321" s="33"/>
      <c r="BH321" s="33"/>
      <c r="BI321" s="33"/>
      <c r="BJ321" s="34"/>
      <c r="BK321" s="34"/>
      <c r="BL321" s="24"/>
      <c r="BM321" s="21"/>
      <c r="BN321" s="21"/>
      <c r="BO321" s="21"/>
      <c r="BP321" s="21"/>
      <c r="BQ321" s="23"/>
      <c r="BR321" s="24"/>
      <c r="BS321" s="25"/>
      <c r="BT321" s="30"/>
    </row>
    <row r="322" spans="1:72" s="22" customFormat="1" ht="187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6"/>
      <c r="N322" s="32"/>
      <c r="O322" s="31"/>
      <c r="P322" s="32"/>
      <c r="Q322" s="32"/>
      <c r="R322" s="32"/>
      <c r="S322" s="32"/>
      <c r="T322" s="3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33"/>
      <c r="BB322" s="33"/>
      <c r="BC322" s="33"/>
      <c r="BD322" s="33"/>
      <c r="BE322" s="33"/>
      <c r="BF322" s="33"/>
      <c r="BG322" s="33"/>
      <c r="BH322" s="33"/>
      <c r="BI322" s="33"/>
      <c r="BJ322" s="34"/>
      <c r="BK322" s="34"/>
      <c r="BL322" s="24"/>
      <c r="BM322" s="25"/>
      <c r="BN322" s="21"/>
      <c r="BO322" s="21"/>
      <c r="BP322" s="21"/>
      <c r="BQ322" s="23"/>
      <c r="BR322" s="24"/>
      <c r="BS322" s="25"/>
      <c r="BT322" s="30"/>
    </row>
    <row r="323" spans="1:72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3"/>
      <c r="O323" s="43"/>
      <c r="P323" s="43"/>
      <c r="Q323" s="43"/>
      <c r="R323" s="43"/>
      <c r="S323" s="43"/>
      <c r="T323" s="4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4"/>
      <c r="AS323" s="33"/>
      <c r="AT323" s="34"/>
      <c r="AU323" s="33"/>
      <c r="AV323" s="33"/>
      <c r="AW323" s="33"/>
      <c r="AX323" s="33"/>
      <c r="AY323" s="33"/>
      <c r="AZ323" s="33"/>
      <c r="BA323" s="33"/>
      <c r="BB323" s="33"/>
      <c r="BC323" s="33"/>
      <c r="BD323" s="33"/>
      <c r="BE323" s="33"/>
      <c r="BF323" s="33"/>
      <c r="BG323" s="33"/>
      <c r="BH323" s="33"/>
      <c r="BI323" s="33"/>
      <c r="BJ323" s="34"/>
      <c r="BK323" s="34"/>
      <c r="BL323" s="24"/>
      <c r="BM323" s="25"/>
      <c r="BN323" s="21"/>
      <c r="BO323" s="21"/>
      <c r="BP323" s="21"/>
      <c r="BQ323" s="23"/>
      <c r="BR323" s="24"/>
      <c r="BS323" s="25"/>
      <c r="BT323" s="30"/>
    </row>
    <row r="324" spans="1:72" s="22" customFormat="1" ht="409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43"/>
      <c r="O324" s="43"/>
      <c r="P324" s="43"/>
      <c r="Q324" s="43"/>
      <c r="R324" s="43"/>
      <c r="S324" s="43"/>
      <c r="T324" s="4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46"/>
      <c r="BB324" s="43"/>
      <c r="BC324" s="43"/>
      <c r="BD324" s="33"/>
      <c r="BE324" s="33"/>
      <c r="BF324" s="33"/>
      <c r="BG324" s="33"/>
      <c r="BH324" s="33"/>
      <c r="BI324" s="33"/>
      <c r="BJ324" s="34"/>
      <c r="BK324" s="34"/>
      <c r="BL324" s="24"/>
      <c r="BM324" s="25"/>
      <c r="BN324" s="21"/>
      <c r="BO324" s="21"/>
      <c r="BP324" s="21"/>
      <c r="BQ324" s="23"/>
      <c r="BR324" s="24"/>
      <c r="BS324" s="25"/>
      <c r="BT324" s="30"/>
    </row>
    <row r="325" spans="1:72" s="22" customFormat="1" ht="194.2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6"/>
      <c r="N325" s="32"/>
      <c r="O325" s="31"/>
      <c r="P325" s="32"/>
      <c r="Q325" s="32"/>
      <c r="R325" s="32"/>
      <c r="S325" s="32"/>
      <c r="T325" s="3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33"/>
      <c r="AZ325" s="33"/>
      <c r="BA325" s="33"/>
      <c r="BB325" s="33"/>
      <c r="BC325" s="33"/>
      <c r="BD325" s="33"/>
      <c r="BE325" s="33"/>
      <c r="BF325" s="33"/>
      <c r="BG325" s="33"/>
      <c r="BH325" s="33"/>
      <c r="BI325" s="33"/>
      <c r="BJ325" s="34"/>
      <c r="BK325" s="34"/>
      <c r="BL325" s="24"/>
      <c r="BM325" s="25"/>
      <c r="BN325" s="36"/>
      <c r="BO325" s="36"/>
      <c r="BP325" s="36"/>
      <c r="BQ325" s="40"/>
      <c r="BR325" s="26"/>
      <c r="BS325" s="36"/>
      <c r="BT325" s="30"/>
    </row>
    <row r="326" spans="1:72" s="22" customFormat="1" ht="219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33"/>
      <c r="BB326" s="21"/>
      <c r="BC326" s="21"/>
      <c r="BD326" s="21"/>
      <c r="BE326" s="21"/>
      <c r="BF326" s="21"/>
      <c r="BG326" s="21"/>
      <c r="BH326" s="21"/>
      <c r="BI326" s="21"/>
      <c r="BJ326" s="21"/>
      <c r="BK326" s="23"/>
      <c r="BL326" s="24"/>
      <c r="BM326" s="25"/>
      <c r="BN326" s="36"/>
      <c r="BO326" s="36"/>
      <c r="BP326" s="36"/>
      <c r="BQ326" s="40"/>
      <c r="BR326" s="26"/>
      <c r="BS326" s="36"/>
      <c r="BT326" s="30"/>
    </row>
    <row r="327" spans="1:72" s="22" customFormat="1" ht="198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31"/>
      <c r="L327" s="6"/>
      <c r="M327" s="33"/>
      <c r="N327" s="41"/>
      <c r="O327" s="41"/>
      <c r="P327" s="41"/>
      <c r="Q327" s="41"/>
      <c r="R327" s="41"/>
      <c r="S327" s="41"/>
      <c r="T327" s="4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33"/>
      <c r="BB327" s="33"/>
      <c r="BC327" s="33"/>
      <c r="BD327" s="33"/>
      <c r="BE327" s="33"/>
      <c r="BF327" s="33"/>
      <c r="BG327" s="33"/>
      <c r="BH327" s="33"/>
      <c r="BI327" s="33"/>
      <c r="BJ327" s="34"/>
      <c r="BK327" s="29"/>
      <c r="BL327" s="24"/>
      <c r="BM327" s="25"/>
      <c r="BN327" s="21"/>
      <c r="BO327" s="21"/>
      <c r="BP327" s="21"/>
      <c r="BQ327" s="23"/>
      <c r="BR327" s="24"/>
      <c r="BS327" s="25"/>
      <c r="BT327" s="30"/>
    </row>
    <row r="328" spans="1:72" s="22" customFormat="1" ht="198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31"/>
      <c r="L328" s="6"/>
      <c r="M328" s="33"/>
      <c r="N328" s="34"/>
      <c r="O328" s="34"/>
      <c r="P328" s="34"/>
      <c r="Q328" s="34"/>
      <c r="R328" s="34"/>
      <c r="S328" s="34"/>
      <c r="T328" s="34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33"/>
      <c r="BB328" s="33"/>
      <c r="BC328" s="33"/>
      <c r="BD328" s="33"/>
      <c r="BE328" s="33"/>
      <c r="BF328" s="33"/>
      <c r="BG328" s="33"/>
      <c r="BH328" s="33"/>
      <c r="BI328" s="33"/>
      <c r="BJ328" s="34"/>
      <c r="BK328" s="29"/>
      <c r="BL328" s="24"/>
      <c r="BM328" s="25"/>
      <c r="BN328" s="21"/>
      <c r="BO328" s="21"/>
      <c r="BP328" s="21"/>
      <c r="BQ328" s="23"/>
      <c r="BR328" s="24"/>
      <c r="BS328" s="25"/>
      <c r="BT328" s="30"/>
    </row>
    <row r="329" spans="1:72" s="22" customFormat="1" ht="198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31"/>
      <c r="L329" s="6"/>
      <c r="M329" s="33"/>
      <c r="N329" s="32"/>
      <c r="O329" s="31"/>
      <c r="P329" s="32"/>
      <c r="Q329" s="32"/>
      <c r="R329" s="32"/>
      <c r="S329" s="32"/>
      <c r="T329" s="3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33"/>
      <c r="BB329" s="33"/>
      <c r="BC329" s="33"/>
      <c r="BD329" s="33"/>
      <c r="BE329" s="33"/>
      <c r="BF329" s="33"/>
      <c r="BG329" s="33"/>
      <c r="BH329" s="33"/>
      <c r="BI329" s="33"/>
      <c r="BJ329" s="34"/>
      <c r="BK329" s="29"/>
      <c r="BL329" s="24"/>
      <c r="BM329" s="25"/>
      <c r="BN329" s="21"/>
      <c r="BO329" s="21"/>
      <c r="BP329" s="21"/>
      <c r="BQ329" s="23"/>
      <c r="BR329" s="24"/>
      <c r="BS329" s="25"/>
      <c r="BT329" s="30"/>
    </row>
    <row r="330" spans="1:72" s="22" customFormat="1" ht="146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31"/>
      <c r="L330" s="6"/>
      <c r="M330" s="33"/>
      <c r="N330" s="32"/>
      <c r="O330" s="31"/>
      <c r="P330" s="32"/>
      <c r="Q330" s="32"/>
      <c r="R330" s="32"/>
      <c r="S330" s="32"/>
      <c r="T330" s="32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33"/>
      <c r="BB330" s="33"/>
      <c r="BC330" s="33"/>
      <c r="BD330" s="33"/>
      <c r="BE330" s="33"/>
      <c r="BF330" s="33"/>
      <c r="BG330" s="33"/>
      <c r="BH330" s="33"/>
      <c r="BI330" s="33"/>
      <c r="BJ330" s="34"/>
      <c r="BK330" s="29"/>
      <c r="BL330" s="24"/>
      <c r="BM330" s="25"/>
      <c r="BN330" s="21"/>
      <c r="BO330" s="21"/>
      <c r="BP330" s="21"/>
      <c r="BQ330" s="23"/>
      <c r="BR330" s="24"/>
      <c r="BS330" s="25"/>
      <c r="BT330" s="30"/>
    </row>
    <row r="331" spans="1:72" s="22" customFormat="1" ht="227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31"/>
      <c r="L331" s="6"/>
      <c r="M331" s="33"/>
      <c r="N331" s="32"/>
      <c r="O331" s="31"/>
      <c r="P331" s="32"/>
      <c r="Q331" s="32"/>
      <c r="R331" s="32"/>
      <c r="S331" s="32"/>
      <c r="T331" s="32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33"/>
      <c r="BB331" s="33"/>
      <c r="BC331" s="33"/>
      <c r="BD331" s="33"/>
      <c r="BE331" s="33"/>
      <c r="BF331" s="33"/>
      <c r="BG331" s="33"/>
      <c r="BH331" s="33"/>
      <c r="BI331" s="33"/>
      <c r="BJ331" s="34"/>
      <c r="BK331" s="29"/>
      <c r="BL331" s="24"/>
      <c r="BM331" s="25"/>
      <c r="BN331" s="21"/>
      <c r="BO331" s="21"/>
      <c r="BP331" s="21"/>
      <c r="BQ331" s="23"/>
      <c r="BR331" s="24"/>
      <c r="BS331" s="25"/>
      <c r="BT331" s="30"/>
    </row>
    <row r="332" spans="1:72" s="22" customFormat="1" ht="154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31"/>
      <c r="L332" s="6"/>
      <c r="M332" s="33"/>
      <c r="N332" s="32"/>
      <c r="O332" s="32"/>
      <c r="P332" s="32"/>
      <c r="Q332" s="32"/>
      <c r="R332" s="32"/>
      <c r="S332" s="32"/>
      <c r="T332" s="3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33"/>
      <c r="BB332" s="33"/>
      <c r="BC332" s="33"/>
      <c r="BD332" s="33"/>
      <c r="BE332" s="33"/>
      <c r="BF332" s="33"/>
      <c r="BG332" s="33"/>
      <c r="BH332" s="33"/>
      <c r="BI332" s="33"/>
      <c r="BJ332" s="34"/>
      <c r="BK332" s="29"/>
      <c r="BL332" s="24"/>
      <c r="BM332" s="25"/>
      <c r="BN332" s="21"/>
      <c r="BO332" s="21"/>
      <c r="BP332" s="21"/>
      <c r="BQ332" s="23"/>
      <c r="BR332" s="24"/>
      <c r="BS332" s="25"/>
      <c r="BT332" s="30"/>
    </row>
    <row r="333" spans="1:72" s="22" customFormat="1" ht="154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31"/>
      <c r="L333" s="6"/>
      <c r="M333" s="33"/>
      <c r="N333" s="32"/>
      <c r="O333" s="31"/>
      <c r="P333" s="32"/>
      <c r="Q333" s="32"/>
      <c r="R333" s="32"/>
      <c r="S333" s="32"/>
      <c r="T333" s="3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33"/>
      <c r="BB333" s="33"/>
      <c r="BC333" s="33"/>
      <c r="BD333" s="33"/>
      <c r="BE333" s="33"/>
      <c r="BF333" s="33"/>
      <c r="BG333" s="33"/>
      <c r="BH333" s="33"/>
      <c r="BI333" s="33"/>
      <c r="BJ333" s="34"/>
      <c r="BK333" s="29"/>
      <c r="BL333" s="24"/>
      <c r="BM333" s="25"/>
      <c r="BN333" s="36"/>
      <c r="BO333" s="36"/>
      <c r="BP333" s="36"/>
      <c r="BQ333" s="40"/>
      <c r="BR333" s="26"/>
      <c r="BS333" s="36"/>
      <c r="BT333" s="30"/>
    </row>
    <row r="334" spans="1:72" s="22" customFormat="1" ht="182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31"/>
      <c r="L334" s="6"/>
      <c r="M334" s="33"/>
      <c r="N334" s="34"/>
      <c r="O334" s="34"/>
      <c r="P334" s="34"/>
      <c r="Q334" s="34"/>
      <c r="R334" s="34"/>
      <c r="S334" s="34"/>
      <c r="T334" s="3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33"/>
      <c r="AZ334" s="33"/>
      <c r="BA334" s="33"/>
      <c r="BB334" s="21"/>
      <c r="BC334" s="21"/>
      <c r="BD334" s="21"/>
      <c r="BE334" s="21"/>
      <c r="BF334" s="21"/>
      <c r="BG334" s="33"/>
      <c r="BH334" s="33"/>
      <c r="BI334" s="34"/>
      <c r="BJ334" s="21"/>
      <c r="BK334" s="23"/>
      <c r="BL334" s="24"/>
      <c r="BM334" s="25"/>
      <c r="BN334" s="36"/>
      <c r="BO334" s="36"/>
      <c r="BP334" s="36"/>
      <c r="BQ334" s="40"/>
      <c r="BR334" s="26"/>
      <c r="BS334" s="36"/>
      <c r="BT334" s="30"/>
    </row>
    <row r="335" spans="1:72" s="22" customFormat="1" ht="182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31"/>
      <c r="L335" s="6"/>
      <c r="M335" s="33"/>
      <c r="N335" s="34"/>
      <c r="O335" s="34"/>
      <c r="P335" s="34"/>
      <c r="Q335" s="34"/>
      <c r="R335" s="34"/>
      <c r="S335" s="34"/>
      <c r="T335" s="3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33"/>
      <c r="BB335" s="21"/>
      <c r="BC335" s="21"/>
      <c r="BD335" s="21"/>
      <c r="BE335" s="21"/>
      <c r="BF335" s="21"/>
      <c r="BG335" s="21"/>
      <c r="BH335" s="21"/>
      <c r="BI335" s="21"/>
      <c r="BJ335" s="21"/>
      <c r="BK335" s="23"/>
      <c r="BL335" s="24"/>
      <c r="BM335" s="25"/>
      <c r="BN335" s="36"/>
      <c r="BO335" s="36"/>
      <c r="BP335" s="36"/>
      <c r="BQ335" s="40"/>
      <c r="BR335" s="26"/>
      <c r="BS335" s="36"/>
      <c r="BT335" s="30"/>
    </row>
    <row r="336" spans="1:72" s="22" customFormat="1" ht="312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31"/>
      <c r="L336" s="6"/>
      <c r="M336" s="33"/>
      <c r="N336" s="32"/>
      <c r="O336" s="32"/>
      <c r="P336" s="32"/>
      <c r="Q336" s="32"/>
      <c r="R336" s="32"/>
      <c r="S336" s="32"/>
      <c r="T336" s="3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45"/>
      <c r="BB336" s="33"/>
      <c r="BC336" s="33"/>
      <c r="BD336" s="34"/>
      <c r="BE336" s="33"/>
      <c r="BF336" s="33"/>
      <c r="BG336" s="33"/>
      <c r="BH336" s="33"/>
      <c r="BI336" s="34"/>
      <c r="BJ336" s="33"/>
      <c r="BK336" s="29"/>
      <c r="BL336" s="24"/>
      <c r="BM336" s="25"/>
      <c r="BN336" s="26"/>
    </row>
    <row r="337" spans="1:70" s="22" customFormat="1" ht="174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31"/>
      <c r="L337" s="6"/>
      <c r="M337" s="33"/>
      <c r="N337" s="32"/>
      <c r="O337" s="31"/>
      <c r="P337" s="32"/>
      <c r="Q337" s="32"/>
      <c r="R337" s="32"/>
      <c r="S337" s="32"/>
      <c r="T337" s="3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33"/>
      <c r="BB337" s="33"/>
      <c r="BC337" s="33"/>
      <c r="BD337" s="34"/>
      <c r="BE337" s="33"/>
      <c r="BF337" s="33"/>
      <c r="BG337" s="33"/>
      <c r="BH337" s="33"/>
      <c r="BI337" s="34"/>
      <c r="BJ337" s="33"/>
      <c r="BK337" s="29"/>
      <c r="BL337" s="24"/>
      <c r="BM337" s="25"/>
      <c r="BN337" s="26"/>
    </row>
    <row r="338" spans="1:70" s="22" customFormat="1" ht="16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31"/>
      <c r="L338" s="6"/>
      <c r="M338" s="33"/>
      <c r="N338" s="34"/>
      <c r="O338" s="34"/>
      <c r="P338" s="34"/>
      <c r="Q338" s="34"/>
      <c r="R338" s="34"/>
      <c r="S338" s="34"/>
      <c r="T338" s="34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33"/>
      <c r="AN338" s="33"/>
      <c r="AO338" s="33"/>
      <c r="AP338" s="33"/>
      <c r="AQ338" s="33"/>
      <c r="AR338" s="33"/>
      <c r="AS338" s="33"/>
      <c r="AT338" s="33"/>
      <c r="AU338" s="33"/>
      <c r="AV338" s="33"/>
      <c r="AW338" s="33"/>
      <c r="AX338" s="33"/>
      <c r="AY338" s="33"/>
      <c r="AZ338" s="33"/>
      <c r="BA338" s="45"/>
      <c r="BB338" s="33"/>
      <c r="BC338" s="33"/>
      <c r="BD338" s="34"/>
      <c r="BE338" s="33"/>
      <c r="BF338" s="33"/>
      <c r="BG338" s="33"/>
      <c r="BH338" s="33"/>
      <c r="BI338" s="34"/>
      <c r="BJ338" s="33"/>
      <c r="BK338" s="29"/>
      <c r="BL338" s="24"/>
      <c r="BM338" s="25"/>
      <c r="BN338" s="26"/>
    </row>
    <row r="339" spans="1:70" s="22" customFormat="1" ht="167.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31"/>
      <c r="L339" s="6"/>
      <c r="M339" s="33"/>
      <c r="N339" s="34"/>
      <c r="O339" s="34"/>
      <c r="P339" s="34"/>
      <c r="Q339" s="34"/>
      <c r="R339" s="34"/>
      <c r="S339" s="34"/>
      <c r="T339" s="3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33"/>
      <c r="AN339" s="33"/>
      <c r="AO339" s="33"/>
      <c r="AP339" s="33"/>
      <c r="AQ339" s="33"/>
      <c r="AR339" s="33"/>
      <c r="AS339" s="33"/>
      <c r="AT339" s="33"/>
      <c r="AU339" s="33"/>
      <c r="AV339" s="33"/>
      <c r="AW339" s="33"/>
      <c r="AX339" s="33"/>
      <c r="AY339" s="33"/>
      <c r="AZ339" s="33"/>
      <c r="BA339" s="33"/>
      <c r="BB339" s="33"/>
      <c r="BC339" s="33"/>
      <c r="BD339" s="34"/>
      <c r="BE339" s="33"/>
      <c r="BF339" s="33"/>
      <c r="BG339" s="33"/>
      <c r="BH339" s="33"/>
      <c r="BI339" s="34"/>
      <c r="BJ339" s="33"/>
      <c r="BK339" s="29"/>
      <c r="BL339" s="24"/>
      <c r="BM339" s="25"/>
      <c r="BN339" s="26"/>
    </row>
    <row r="340" spans="1:70" s="22" customFormat="1" ht="167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31"/>
      <c r="L340" s="6"/>
      <c r="M340" s="33"/>
      <c r="N340" s="34"/>
      <c r="O340" s="34"/>
      <c r="P340" s="32"/>
      <c r="Q340" s="32"/>
      <c r="R340" s="32"/>
      <c r="S340" s="32"/>
      <c r="T340" s="3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33"/>
      <c r="AN340" s="33"/>
      <c r="AO340" s="33"/>
      <c r="AP340" s="33"/>
      <c r="AQ340" s="33"/>
      <c r="AR340" s="33"/>
      <c r="AS340" s="33"/>
      <c r="AT340" s="33"/>
      <c r="AU340" s="33"/>
      <c r="AV340" s="33"/>
      <c r="AW340" s="33"/>
      <c r="AX340" s="33"/>
      <c r="AY340" s="33"/>
      <c r="AZ340" s="33"/>
      <c r="BA340" s="33"/>
      <c r="BB340" s="33"/>
      <c r="BC340" s="33"/>
      <c r="BD340" s="34"/>
      <c r="BE340" s="33"/>
      <c r="BF340" s="33"/>
      <c r="BG340" s="33"/>
      <c r="BH340" s="33"/>
      <c r="BI340" s="34"/>
      <c r="BJ340" s="33"/>
      <c r="BK340" s="29"/>
      <c r="BL340" s="24"/>
      <c r="BM340" s="25"/>
      <c r="BN340" s="26"/>
    </row>
    <row r="341" spans="1:70" s="22" customFormat="1" ht="372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31"/>
      <c r="L341" s="6"/>
      <c r="M341" s="33"/>
      <c r="N341" s="31"/>
      <c r="O341" s="31"/>
      <c r="P341" s="31"/>
      <c r="Q341" s="31"/>
      <c r="R341" s="31"/>
      <c r="S341" s="31"/>
      <c r="T341" s="3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1"/>
      <c r="BF341" s="21"/>
      <c r="BG341" s="21"/>
      <c r="BH341" s="21"/>
      <c r="BI341" s="21"/>
      <c r="BJ341" s="21"/>
      <c r="BK341" s="21"/>
      <c r="BL341" s="24"/>
      <c r="BM341" s="21"/>
      <c r="BN341" s="21"/>
      <c r="BO341" s="21"/>
      <c r="BP341" s="21"/>
    </row>
    <row r="342" spans="1:70" s="22" customFormat="1" ht="257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31"/>
      <c r="L342" s="6"/>
      <c r="M342" s="33"/>
      <c r="N342" s="31"/>
      <c r="O342" s="31"/>
      <c r="P342" s="39"/>
      <c r="Q342" s="39"/>
      <c r="R342" s="39"/>
      <c r="S342" s="39"/>
      <c r="T342" s="38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1"/>
      <c r="BF342" s="21"/>
      <c r="BG342" s="21"/>
      <c r="BH342" s="21"/>
      <c r="BI342" s="21"/>
      <c r="BJ342" s="21"/>
      <c r="BK342" s="21"/>
      <c r="BL342" s="24"/>
      <c r="BM342" s="21"/>
      <c r="BN342" s="21"/>
      <c r="BO342" s="21"/>
      <c r="BP342" s="21"/>
    </row>
    <row r="343" spans="1:70" s="22" customFormat="1" ht="254.2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18"/>
      <c r="L343" s="20"/>
      <c r="M343" s="21"/>
      <c r="N343" s="18"/>
      <c r="O343" s="18"/>
      <c r="P343" s="27"/>
      <c r="Q343" s="27"/>
      <c r="R343" s="27"/>
      <c r="S343" s="27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"/>
      <c r="BE343" s="21"/>
      <c r="BF343" s="21"/>
      <c r="BG343" s="21"/>
      <c r="BH343" s="21"/>
      <c r="BI343" s="21"/>
      <c r="BJ343" s="21"/>
      <c r="BK343" s="21"/>
      <c r="BL343" s="24"/>
      <c r="BM343" s="21"/>
      <c r="BN343" s="21"/>
      <c r="BO343" s="21"/>
      <c r="BP343" s="21"/>
    </row>
    <row r="344" spans="1:70" s="22" customFormat="1" ht="31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18"/>
      <c r="L344" s="20"/>
      <c r="M344" s="21"/>
      <c r="N344" s="23"/>
      <c r="O344" s="23"/>
      <c r="P344" s="23"/>
      <c r="Q344" s="23"/>
      <c r="R344" s="23"/>
      <c r="S344" s="23"/>
      <c r="T344" s="28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"/>
      <c r="BE344" s="21"/>
      <c r="BF344" s="21"/>
      <c r="BG344" s="21"/>
      <c r="BH344" s="21"/>
      <c r="BI344" s="21"/>
      <c r="BJ344" s="21"/>
      <c r="BK344" s="21"/>
      <c r="BL344" s="24"/>
      <c r="BM344" s="21"/>
      <c r="BN344" s="21"/>
      <c r="BO344" s="21"/>
      <c r="BP344" s="21"/>
    </row>
    <row r="345" spans="1:70" s="22" customFormat="1" ht="409.6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31"/>
      <c r="L345" s="31"/>
      <c r="M345" s="31"/>
      <c r="N345" s="32"/>
      <c r="O345" s="31"/>
      <c r="P345" s="32"/>
      <c r="Q345" s="32"/>
      <c r="R345" s="32"/>
      <c r="S345" s="32"/>
      <c r="T345" s="3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21"/>
      <c r="BC345" s="21"/>
      <c r="BD345" s="21"/>
      <c r="BE345" s="21"/>
      <c r="BF345" s="21"/>
      <c r="BG345" s="21"/>
      <c r="BH345" s="21"/>
      <c r="BI345" s="21"/>
      <c r="BJ345" s="21"/>
      <c r="BK345" s="21"/>
      <c r="BL345" s="24"/>
      <c r="BM345" s="21"/>
      <c r="BN345" s="21"/>
      <c r="BO345" s="21"/>
      <c r="BP345" s="21"/>
    </row>
    <row r="346" spans="1:70" s="22" customFormat="1" ht="141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31"/>
      <c r="L346" s="6"/>
      <c r="M346" s="33"/>
      <c r="N346" s="34"/>
      <c r="O346" s="34"/>
      <c r="P346" s="34"/>
      <c r="Q346" s="34"/>
      <c r="R346" s="34"/>
      <c r="S346" s="34"/>
      <c r="T346" s="35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33"/>
      <c r="BB346" s="21"/>
      <c r="BC346" s="21"/>
      <c r="BD346" s="21"/>
      <c r="BE346" s="21"/>
      <c r="BF346" s="21"/>
      <c r="BG346" s="21"/>
      <c r="BH346" s="21"/>
      <c r="BI346" s="21"/>
      <c r="BJ346" s="21"/>
      <c r="BK346" s="21"/>
      <c r="BL346" s="24"/>
      <c r="BM346" s="21"/>
      <c r="BN346" s="21"/>
      <c r="BO346" s="21"/>
      <c r="BP346" s="21"/>
    </row>
    <row r="347" spans="1:70" s="22" customFormat="1" ht="141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31"/>
      <c r="L347" s="6"/>
      <c r="M347" s="31"/>
      <c r="N347" s="34"/>
      <c r="O347" s="34"/>
      <c r="P347" s="34"/>
      <c r="Q347" s="34"/>
      <c r="R347" s="34"/>
      <c r="S347" s="34"/>
      <c r="T347" s="34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33"/>
      <c r="BB347" s="21"/>
      <c r="BC347" s="21"/>
      <c r="BD347" s="21"/>
      <c r="BE347" s="21"/>
      <c r="BF347" s="21"/>
      <c r="BG347" s="21"/>
      <c r="BH347" s="21"/>
      <c r="BI347" s="21"/>
      <c r="BJ347" s="21"/>
      <c r="BK347" s="21"/>
      <c r="BL347" s="24"/>
      <c r="BM347" s="21"/>
      <c r="BN347" s="21"/>
      <c r="BO347" s="21"/>
      <c r="BP347" s="21"/>
    </row>
    <row r="348" spans="1:70" s="22" customFormat="1" ht="292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31"/>
      <c r="L348" s="6"/>
      <c r="M348" s="33"/>
      <c r="N348" s="37"/>
      <c r="O348" s="31"/>
      <c r="P348" s="37"/>
      <c r="Q348" s="37"/>
      <c r="R348" s="37"/>
      <c r="S348" s="37"/>
      <c r="T348" s="37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"/>
      <c r="BE348" s="21"/>
      <c r="BF348" s="21"/>
      <c r="BG348" s="21"/>
      <c r="BH348" s="21"/>
      <c r="BI348" s="21"/>
      <c r="BJ348" s="21"/>
      <c r="BK348" s="21"/>
      <c r="BL348" s="24"/>
      <c r="BM348" s="21"/>
      <c r="BN348" s="21"/>
      <c r="BO348" s="21"/>
      <c r="BP348" s="24"/>
      <c r="BQ348" s="25"/>
      <c r="BR348" s="26"/>
    </row>
    <row r="349" spans="1:70" s="22" customFormat="1" ht="177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31"/>
      <c r="L349" s="6"/>
      <c r="M349" s="33"/>
      <c r="N349" s="31"/>
      <c r="O349" s="31"/>
      <c r="P349" s="39"/>
      <c r="Q349" s="39"/>
      <c r="R349" s="39"/>
      <c r="S349" s="39"/>
      <c r="T349" s="38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"/>
      <c r="BE349" s="21"/>
      <c r="BF349" s="21"/>
      <c r="BG349" s="21"/>
      <c r="BH349" s="21"/>
      <c r="BI349" s="21"/>
      <c r="BJ349" s="21"/>
      <c r="BK349" s="21"/>
      <c r="BL349" s="21"/>
      <c r="BM349" s="21"/>
      <c r="BN349" s="21"/>
      <c r="BO349" s="21"/>
      <c r="BP349" s="24"/>
      <c r="BQ349" s="25"/>
      <c r="BR349" s="26"/>
    </row>
  </sheetData>
  <autoFilter ref="A2:BM321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93"/>
  <sheetViews>
    <sheetView view="pageBreakPreview" zoomScale="40" zoomScaleNormal="70" zoomScaleSheetLayoutView="40" workbookViewId="0">
      <pane ySplit="2" topLeftCell="A3" activePane="bottomLeft" state="frozen"/>
      <selection pane="bottomLeft" activeCell="D92" sqref="D92"/>
    </sheetView>
  </sheetViews>
  <sheetFormatPr defaultColWidth="9.140625" defaultRowHeight="27.75" x14ac:dyDescent="0.4"/>
  <cols>
    <col min="1" max="1" width="34.140625" style="3" customWidth="1"/>
    <col min="2" max="2" width="27.7109375" style="3" customWidth="1"/>
    <col min="3" max="3" width="32.7109375" style="3" customWidth="1"/>
    <col min="4" max="4" width="36.85546875" style="3" customWidth="1"/>
    <col min="5" max="5" width="16.42578125" style="3" customWidth="1"/>
    <col min="6" max="6" width="25.7109375" style="3" customWidth="1"/>
    <col min="7" max="7" width="15.7109375" style="3" customWidth="1"/>
    <col min="8" max="8" width="33.7109375" style="3" customWidth="1"/>
    <col min="9" max="9" width="60.28515625" style="2" customWidth="1"/>
    <col min="10" max="10" width="59.28515625" style="2" customWidth="1"/>
    <col min="11" max="11" width="14.85546875" style="2" customWidth="1"/>
    <col min="12" max="12" width="34.28515625" style="14" customWidth="1"/>
    <col min="13" max="13" width="30.140625" style="14" customWidth="1"/>
    <col min="14" max="14" width="29.5703125" style="14" customWidth="1"/>
    <col min="15" max="15" width="0.140625" style="14" customWidth="1"/>
    <col min="16" max="16" width="23.5703125" style="14" customWidth="1"/>
    <col min="17" max="17" width="24.7109375" style="14" customWidth="1"/>
    <col min="18" max="18" width="23.140625" style="14" customWidth="1"/>
    <col min="19" max="19" width="20.140625" style="14" customWidth="1"/>
    <col min="20" max="20" width="29.2851562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0.140625" style="1" customWidth="1"/>
    <col min="33" max="33" width="23.2851562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19.710937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9.140625" style="1" hidden="1" customWidth="1"/>
    <col min="43" max="43" width="27.1406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33.42578125" style="1" customWidth="1"/>
    <col min="52" max="52" width="24.28515625" style="1" customWidth="1"/>
    <col min="53" max="53" width="28.2851562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hidden="1" customWidth="1"/>
    <col min="58" max="58" width="24.140625" style="1" hidden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25</v>
      </c>
      <c r="C2" s="6" t="s">
        <v>26</v>
      </c>
      <c r="D2" s="6" t="s">
        <v>33</v>
      </c>
      <c r="E2" s="6" t="s">
        <v>28</v>
      </c>
      <c r="F2" s="6" t="s">
        <v>1</v>
      </c>
      <c r="G2" s="6" t="s">
        <v>2</v>
      </c>
      <c r="H2" s="6" t="s">
        <v>20</v>
      </c>
      <c r="I2" s="6" t="s">
        <v>24</v>
      </c>
      <c r="J2" s="6" t="s">
        <v>3</v>
      </c>
      <c r="K2" s="6" t="s">
        <v>29</v>
      </c>
      <c r="L2" s="13" t="s">
        <v>34</v>
      </c>
      <c r="M2" s="13" t="s">
        <v>35</v>
      </c>
      <c r="N2" s="13" t="s">
        <v>36</v>
      </c>
      <c r="O2" s="13"/>
      <c r="P2" s="13" t="s">
        <v>37</v>
      </c>
      <c r="Q2" s="13" t="s">
        <v>38</v>
      </c>
      <c r="R2" s="13" t="s">
        <v>39</v>
      </c>
      <c r="S2" s="13" t="s">
        <v>40</v>
      </c>
      <c r="T2" s="13" t="s">
        <v>41</v>
      </c>
      <c r="U2" s="6" t="s">
        <v>4</v>
      </c>
      <c r="V2" s="6"/>
      <c r="W2" s="6" t="s">
        <v>23</v>
      </c>
      <c r="X2" s="6"/>
      <c r="Y2" s="6" t="s">
        <v>30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27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36</v>
      </c>
      <c r="BA2" s="6" t="s">
        <v>16</v>
      </c>
      <c r="BB2" s="6" t="s">
        <v>42</v>
      </c>
      <c r="BC2" s="6" t="s">
        <v>17</v>
      </c>
      <c r="BD2" s="6"/>
      <c r="BE2" s="6" t="s">
        <v>18</v>
      </c>
      <c r="BF2" s="6"/>
      <c r="BG2" s="6" t="s">
        <v>32</v>
      </c>
      <c r="BH2" s="6"/>
      <c r="BI2" s="6" t="s">
        <v>31</v>
      </c>
      <c r="BJ2" s="6"/>
      <c r="BK2" s="16" t="s">
        <v>22</v>
      </c>
      <c r="BL2" s="9" t="s">
        <v>21</v>
      </c>
      <c r="BM2" s="12" t="s">
        <v>19</v>
      </c>
      <c r="BN2" s="7"/>
    </row>
    <row r="3" spans="1:70" s="125" customFormat="1" ht="409.5" customHeight="1" x14ac:dyDescent="0.25">
      <c r="A3" s="112" t="s">
        <v>45</v>
      </c>
      <c r="B3" s="113" t="s">
        <v>99</v>
      </c>
      <c r="C3" s="114">
        <v>466.1</v>
      </c>
      <c r="D3" s="114"/>
      <c r="E3" s="115">
        <v>15</v>
      </c>
      <c r="F3" s="113" t="s">
        <v>152</v>
      </c>
      <c r="G3" s="113" t="s">
        <v>204</v>
      </c>
      <c r="H3" s="113" t="s">
        <v>219</v>
      </c>
      <c r="I3" s="113" t="s">
        <v>275</v>
      </c>
      <c r="J3" s="113" t="s">
        <v>276</v>
      </c>
      <c r="K3" s="116" t="s">
        <v>384</v>
      </c>
      <c r="L3" s="116"/>
      <c r="M3" s="116"/>
      <c r="N3" s="117">
        <f>SUM(N4:N7)</f>
        <v>624.88549999999998</v>
      </c>
      <c r="O3" s="117">
        <f t="shared" ref="O3:T3" si="0">SUM(O4:O7)</f>
        <v>0</v>
      </c>
      <c r="P3" s="117">
        <f t="shared" si="0"/>
        <v>35.003399999999999</v>
      </c>
      <c r="Q3" s="117">
        <f t="shared" si="0"/>
        <v>285.50202999999999</v>
      </c>
      <c r="R3" s="117">
        <f t="shared" si="0"/>
        <v>284.40800000000002</v>
      </c>
      <c r="S3" s="117">
        <f t="shared" si="0"/>
        <v>19.972069999999995</v>
      </c>
      <c r="T3" s="117">
        <f t="shared" si="0"/>
        <v>624.88549999999998</v>
      </c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6">
        <v>0.05</v>
      </c>
      <c r="AF3" s="117">
        <f>T4</f>
        <v>84.298000000000002</v>
      </c>
      <c r="AG3" s="116"/>
      <c r="AH3" s="118"/>
      <c r="AI3" s="119">
        <v>1</v>
      </c>
      <c r="AJ3" s="117">
        <f>T5</f>
        <v>60.52</v>
      </c>
      <c r="AK3" s="116"/>
      <c r="AL3" s="118"/>
      <c r="AM3" s="118"/>
      <c r="AN3" s="118"/>
      <c r="AO3" s="118"/>
      <c r="AP3" s="118"/>
      <c r="AQ3" s="119" t="s">
        <v>385</v>
      </c>
      <c r="AR3" s="117">
        <f>T6</f>
        <v>293.44799999999998</v>
      </c>
      <c r="AS3" s="118"/>
      <c r="AT3" s="118"/>
      <c r="AU3" s="118"/>
      <c r="AV3" s="118"/>
      <c r="AW3" s="118"/>
      <c r="AX3" s="118"/>
      <c r="AY3" s="118"/>
      <c r="AZ3" s="118"/>
      <c r="BA3" s="119">
        <v>0.15</v>
      </c>
      <c r="BB3" s="117">
        <f>T7</f>
        <v>186.61949999999999</v>
      </c>
      <c r="BC3" s="116"/>
      <c r="BD3" s="118"/>
      <c r="BE3" s="116"/>
      <c r="BF3" s="117"/>
      <c r="BG3" s="117"/>
      <c r="BH3" s="118"/>
      <c r="BI3" s="118"/>
      <c r="BJ3" s="118"/>
      <c r="BK3" s="120">
        <f>AF3+AJ3+AR3+BB3</f>
        <v>624.88549999999998</v>
      </c>
      <c r="BL3" s="121">
        <v>42736</v>
      </c>
      <c r="BM3" s="118"/>
      <c r="BN3" s="118"/>
      <c r="BO3" s="122"/>
      <c r="BP3" s="123"/>
      <c r="BQ3" s="121"/>
      <c r="BR3" s="124"/>
    </row>
    <row r="4" spans="1:70" s="22" customFormat="1" ht="147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7</v>
      </c>
      <c r="M4" s="42">
        <f>AE3</f>
        <v>0.05</v>
      </c>
      <c r="N4" s="43">
        <f>M4*1492*1.13</f>
        <v>84.298000000000002</v>
      </c>
      <c r="O4" s="42"/>
      <c r="P4" s="43">
        <f>N4*0.08</f>
        <v>6.7438400000000005</v>
      </c>
      <c r="Q4" s="43">
        <f>N4*0.87</f>
        <v>73.339259999999996</v>
      </c>
      <c r="R4" s="43">
        <v>0</v>
      </c>
      <c r="S4" s="43">
        <f>N4*0.05</f>
        <v>4.2149000000000001</v>
      </c>
      <c r="T4" s="43">
        <f>SUM(P4:S4)</f>
        <v>84.298000000000002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62"/>
      <c r="BB4" s="62"/>
      <c r="BC4" s="33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47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9</v>
      </c>
      <c r="M5" s="42">
        <f>AI3</f>
        <v>1</v>
      </c>
      <c r="N5" s="43">
        <f>T5</f>
        <v>60.52</v>
      </c>
      <c r="O5" s="43"/>
      <c r="P5" s="43">
        <v>4.4800000000000004</v>
      </c>
      <c r="Q5" s="43">
        <v>8.76</v>
      </c>
      <c r="R5" s="43">
        <v>45.18</v>
      </c>
      <c r="S5" s="43">
        <v>2.1</v>
      </c>
      <c r="T5" s="43">
        <f t="shared" ref="T5:T7" si="1">SUM(P5:S5)</f>
        <v>60.52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62"/>
      <c r="BB5" s="62"/>
      <c r="BC5" s="33"/>
      <c r="BD5" s="33"/>
      <c r="BE5" s="42"/>
      <c r="BF5" s="43"/>
      <c r="BG5" s="43"/>
      <c r="BH5" s="33"/>
      <c r="BI5" s="33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22" customFormat="1" ht="147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12</v>
      </c>
      <c r="M6" s="42" t="str">
        <f>AQ3</f>
        <v>СТП 63 кВА</v>
      </c>
      <c r="N6" s="43">
        <f>T6</f>
        <v>293.44799999999998</v>
      </c>
      <c r="O6" s="43"/>
      <c r="P6" s="43">
        <v>8.85</v>
      </c>
      <c r="Q6" s="43">
        <v>42.91</v>
      </c>
      <c r="R6" s="43">
        <f>217.48*1.1</f>
        <v>239.22800000000001</v>
      </c>
      <c r="S6" s="43">
        <v>2.46</v>
      </c>
      <c r="T6" s="43">
        <f t="shared" si="1"/>
        <v>293.44799999999998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62"/>
      <c r="BB6" s="62"/>
      <c r="BC6" s="33"/>
      <c r="BD6" s="33"/>
      <c r="BE6" s="42"/>
      <c r="BF6" s="43"/>
      <c r="BG6" s="43"/>
      <c r="BH6" s="33"/>
      <c r="BI6" s="33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47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16</v>
      </c>
      <c r="M7" s="42">
        <f>BA3</f>
        <v>0.15</v>
      </c>
      <c r="N7" s="43">
        <f>M7*1101*1.13</f>
        <v>186.61949999999999</v>
      </c>
      <c r="O7" s="42"/>
      <c r="P7" s="43">
        <f>N7*0.08</f>
        <v>14.929559999999999</v>
      </c>
      <c r="Q7" s="43">
        <f>N7*0.86</f>
        <v>160.49276999999998</v>
      </c>
      <c r="R7" s="43">
        <v>0</v>
      </c>
      <c r="S7" s="43">
        <f>N7*0.06</f>
        <v>11.197169999999998</v>
      </c>
      <c r="T7" s="43">
        <f t="shared" si="1"/>
        <v>186.61949999999999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62"/>
      <c r="BB7" s="62"/>
      <c r="BC7" s="33"/>
      <c r="BD7" s="33"/>
      <c r="BE7" s="42"/>
      <c r="BF7" s="43"/>
      <c r="BG7" s="43"/>
      <c r="BH7" s="33"/>
      <c r="BI7" s="33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25" customFormat="1" ht="408.75" customHeight="1" x14ac:dyDescent="0.25">
      <c r="A8" s="112" t="s">
        <v>46</v>
      </c>
      <c r="B8" s="113">
        <v>41297395</v>
      </c>
      <c r="C8" s="114">
        <v>1293879.33</v>
      </c>
      <c r="D8" s="114">
        <v>64693.966</v>
      </c>
      <c r="E8" s="115">
        <v>100</v>
      </c>
      <c r="F8" s="113" t="s">
        <v>153</v>
      </c>
      <c r="G8" s="113" t="s">
        <v>207</v>
      </c>
      <c r="H8" s="113" t="s">
        <v>220</v>
      </c>
      <c r="I8" s="113" t="s">
        <v>277</v>
      </c>
      <c r="J8" s="113" t="s">
        <v>278</v>
      </c>
      <c r="K8" s="116" t="s">
        <v>417</v>
      </c>
      <c r="L8" s="116"/>
      <c r="M8" s="116"/>
      <c r="N8" s="117">
        <f>SUM(N9:N12)</f>
        <v>650.07140000000004</v>
      </c>
      <c r="O8" s="117">
        <f t="shared" ref="O8:T8" si="2">SUM(O9:O12)</f>
        <v>0</v>
      </c>
      <c r="P8" s="117">
        <f t="shared" si="2"/>
        <v>25.296911999999995</v>
      </c>
      <c r="Q8" s="117">
        <f t="shared" si="2"/>
        <v>117.562592</v>
      </c>
      <c r="R8" s="117">
        <f t="shared" si="2"/>
        <v>494.56</v>
      </c>
      <c r="S8" s="117">
        <f t="shared" si="2"/>
        <v>12.651896000000001</v>
      </c>
      <c r="T8" s="117">
        <f t="shared" si="2"/>
        <v>650.07140000000004</v>
      </c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6">
        <v>0.03</v>
      </c>
      <c r="AF8" s="117">
        <f>T9</f>
        <v>50.578799999999994</v>
      </c>
      <c r="AG8" s="117"/>
      <c r="AH8" s="118"/>
      <c r="AI8" s="119">
        <v>1</v>
      </c>
      <c r="AJ8" s="117">
        <f>T10</f>
        <v>60.52</v>
      </c>
      <c r="AK8" s="117"/>
      <c r="AL8" s="118"/>
      <c r="AM8" s="118"/>
      <c r="AN8" s="118"/>
      <c r="AO8" s="118"/>
      <c r="AP8" s="118"/>
      <c r="AQ8" s="119" t="s">
        <v>418</v>
      </c>
      <c r="AR8" s="117">
        <f>T11</f>
        <v>514.09</v>
      </c>
      <c r="AS8" s="118"/>
      <c r="AT8" s="118"/>
      <c r="AU8" s="118"/>
      <c r="AV8" s="118"/>
      <c r="AW8" s="118"/>
      <c r="AX8" s="118"/>
      <c r="AY8" s="118"/>
      <c r="AZ8" s="118"/>
      <c r="BA8" s="119">
        <v>0.02</v>
      </c>
      <c r="BB8" s="117">
        <f>T12</f>
        <v>24.882599999999993</v>
      </c>
      <c r="BC8" s="117"/>
      <c r="BD8" s="118"/>
      <c r="BE8" s="116"/>
      <c r="BF8" s="117"/>
      <c r="BG8" s="117"/>
      <c r="BH8" s="118"/>
      <c r="BI8" s="118"/>
      <c r="BJ8" s="118"/>
      <c r="BK8" s="120">
        <f>AF8+AJ8+AR8+BB8</f>
        <v>650.07140000000004</v>
      </c>
      <c r="BL8" s="121">
        <v>42734</v>
      </c>
      <c r="BM8" s="118"/>
      <c r="BN8" s="118"/>
      <c r="BO8" s="122"/>
      <c r="BP8" s="123"/>
      <c r="BQ8" s="121"/>
      <c r="BR8" s="124"/>
    </row>
    <row r="9" spans="1:70" s="22" customFormat="1" ht="138.75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42" t="s">
        <v>7</v>
      </c>
      <c r="M9" s="42">
        <f>AE8</f>
        <v>0.03</v>
      </c>
      <c r="N9" s="43">
        <f>M9*1492*1.13</f>
        <v>50.578799999999994</v>
      </c>
      <c r="O9" s="43"/>
      <c r="P9" s="43">
        <f>N9*0.08</f>
        <v>4.0463039999999992</v>
      </c>
      <c r="Q9" s="43">
        <f>N9*0.87</f>
        <v>44.003555999999996</v>
      </c>
      <c r="R9" s="43">
        <v>0</v>
      </c>
      <c r="S9" s="43">
        <f>N9*0.05</f>
        <v>2.52894</v>
      </c>
      <c r="T9" s="43">
        <f>SUM(P9:S9)</f>
        <v>50.578799999999994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62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62"/>
      <c r="BB9" s="62"/>
      <c r="BC9" s="33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22" customFormat="1" ht="138.75" customHeight="1" x14ac:dyDescent="0.25">
      <c r="A10" s="17"/>
      <c r="B10" s="18"/>
      <c r="C10" s="19"/>
      <c r="D10" s="19"/>
      <c r="E10" s="20"/>
      <c r="F10" s="18"/>
      <c r="G10" s="18"/>
      <c r="H10" s="18"/>
      <c r="I10" s="18"/>
      <c r="J10" s="18"/>
      <c r="K10" s="42"/>
      <c r="L10" s="42" t="s">
        <v>9</v>
      </c>
      <c r="M10" s="42">
        <f>AI8</f>
        <v>1</v>
      </c>
      <c r="N10" s="43">
        <f>T10</f>
        <v>60.52</v>
      </c>
      <c r="O10" s="43"/>
      <c r="P10" s="43">
        <v>4.4800000000000004</v>
      </c>
      <c r="Q10" s="43">
        <v>8.76</v>
      </c>
      <c r="R10" s="43">
        <v>45.18</v>
      </c>
      <c r="S10" s="43">
        <v>2.1</v>
      </c>
      <c r="T10" s="43">
        <f t="shared" ref="T10:T12" si="3">SUM(P10:S10)</f>
        <v>60.52</v>
      </c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62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62"/>
      <c r="BB10" s="62"/>
      <c r="BC10" s="33"/>
      <c r="BD10" s="33"/>
      <c r="BE10" s="42"/>
      <c r="BF10" s="43"/>
      <c r="BG10" s="43"/>
      <c r="BH10" s="33"/>
      <c r="BI10" s="33"/>
      <c r="BJ10" s="33"/>
      <c r="BK10" s="62"/>
      <c r="BL10" s="24"/>
      <c r="BM10" s="33"/>
      <c r="BN10" s="33"/>
      <c r="BO10" s="34"/>
      <c r="BP10" s="23"/>
      <c r="BQ10" s="24"/>
      <c r="BR10" s="25"/>
    </row>
    <row r="11" spans="1:70" s="22" customFormat="1" ht="138.75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 t="s">
        <v>12</v>
      </c>
      <c r="M11" s="42" t="str">
        <f>AQ8</f>
        <v>КТП 160 кВА</v>
      </c>
      <c r="N11" s="43">
        <f>T11</f>
        <v>514.09</v>
      </c>
      <c r="O11" s="42"/>
      <c r="P11" s="42">
        <v>14.78</v>
      </c>
      <c r="Q11" s="42">
        <v>43.4</v>
      </c>
      <c r="R11" s="42">
        <v>449.38</v>
      </c>
      <c r="S11" s="42">
        <v>6.53</v>
      </c>
      <c r="T11" s="43">
        <f t="shared" si="3"/>
        <v>514.09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62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62"/>
      <c r="BB11" s="62"/>
      <c r="BC11" s="33"/>
      <c r="BD11" s="33"/>
      <c r="BE11" s="42"/>
      <c r="BF11" s="43"/>
      <c r="BG11" s="43"/>
      <c r="BH11" s="33"/>
      <c r="BI11" s="3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22" customFormat="1" ht="138.75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42"/>
      <c r="L12" s="42" t="s">
        <v>16</v>
      </c>
      <c r="M12" s="42">
        <f>BA8</f>
        <v>0.02</v>
      </c>
      <c r="N12" s="43">
        <f>M12*1101*1.13</f>
        <v>24.882599999999996</v>
      </c>
      <c r="O12" s="43"/>
      <c r="P12" s="43">
        <f>N12*0.08</f>
        <v>1.9906079999999997</v>
      </c>
      <c r="Q12" s="43">
        <f>N12*0.86</f>
        <v>21.399035999999995</v>
      </c>
      <c r="R12" s="43">
        <v>0</v>
      </c>
      <c r="S12" s="43">
        <f>N12*0.06</f>
        <v>1.4929559999999997</v>
      </c>
      <c r="T12" s="43">
        <f t="shared" si="3"/>
        <v>24.882599999999993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62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62"/>
      <c r="BB12" s="62"/>
      <c r="BC12" s="33"/>
      <c r="BD12" s="33"/>
      <c r="BE12" s="42"/>
      <c r="BF12" s="43"/>
      <c r="BG12" s="43"/>
      <c r="BH12" s="33"/>
      <c r="BI12" s="3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141" customFormat="1" ht="252" customHeight="1" x14ac:dyDescent="0.25">
      <c r="A13" s="128" t="s">
        <v>48</v>
      </c>
      <c r="B13" s="129" t="s">
        <v>101</v>
      </c>
      <c r="C13" s="130">
        <v>131495.07999999999</v>
      </c>
      <c r="D13" s="130">
        <v>131495.07620000001</v>
      </c>
      <c r="E13" s="131">
        <v>30</v>
      </c>
      <c r="F13" s="129" t="s">
        <v>155</v>
      </c>
      <c r="G13" s="129" t="s">
        <v>208</v>
      </c>
      <c r="H13" s="129" t="s">
        <v>222</v>
      </c>
      <c r="I13" s="129" t="s">
        <v>280</v>
      </c>
      <c r="J13" s="129" t="s">
        <v>281</v>
      </c>
      <c r="K13" s="132" t="s">
        <v>405</v>
      </c>
      <c r="L13" s="132"/>
      <c r="M13" s="132"/>
      <c r="N13" s="133">
        <f>SUM(N14:N15)</f>
        <v>144.81800000000001</v>
      </c>
      <c r="O13" s="133">
        <f t="shared" ref="O13:T13" si="4">SUM(O14:O15)</f>
        <v>0</v>
      </c>
      <c r="P13" s="133">
        <f t="shared" si="4"/>
        <v>11.223840000000001</v>
      </c>
      <c r="Q13" s="133">
        <f t="shared" si="4"/>
        <v>82.099260000000001</v>
      </c>
      <c r="R13" s="133">
        <f t="shared" si="4"/>
        <v>45.18</v>
      </c>
      <c r="S13" s="133">
        <f t="shared" si="4"/>
        <v>6.3148999999999997</v>
      </c>
      <c r="T13" s="133">
        <f t="shared" si="4"/>
        <v>144.81800000000001</v>
      </c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2">
        <v>0.05</v>
      </c>
      <c r="AF13" s="133">
        <f>T14</f>
        <v>84.298000000000002</v>
      </c>
      <c r="AG13" s="133"/>
      <c r="AH13" s="134"/>
      <c r="AI13" s="135">
        <v>1</v>
      </c>
      <c r="AJ13" s="133">
        <f>T15</f>
        <v>60.52</v>
      </c>
      <c r="AK13" s="133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5"/>
      <c r="BB13" s="135"/>
      <c r="BC13" s="132"/>
      <c r="BD13" s="132"/>
      <c r="BE13" s="132"/>
      <c r="BF13" s="133"/>
      <c r="BG13" s="132"/>
      <c r="BH13" s="132"/>
      <c r="BI13" s="133"/>
      <c r="BJ13" s="134"/>
      <c r="BK13" s="136">
        <f>AF13+AJ13</f>
        <v>144.81800000000001</v>
      </c>
      <c r="BL13" s="137">
        <v>42909</v>
      </c>
      <c r="BM13" s="134"/>
      <c r="BN13" s="134"/>
      <c r="BO13" s="138"/>
      <c r="BP13" s="139"/>
      <c r="BQ13" s="137"/>
      <c r="BR13" s="140"/>
    </row>
    <row r="14" spans="1:70" s="22" customFormat="1" ht="139.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7</v>
      </c>
      <c r="M14" s="42">
        <f>AE13</f>
        <v>0.05</v>
      </c>
      <c r="N14" s="43">
        <f>M14*1492*1.13</f>
        <v>84.298000000000002</v>
      </c>
      <c r="O14" s="42"/>
      <c r="P14" s="43">
        <f>N14*0.08</f>
        <v>6.7438400000000005</v>
      </c>
      <c r="Q14" s="43">
        <f>N14*0.87</f>
        <v>73.339259999999996</v>
      </c>
      <c r="R14" s="43">
        <v>0</v>
      </c>
      <c r="S14" s="43">
        <f>N14*0.05</f>
        <v>4.2149000000000001</v>
      </c>
      <c r="T14" s="43">
        <f>SUM(P14:S14)</f>
        <v>84.298000000000002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42"/>
      <c r="AF14" s="42"/>
      <c r="AG14" s="42"/>
      <c r="AH14" s="33"/>
      <c r="AI14" s="60"/>
      <c r="AJ14" s="42"/>
      <c r="AK14" s="42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33"/>
      <c r="AZ14" s="33"/>
      <c r="BA14" s="60"/>
      <c r="BB14" s="60"/>
      <c r="BC14" s="42"/>
      <c r="BD14" s="42"/>
      <c r="BE14" s="42"/>
      <c r="BF14" s="43"/>
      <c r="BG14" s="42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22" customFormat="1" ht="139.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9</v>
      </c>
      <c r="M15" s="42">
        <f>AI13</f>
        <v>1</v>
      </c>
      <c r="N15" s="43">
        <f>T15</f>
        <v>60.52</v>
      </c>
      <c r="O15" s="43"/>
      <c r="P15" s="43">
        <v>4.4800000000000004</v>
      </c>
      <c r="Q15" s="43">
        <v>8.76</v>
      </c>
      <c r="R15" s="43">
        <v>45.18</v>
      </c>
      <c r="S15" s="43">
        <v>2.1</v>
      </c>
      <c r="T15" s="43">
        <f t="shared" ref="T15" si="5">SUM(P15:S15)</f>
        <v>60.52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2"/>
      <c r="AG15" s="42"/>
      <c r="AH15" s="33"/>
      <c r="AI15" s="60"/>
      <c r="AJ15" s="42"/>
      <c r="AK15" s="42"/>
      <c r="AL15" s="33"/>
      <c r="AM15" s="33"/>
      <c r="AN15" s="33"/>
      <c r="AO15" s="33"/>
      <c r="AP15" s="33"/>
      <c r="AQ15" s="62"/>
      <c r="AR15" s="33"/>
      <c r="AS15" s="33"/>
      <c r="AT15" s="33"/>
      <c r="AU15" s="33"/>
      <c r="AV15" s="33"/>
      <c r="AW15" s="33"/>
      <c r="AX15" s="33"/>
      <c r="AY15" s="33"/>
      <c r="AZ15" s="33"/>
      <c r="BA15" s="60"/>
      <c r="BB15" s="60"/>
      <c r="BC15" s="42"/>
      <c r="BD15" s="42"/>
      <c r="BE15" s="42"/>
      <c r="BF15" s="43"/>
      <c r="BG15" s="42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41" customFormat="1" ht="334.5" customHeight="1" x14ac:dyDescent="0.25">
      <c r="A16" s="128" t="s">
        <v>49</v>
      </c>
      <c r="B16" s="129" t="s">
        <v>102</v>
      </c>
      <c r="C16" s="130">
        <v>466.1</v>
      </c>
      <c r="D16" s="130"/>
      <c r="E16" s="131">
        <v>15</v>
      </c>
      <c r="F16" s="129" t="s">
        <v>156</v>
      </c>
      <c r="G16" s="129" t="s">
        <v>209</v>
      </c>
      <c r="H16" s="129" t="s">
        <v>223</v>
      </c>
      <c r="I16" s="129" t="s">
        <v>282</v>
      </c>
      <c r="J16" s="129" t="s">
        <v>283</v>
      </c>
      <c r="K16" s="132" t="s">
        <v>402</v>
      </c>
      <c r="L16" s="132"/>
      <c r="M16" s="132"/>
      <c r="N16" s="133">
        <f>SUM(N17:N20)</f>
        <v>385.71134999999992</v>
      </c>
      <c r="O16" s="132">
        <f t="shared" ref="O16:T16" si="6">SUM(O17:O20)</f>
        <v>0</v>
      </c>
      <c r="P16" s="133">
        <f t="shared" si="6"/>
        <v>17.076108000000001</v>
      </c>
      <c r="Q16" s="133">
        <f t="shared" si="6"/>
        <v>89.721054999999978</v>
      </c>
      <c r="R16" s="133">
        <f t="shared" si="6"/>
        <v>271.96999999999997</v>
      </c>
      <c r="S16" s="133">
        <f t="shared" si="6"/>
        <v>6.9441869999999994</v>
      </c>
      <c r="T16" s="133">
        <f t="shared" si="6"/>
        <v>385.71134999999992</v>
      </c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2">
        <v>1.4999999999999999E-2</v>
      </c>
      <c r="AF16" s="133">
        <f>T17</f>
        <v>25.289399999999997</v>
      </c>
      <c r="AG16" s="133"/>
      <c r="AH16" s="134"/>
      <c r="AI16" s="135">
        <v>1</v>
      </c>
      <c r="AJ16" s="132">
        <f>T18</f>
        <v>60.52</v>
      </c>
      <c r="AK16" s="132"/>
      <c r="AL16" s="134"/>
      <c r="AM16" s="134"/>
      <c r="AN16" s="134"/>
      <c r="AO16" s="134"/>
      <c r="AP16" s="134"/>
      <c r="AQ16" s="135" t="s">
        <v>403</v>
      </c>
      <c r="AR16" s="132">
        <f>T19</f>
        <v>281.23999999999995</v>
      </c>
      <c r="AS16" s="134"/>
      <c r="AT16" s="134"/>
      <c r="AU16" s="134"/>
      <c r="AV16" s="134"/>
      <c r="AW16" s="134"/>
      <c r="AX16" s="134"/>
      <c r="AY16" s="134"/>
      <c r="AZ16" s="134"/>
      <c r="BA16" s="135">
        <v>1.4999999999999999E-2</v>
      </c>
      <c r="BB16" s="133">
        <f>T20</f>
        <v>18.661949999999997</v>
      </c>
      <c r="BC16" s="133"/>
      <c r="BD16" s="132"/>
      <c r="BE16" s="132"/>
      <c r="BF16" s="133"/>
      <c r="BG16" s="132"/>
      <c r="BH16" s="132"/>
      <c r="BI16" s="133"/>
      <c r="BJ16" s="134"/>
      <c r="BK16" s="136">
        <f>AF16+AJ16+AR16+BB16</f>
        <v>385.71134999999992</v>
      </c>
      <c r="BL16" s="137">
        <v>42731</v>
      </c>
      <c r="BM16" s="134"/>
      <c r="BN16" s="134"/>
      <c r="BO16" s="138"/>
      <c r="BP16" s="139"/>
      <c r="BQ16" s="137"/>
      <c r="BR16" s="140"/>
    </row>
    <row r="17" spans="1:70" s="22" customFormat="1" ht="129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7</v>
      </c>
      <c r="M17" s="42">
        <f>AE16</f>
        <v>1.4999999999999999E-2</v>
      </c>
      <c r="N17" s="43">
        <f>M17*1492*1.13</f>
        <v>25.289399999999997</v>
      </c>
      <c r="O17" s="42"/>
      <c r="P17" s="43">
        <f>N17*0.08</f>
        <v>2.0231519999999996</v>
      </c>
      <c r="Q17" s="43">
        <f>N17*0.87</f>
        <v>22.001777999999998</v>
      </c>
      <c r="R17" s="43">
        <v>0</v>
      </c>
      <c r="S17" s="43">
        <f>N17*0.05</f>
        <v>1.26447</v>
      </c>
      <c r="T17" s="43">
        <f>SUM(P17:S17)</f>
        <v>25.289399999999997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60"/>
      <c r="BB17" s="43"/>
      <c r="BC17" s="43"/>
      <c r="BD17" s="42"/>
      <c r="BE17" s="42"/>
      <c r="BF17" s="43"/>
      <c r="BG17" s="42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22" customFormat="1" ht="129.75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42"/>
      <c r="L18" s="42" t="s">
        <v>9</v>
      </c>
      <c r="M18" s="42">
        <f>AI16</f>
        <v>1</v>
      </c>
      <c r="N18" s="42">
        <f>T18</f>
        <v>60.52</v>
      </c>
      <c r="O18" s="42"/>
      <c r="P18" s="42">
        <v>4.4800000000000004</v>
      </c>
      <c r="Q18" s="42">
        <v>8.76</v>
      </c>
      <c r="R18" s="42">
        <v>45.18</v>
      </c>
      <c r="S18" s="42">
        <v>2.1</v>
      </c>
      <c r="T18" s="42">
        <f t="shared" ref="T18:T20" si="7">SUM(P18:S18)</f>
        <v>60.52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60"/>
      <c r="BB18" s="43"/>
      <c r="BC18" s="43"/>
      <c r="BD18" s="42"/>
      <c r="BE18" s="42"/>
      <c r="BF18" s="43"/>
      <c r="BG18" s="42"/>
      <c r="BH18" s="42"/>
      <c r="BI18" s="43"/>
      <c r="BJ18" s="33"/>
      <c r="BK18" s="62"/>
      <c r="BL18" s="24"/>
      <c r="BM18" s="33"/>
      <c r="BN18" s="33"/>
      <c r="BO18" s="34"/>
      <c r="BP18" s="23"/>
      <c r="BQ18" s="24"/>
      <c r="BR18" s="25"/>
    </row>
    <row r="19" spans="1:70" s="22" customFormat="1" ht="129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12</v>
      </c>
      <c r="M19" s="42" t="str">
        <f>AQ16</f>
        <v>СТП 25 кВА</v>
      </c>
      <c r="N19" s="42">
        <f>T19</f>
        <v>281.23999999999995</v>
      </c>
      <c r="O19" s="42"/>
      <c r="P19" s="42">
        <v>9.08</v>
      </c>
      <c r="Q19" s="42">
        <v>42.91</v>
      </c>
      <c r="R19" s="42">
        <v>226.79</v>
      </c>
      <c r="S19" s="42">
        <v>2.46</v>
      </c>
      <c r="T19" s="42">
        <f t="shared" si="7"/>
        <v>281.23999999999995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60"/>
      <c r="BB19" s="43"/>
      <c r="BC19" s="43"/>
      <c r="BD19" s="42"/>
      <c r="BE19" s="42"/>
      <c r="BF19" s="43"/>
      <c r="BG19" s="42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29.7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>
        <f>BA16</f>
        <v>1.4999999999999999E-2</v>
      </c>
      <c r="N20" s="43">
        <f>M20*1101*1.13</f>
        <v>18.661949999999997</v>
      </c>
      <c r="O20" s="42"/>
      <c r="P20" s="43">
        <f>N20*0.08</f>
        <v>1.4929559999999997</v>
      </c>
      <c r="Q20" s="43">
        <f>N20*0.86</f>
        <v>16.049276999999996</v>
      </c>
      <c r="R20" s="43">
        <v>0</v>
      </c>
      <c r="S20" s="43">
        <f>N20*0.06</f>
        <v>1.1197169999999999</v>
      </c>
      <c r="T20" s="43">
        <f t="shared" si="7"/>
        <v>18.661949999999997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60"/>
      <c r="BB20" s="43"/>
      <c r="BC20" s="43"/>
      <c r="BD20" s="42"/>
      <c r="BE20" s="42"/>
      <c r="BF20" s="43"/>
      <c r="BG20" s="42"/>
      <c r="BH20" s="42"/>
      <c r="BI20" s="4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141" customFormat="1" ht="409.6" customHeight="1" x14ac:dyDescent="0.25">
      <c r="A21" s="128" t="s">
        <v>51</v>
      </c>
      <c r="B21" s="129" t="s">
        <v>104</v>
      </c>
      <c r="C21" s="130">
        <v>466.1</v>
      </c>
      <c r="D21" s="130">
        <v>466.1</v>
      </c>
      <c r="E21" s="131">
        <v>10</v>
      </c>
      <c r="F21" s="129" t="s">
        <v>158</v>
      </c>
      <c r="G21" s="129" t="s">
        <v>210</v>
      </c>
      <c r="H21" s="129" t="s">
        <v>225</v>
      </c>
      <c r="I21" s="129" t="s">
        <v>286</v>
      </c>
      <c r="J21" s="129" t="s">
        <v>287</v>
      </c>
      <c r="K21" s="132" t="s">
        <v>388</v>
      </c>
      <c r="L21" s="132"/>
      <c r="M21" s="132"/>
      <c r="N21" s="133">
        <f>SUM(N22:N27)</f>
        <v>806.8300999999999</v>
      </c>
      <c r="O21" s="133">
        <f t="shared" ref="O21:T21" si="8">SUM(O22:O27)</f>
        <v>0</v>
      </c>
      <c r="P21" s="133">
        <f t="shared" si="8"/>
        <v>52.855608000000011</v>
      </c>
      <c r="Q21" s="133">
        <f t="shared" si="8"/>
        <v>488.07996199999997</v>
      </c>
      <c r="R21" s="133">
        <f t="shared" si="8"/>
        <v>235.65</v>
      </c>
      <c r="S21" s="133">
        <f t="shared" si="8"/>
        <v>30.244530000000001</v>
      </c>
      <c r="T21" s="133">
        <f t="shared" si="8"/>
        <v>806.8300999999999</v>
      </c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2">
        <v>0.23</v>
      </c>
      <c r="AF21" s="133">
        <f>T22</f>
        <v>387.77079999999995</v>
      </c>
      <c r="AG21" s="132"/>
      <c r="AH21" s="134"/>
      <c r="AI21" s="135">
        <v>1</v>
      </c>
      <c r="AJ21" s="132">
        <f>T23</f>
        <v>60.52</v>
      </c>
      <c r="AK21" s="132"/>
      <c r="AL21" s="134"/>
      <c r="AM21" s="134"/>
      <c r="AN21" s="134"/>
      <c r="AO21" s="134"/>
      <c r="AP21" s="134"/>
      <c r="AQ21" s="135" t="s">
        <v>390</v>
      </c>
      <c r="AR21" s="132">
        <f>T24</f>
        <v>244.48999999999998</v>
      </c>
      <c r="AS21" s="134"/>
      <c r="AT21" s="134"/>
      <c r="AU21" s="134"/>
      <c r="AV21" s="134"/>
      <c r="AW21" s="134"/>
      <c r="AX21" s="134"/>
      <c r="AY21" s="134"/>
      <c r="AZ21" s="134"/>
      <c r="BA21" s="135">
        <v>0.05</v>
      </c>
      <c r="BB21" s="133">
        <f>T25</f>
        <v>62.206499999999998</v>
      </c>
      <c r="BC21" s="132" t="s">
        <v>391</v>
      </c>
      <c r="BD21" s="133">
        <f>T26</f>
        <v>42.560000000000009</v>
      </c>
      <c r="BE21" s="132"/>
      <c r="BF21" s="133"/>
      <c r="BG21" s="132">
        <v>0.04</v>
      </c>
      <c r="BH21" s="133">
        <f>T27</f>
        <v>9.2827999999999999</v>
      </c>
      <c r="BI21" s="133"/>
      <c r="BJ21" s="134"/>
      <c r="BK21" s="136">
        <f>AF21+AJ21+AR21++BB21+BD21+BH21</f>
        <v>806.8300999999999</v>
      </c>
      <c r="BL21" s="137">
        <v>42728</v>
      </c>
      <c r="BM21" s="134"/>
      <c r="BN21" s="134"/>
      <c r="BO21" s="138"/>
      <c r="BP21" s="139"/>
      <c r="BQ21" s="137"/>
      <c r="BR21" s="140"/>
    </row>
    <row r="22" spans="1:70" s="22" customFormat="1" ht="162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42" t="s">
        <v>7</v>
      </c>
      <c r="M22" s="42">
        <f>AE21</f>
        <v>0.23</v>
      </c>
      <c r="N22" s="43">
        <f>M22*1492*1.13</f>
        <v>387.77080000000001</v>
      </c>
      <c r="O22" s="42"/>
      <c r="P22" s="43">
        <f>N22*0.08</f>
        <v>31.021664000000001</v>
      </c>
      <c r="Q22" s="43">
        <f>N22*0.87</f>
        <v>337.36059599999999</v>
      </c>
      <c r="R22" s="42">
        <v>0</v>
      </c>
      <c r="S22" s="43">
        <f>N22*0.05</f>
        <v>19.388540000000003</v>
      </c>
      <c r="T22" s="43">
        <f>SUM(P22:S22)</f>
        <v>387.77079999999995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60"/>
      <c r="BB22" s="60"/>
      <c r="BC22" s="42"/>
      <c r="BD22" s="42"/>
      <c r="BE22" s="42"/>
      <c r="BF22" s="43"/>
      <c r="BG22" s="42"/>
      <c r="BH22" s="42"/>
      <c r="BI22" s="43"/>
      <c r="BJ22" s="33"/>
      <c r="BK22" s="62"/>
      <c r="BL22" s="24"/>
      <c r="BM22" s="33"/>
      <c r="BN22" s="33"/>
      <c r="BO22" s="34"/>
      <c r="BP22" s="23"/>
      <c r="BQ22" s="24"/>
      <c r="BR22" s="25"/>
    </row>
    <row r="23" spans="1:70" s="22" customFormat="1" ht="162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9</v>
      </c>
      <c r="M23" s="42">
        <f>AI21</f>
        <v>1</v>
      </c>
      <c r="N23" s="42">
        <f>T23</f>
        <v>60.52</v>
      </c>
      <c r="O23" s="42"/>
      <c r="P23" s="42">
        <v>4.4800000000000004</v>
      </c>
      <c r="Q23" s="42">
        <v>8.76</v>
      </c>
      <c r="R23" s="42">
        <v>45.18</v>
      </c>
      <c r="S23" s="42">
        <v>2.1</v>
      </c>
      <c r="T23" s="42">
        <f t="shared" ref="T23" si="9">SUM(P23:S23)</f>
        <v>60.52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0"/>
      <c r="BB23" s="60"/>
      <c r="BC23" s="42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22" customFormat="1" ht="162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42"/>
      <c r="L24" s="42" t="s">
        <v>12</v>
      </c>
      <c r="M24" s="42" t="str">
        <f>AQ21</f>
        <v>СТП 40 кВА</v>
      </c>
      <c r="N24" s="42">
        <f>T24</f>
        <v>244.48999999999998</v>
      </c>
      <c r="O24" s="42"/>
      <c r="P24" s="42">
        <v>8.23</v>
      </c>
      <c r="Q24" s="42">
        <v>43.32</v>
      </c>
      <c r="R24" s="42">
        <v>190.47</v>
      </c>
      <c r="S24" s="42">
        <v>2.4700000000000002</v>
      </c>
      <c r="T24" s="42">
        <f>SUM(P24:S24)</f>
        <v>244.48999999999998</v>
      </c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60"/>
      <c r="BB24" s="60"/>
      <c r="BC24" s="42"/>
      <c r="BD24" s="42"/>
      <c r="BE24" s="42"/>
      <c r="BF24" s="43"/>
      <c r="BG24" s="42"/>
      <c r="BH24" s="42"/>
      <c r="BI24" s="43"/>
      <c r="BJ24" s="33"/>
      <c r="BK24" s="62"/>
      <c r="BL24" s="24"/>
      <c r="BM24" s="33"/>
      <c r="BN24" s="33"/>
      <c r="BO24" s="34"/>
      <c r="BP24" s="23"/>
      <c r="BQ24" s="24"/>
      <c r="BR24" s="25"/>
    </row>
    <row r="25" spans="1:70" s="22" customFormat="1" ht="162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16</v>
      </c>
      <c r="M25" s="42">
        <f>BA21</f>
        <v>0.05</v>
      </c>
      <c r="N25" s="43">
        <f>M25*1101*1.13</f>
        <v>62.206499999999998</v>
      </c>
      <c r="O25" s="42"/>
      <c r="P25" s="43">
        <f>N25*0.08</f>
        <v>4.9765199999999998</v>
      </c>
      <c r="Q25" s="43">
        <f>N25*0.86</f>
        <v>53.497589999999995</v>
      </c>
      <c r="R25" s="43">
        <v>0</v>
      </c>
      <c r="S25" s="43">
        <f>N25*0.06</f>
        <v>3.7323899999999997</v>
      </c>
      <c r="T25" s="43">
        <f>SUM(P25:S25)</f>
        <v>62.206499999999998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0"/>
      <c r="BB25" s="60"/>
      <c r="BC25" s="42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22" customFormat="1" ht="162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 t="s">
        <v>389</v>
      </c>
      <c r="M26" s="42" t="str">
        <f>BC21</f>
        <v>замена двух опор №№ 18, 23</v>
      </c>
      <c r="N26" s="42">
        <f>21.28*2</f>
        <v>42.56</v>
      </c>
      <c r="O26" s="42"/>
      <c r="P26" s="43">
        <f>N26*0.08</f>
        <v>3.4048000000000003</v>
      </c>
      <c r="Q26" s="43">
        <f>N26*0.86</f>
        <v>36.601600000000005</v>
      </c>
      <c r="R26" s="43">
        <v>0</v>
      </c>
      <c r="S26" s="43">
        <f>N26*0.06</f>
        <v>2.5535999999999999</v>
      </c>
      <c r="T26" s="43">
        <f>SUM(P26:S26)</f>
        <v>42.560000000000009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60"/>
      <c r="BB26" s="60"/>
      <c r="BC26" s="42"/>
      <c r="BD26" s="42"/>
      <c r="BE26" s="42"/>
      <c r="BF26" s="43"/>
      <c r="BG26" s="42"/>
      <c r="BH26" s="42"/>
      <c r="BI26" s="4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70" s="22" customFormat="1" ht="162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383</v>
      </c>
      <c r="M27" s="42">
        <f>BG21</f>
        <v>0.04</v>
      </c>
      <c r="N27" s="43">
        <f>M27*232.07</f>
        <v>9.2827999999999999</v>
      </c>
      <c r="O27" s="43"/>
      <c r="P27" s="43">
        <f>N27*0.08</f>
        <v>0.74262400000000006</v>
      </c>
      <c r="Q27" s="43">
        <f>N27*0.92</f>
        <v>8.5401760000000007</v>
      </c>
      <c r="R27" s="43">
        <v>0</v>
      </c>
      <c r="S27" s="43">
        <v>0</v>
      </c>
      <c r="T27" s="43">
        <f>SUM(P27:S27)</f>
        <v>9.2827999999999999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60"/>
      <c r="BB27" s="60"/>
      <c r="BC27" s="42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141" customFormat="1" ht="249.75" customHeight="1" x14ac:dyDescent="0.25">
      <c r="A28" s="128" t="s">
        <v>61</v>
      </c>
      <c r="B28" s="129" t="s">
        <v>114</v>
      </c>
      <c r="C28" s="130">
        <v>267544.21999999997</v>
      </c>
      <c r="D28" s="130">
        <v>107017.68640000001</v>
      </c>
      <c r="E28" s="131">
        <v>70</v>
      </c>
      <c r="F28" s="129" t="s">
        <v>168</v>
      </c>
      <c r="G28" s="129" t="s">
        <v>214</v>
      </c>
      <c r="H28" s="129" t="s">
        <v>235</v>
      </c>
      <c r="I28" s="129" t="s">
        <v>305</v>
      </c>
      <c r="J28" s="129" t="s">
        <v>306</v>
      </c>
      <c r="K28" s="132" t="s">
        <v>458</v>
      </c>
      <c r="L28" s="132"/>
      <c r="M28" s="132"/>
      <c r="N28" s="133">
        <f>SUM(N29:N30)</f>
        <v>178.53720000000001</v>
      </c>
      <c r="O28" s="133">
        <f t="shared" ref="O28:T28" si="10">SUM(O29:O30)</f>
        <v>0</v>
      </c>
      <c r="P28" s="133">
        <f t="shared" si="10"/>
        <v>13.921376</v>
      </c>
      <c r="Q28" s="133">
        <f t="shared" si="10"/>
        <v>111.43496400000001</v>
      </c>
      <c r="R28" s="133">
        <f t="shared" si="10"/>
        <v>45.18</v>
      </c>
      <c r="S28" s="133">
        <f t="shared" si="10"/>
        <v>8.0008600000000012</v>
      </c>
      <c r="T28" s="133">
        <f t="shared" si="10"/>
        <v>178.53720000000001</v>
      </c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2">
        <v>7.0000000000000007E-2</v>
      </c>
      <c r="AF28" s="133">
        <f>T29</f>
        <v>118.0172</v>
      </c>
      <c r="AG28" s="133"/>
      <c r="AH28" s="134"/>
      <c r="AI28" s="135">
        <v>1</v>
      </c>
      <c r="AJ28" s="133">
        <f>T30</f>
        <v>60.52</v>
      </c>
      <c r="AK28" s="132"/>
      <c r="AL28" s="134"/>
      <c r="AM28" s="134"/>
      <c r="AN28" s="134"/>
      <c r="AO28" s="134"/>
      <c r="AP28" s="134"/>
      <c r="AQ28" s="135"/>
      <c r="AR28" s="133"/>
      <c r="AS28" s="135"/>
      <c r="AT28" s="132"/>
      <c r="AU28" s="134"/>
      <c r="AV28" s="134"/>
      <c r="AW28" s="134"/>
      <c r="AX28" s="134"/>
      <c r="AY28" s="134"/>
      <c r="AZ28" s="134"/>
      <c r="BA28" s="135"/>
      <c r="BB28" s="133"/>
      <c r="BC28" s="133"/>
      <c r="BD28" s="132"/>
      <c r="BE28" s="132"/>
      <c r="BF28" s="133"/>
      <c r="BG28" s="132"/>
      <c r="BH28" s="132"/>
      <c r="BI28" s="133"/>
      <c r="BJ28" s="134"/>
      <c r="BK28" s="134">
        <f>AF28+AJ28</f>
        <v>178.53720000000001</v>
      </c>
      <c r="BL28" s="137">
        <v>42881</v>
      </c>
      <c r="BM28" s="134"/>
      <c r="BN28" s="134"/>
      <c r="BO28" s="138"/>
      <c r="BP28" s="139"/>
      <c r="BQ28" s="137"/>
      <c r="BR28" s="140"/>
    </row>
    <row r="29" spans="1:70" s="22" customFormat="1" ht="118.9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6" t="s">
        <v>7</v>
      </c>
      <c r="M29" s="42">
        <f>AE28</f>
        <v>7.0000000000000007E-2</v>
      </c>
      <c r="N29" s="43">
        <f>M29*1492*1.13</f>
        <v>118.0172</v>
      </c>
      <c r="O29" s="42"/>
      <c r="P29" s="43">
        <f>N29*0.08</f>
        <v>9.441376</v>
      </c>
      <c r="Q29" s="43">
        <f>N29*0.87</f>
        <v>102.674964</v>
      </c>
      <c r="R29" s="43">
        <v>0</v>
      </c>
      <c r="S29" s="43">
        <f>N29*0.05</f>
        <v>5.9008600000000007</v>
      </c>
      <c r="T29" s="43">
        <f>SUM(P29:S29)</f>
        <v>118.0172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3"/>
      <c r="AG29" s="43"/>
      <c r="AH29" s="33"/>
      <c r="AI29" s="60"/>
      <c r="AJ29" s="42"/>
      <c r="AK29" s="42"/>
      <c r="AL29" s="33"/>
      <c r="AM29" s="33"/>
      <c r="AN29" s="33"/>
      <c r="AO29" s="33"/>
      <c r="AP29" s="33"/>
      <c r="AQ29" s="60"/>
      <c r="AR29" s="43"/>
      <c r="AS29" s="60"/>
      <c r="AT29" s="42"/>
      <c r="AU29" s="33"/>
      <c r="AV29" s="33"/>
      <c r="AW29" s="33"/>
      <c r="AX29" s="33"/>
      <c r="AY29" s="33"/>
      <c r="AZ29" s="33"/>
      <c r="BA29" s="60"/>
      <c r="BB29" s="61"/>
      <c r="BC29" s="43"/>
      <c r="BD29" s="42"/>
      <c r="BE29" s="42"/>
      <c r="BF29" s="43"/>
      <c r="BG29" s="42"/>
      <c r="BH29" s="42"/>
      <c r="BI29" s="43"/>
      <c r="BJ29" s="33"/>
      <c r="BK29" s="33"/>
      <c r="BL29" s="24"/>
      <c r="BM29" s="33"/>
      <c r="BN29" s="33"/>
      <c r="BO29" s="34"/>
      <c r="BP29" s="23"/>
      <c r="BQ29" s="24"/>
      <c r="BR29" s="25"/>
    </row>
    <row r="30" spans="1:70" s="22" customFormat="1" ht="118.9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6" t="s">
        <v>9</v>
      </c>
      <c r="M30" s="42">
        <f>AI28</f>
        <v>1</v>
      </c>
      <c r="N30" s="43">
        <f>T30</f>
        <v>60.52</v>
      </c>
      <c r="O30" s="42"/>
      <c r="P30" s="43">
        <v>4.4800000000000004</v>
      </c>
      <c r="Q30" s="43">
        <v>8.76</v>
      </c>
      <c r="R30" s="43">
        <v>45.18</v>
      </c>
      <c r="S30" s="43">
        <v>2.1</v>
      </c>
      <c r="T30" s="43">
        <f>SUM(P30:S30)</f>
        <v>60.52</v>
      </c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42"/>
      <c r="AF30" s="43"/>
      <c r="AG30" s="43"/>
      <c r="AH30" s="33"/>
      <c r="AI30" s="60"/>
      <c r="AJ30" s="42"/>
      <c r="AK30" s="42"/>
      <c r="AL30" s="33"/>
      <c r="AM30" s="33"/>
      <c r="AN30" s="33"/>
      <c r="AO30" s="33"/>
      <c r="AP30" s="33"/>
      <c r="AQ30" s="60"/>
      <c r="AR30" s="43"/>
      <c r="AS30" s="60"/>
      <c r="AT30" s="42"/>
      <c r="AU30" s="33"/>
      <c r="AV30" s="33"/>
      <c r="AW30" s="33"/>
      <c r="AX30" s="33"/>
      <c r="AY30" s="33"/>
      <c r="AZ30" s="33"/>
      <c r="BA30" s="60"/>
      <c r="BB30" s="61"/>
      <c r="BC30" s="43"/>
      <c r="BD30" s="42"/>
      <c r="BE30" s="42"/>
      <c r="BF30" s="43"/>
      <c r="BG30" s="42"/>
      <c r="BH30" s="42"/>
      <c r="BI30" s="43"/>
      <c r="BJ30" s="33"/>
      <c r="BK30" s="33"/>
      <c r="BL30" s="24"/>
      <c r="BM30" s="33"/>
      <c r="BN30" s="33"/>
      <c r="BO30" s="34"/>
      <c r="BP30" s="23"/>
      <c r="BQ30" s="24"/>
      <c r="BR30" s="25"/>
    </row>
    <row r="31" spans="1:70" s="141" customFormat="1" ht="409.6" customHeight="1" x14ac:dyDescent="0.25">
      <c r="A31" s="128" t="s">
        <v>62</v>
      </c>
      <c r="B31" s="129" t="s">
        <v>115</v>
      </c>
      <c r="C31" s="130">
        <v>374575.64</v>
      </c>
      <c r="D31" s="130">
        <v>37457.5677</v>
      </c>
      <c r="E31" s="131">
        <v>4</v>
      </c>
      <c r="F31" s="129" t="s">
        <v>169</v>
      </c>
      <c r="G31" s="129" t="s">
        <v>215</v>
      </c>
      <c r="H31" s="129" t="s">
        <v>236</v>
      </c>
      <c r="I31" s="129" t="s">
        <v>307</v>
      </c>
      <c r="J31" s="129" t="s">
        <v>308</v>
      </c>
      <c r="K31" s="132" t="s">
        <v>459</v>
      </c>
      <c r="L31" s="132"/>
      <c r="M31" s="132"/>
      <c r="N31" s="133">
        <f>SUM(N32:N37)</f>
        <v>3025.1039999999998</v>
      </c>
      <c r="O31" s="133">
        <f t="shared" ref="O31:T31" si="11">SUM(O32:O37)</f>
        <v>0</v>
      </c>
      <c r="P31" s="133">
        <f t="shared" si="11"/>
        <v>226.65928</v>
      </c>
      <c r="Q31" s="133">
        <f t="shared" si="11"/>
        <v>2367.9836599999994</v>
      </c>
      <c r="R31" s="133">
        <f t="shared" si="11"/>
        <v>329.58800000000002</v>
      </c>
      <c r="S31" s="133">
        <f t="shared" si="11"/>
        <v>100.87305999999998</v>
      </c>
      <c r="T31" s="133">
        <f t="shared" si="11"/>
        <v>3025.1039999999998</v>
      </c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>
        <v>0.25</v>
      </c>
      <c r="AF31" s="134">
        <f>T32</f>
        <v>421.48999999999995</v>
      </c>
      <c r="AG31" s="134"/>
      <c r="AH31" s="134"/>
      <c r="AI31" s="134">
        <v>2</v>
      </c>
      <c r="AJ31" s="134">
        <f>T33</f>
        <v>121.04</v>
      </c>
      <c r="AK31" s="134" t="s">
        <v>460</v>
      </c>
      <c r="AL31" s="134">
        <f>T34</f>
        <v>1766.7</v>
      </c>
      <c r="AM31" s="134" t="s">
        <v>461</v>
      </c>
      <c r="AN31" s="134">
        <f>T35</f>
        <v>173.60000000000002</v>
      </c>
      <c r="AO31" s="134"/>
      <c r="AP31" s="134"/>
      <c r="AQ31" s="134" t="s">
        <v>385</v>
      </c>
      <c r="AR31" s="134">
        <f>T36</f>
        <v>293.44799999999998</v>
      </c>
      <c r="AS31" s="134"/>
      <c r="AT31" s="134"/>
      <c r="AU31" s="134"/>
      <c r="AV31" s="134"/>
      <c r="AW31" s="134"/>
      <c r="AX31" s="134"/>
      <c r="AY31" s="134"/>
      <c r="AZ31" s="134"/>
      <c r="BA31" s="135">
        <v>0.2</v>
      </c>
      <c r="BB31" s="142">
        <f>T37</f>
        <v>248.82599999999999</v>
      </c>
      <c r="BC31" s="133"/>
      <c r="BD31" s="132"/>
      <c r="BE31" s="132"/>
      <c r="BF31" s="133"/>
      <c r="BG31" s="132"/>
      <c r="BH31" s="132"/>
      <c r="BI31" s="133"/>
      <c r="BJ31" s="134"/>
      <c r="BK31" s="134">
        <f>AF31+AJ31+AL31+AN31+AR31+BB31</f>
        <v>3025.1039999999998</v>
      </c>
      <c r="BL31" s="137">
        <v>42867</v>
      </c>
      <c r="BM31" s="134"/>
      <c r="BN31" s="134"/>
      <c r="BO31" s="138"/>
      <c r="BP31" s="139"/>
      <c r="BQ31" s="137"/>
      <c r="BR31" s="140"/>
    </row>
    <row r="32" spans="1:70" s="22" customFormat="1" ht="125.4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6" t="s">
        <v>7</v>
      </c>
      <c r="M32" s="38">
        <f>AE31</f>
        <v>0.25</v>
      </c>
      <c r="N32" s="43">
        <f>M32*1492*1.13</f>
        <v>421.48999999999995</v>
      </c>
      <c r="O32" s="42"/>
      <c r="P32" s="43">
        <f>N32*0.08</f>
        <v>33.719199999999994</v>
      </c>
      <c r="Q32" s="43">
        <f>N32*0.87</f>
        <v>366.69629999999995</v>
      </c>
      <c r="R32" s="43">
        <v>0</v>
      </c>
      <c r="S32" s="43">
        <f>N32*0.05</f>
        <v>21.0745</v>
      </c>
      <c r="T32" s="43">
        <f>SUM(P32:S32)</f>
        <v>421.48999999999995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60"/>
      <c r="BB32" s="61"/>
      <c r="BC32" s="43"/>
      <c r="BD32" s="42"/>
      <c r="BE32" s="42"/>
      <c r="BF32" s="43"/>
      <c r="BG32" s="42"/>
      <c r="BH32" s="42"/>
      <c r="BI32" s="43"/>
      <c r="BJ32" s="33"/>
      <c r="BK32" s="33"/>
      <c r="BL32" s="24"/>
      <c r="BM32" s="33"/>
      <c r="BN32" s="33"/>
      <c r="BO32" s="34"/>
      <c r="BP32" s="23"/>
      <c r="BQ32" s="24"/>
      <c r="BR32" s="25"/>
    </row>
    <row r="33" spans="1:70" s="22" customFormat="1" ht="125.4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6" t="s">
        <v>9</v>
      </c>
      <c r="M33" s="38">
        <f>AI31</f>
        <v>2</v>
      </c>
      <c r="N33" s="43">
        <f>T33</f>
        <v>121.04</v>
      </c>
      <c r="O33" s="42"/>
      <c r="P33" s="43">
        <f>2*4.48</f>
        <v>8.9600000000000009</v>
      </c>
      <c r="Q33" s="43">
        <f>2*8.76</f>
        <v>17.52</v>
      </c>
      <c r="R33" s="43">
        <f>2*45.18</f>
        <v>90.36</v>
      </c>
      <c r="S33" s="43">
        <f>2*2.1</f>
        <v>4.2</v>
      </c>
      <c r="T33" s="43">
        <f>SUM(P33:S33)</f>
        <v>121.04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60"/>
      <c r="BB33" s="61"/>
      <c r="BC33" s="43"/>
      <c r="BD33" s="42"/>
      <c r="BE33" s="42"/>
      <c r="BF33" s="43"/>
      <c r="BG33" s="42"/>
      <c r="BH33" s="42"/>
      <c r="BI33" s="43"/>
      <c r="BJ33" s="33"/>
      <c r="BK33" s="33"/>
      <c r="BL33" s="24"/>
      <c r="BM33" s="33"/>
      <c r="BN33" s="33"/>
      <c r="BO33" s="34"/>
      <c r="BP33" s="23"/>
      <c r="BQ33" s="24"/>
      <c r="BR33" s="25"/>
    </row>
    <row r="34" spans="1:70" s="22" customFormat="1" ht="125.4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6" t="s">
        <v>10</v>
      </c>
      <c r="M34" s="38" t="str">
        <f>AK31</f>
        <v>0,65 (до 95 мм2)</v>
      </c>
      <c r="N34" s="42">
        <f>0.65*2718</f>
        <v>1766.7</v>
      </c>
      <c r="O34" s="42"/>
      <c r="P34" s="43">
        <f>N34*0.08</f>
        <v>141.33600000000001</v>
      </c>
      <c r="Q34" s="43">
        <f>N34*0.89</f>
        <v>1572.3630000000001</v>
      </c>
      <c r="R34" s="42">
        <v>0</v>
      </c>
      <c r="S34" s="43">
        <f>N34*0.03</f>
        <v>53.000999999999998</v>
      </c>
      <c r="T34" s="43">
        <f t="shared" ref="T34:T37" si="12">SUM(P34:S34)</f>
        <v>1766.7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60"/>
      <c r="BB34" s="61"/>
      <c r="BC34" s="43"/>
      <c r="BD34" s="42"/>
      <c r="BE34" s="42"/>
      <c r="BF34" s="43"/>
      <c r="BG34" s="42"/>
      <c r="BH34" s="42"/>
      <c r="BI34" s="43"/>
      <c r="BJ34" s="33"/>
      <c r="BK34" s="33"/>
      <c r="BL34" s="24"/>
      <c r="BM34" s="33"/>
      <c r="BN34" s="33"/>
      <c r="BO34" s="34"/>
      <c r="BP34" s="23"/>
      <c r="BQ34" s="24"/>
      <c r="BR34" s="25"/>
    </row>
    <row r="35" spans="1:70" s="22" customFormat="1" ht="125.4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6" t="s">
        <v>11</v>
      </c>
      <c r="M35" s="38" t="str">
        <f>AM31</f>
        <v>0,1 (до 95 мм2)</v>
      </c>
      <c r="N35" s="42">
        <f>0.1*1736</f>
        <v>173.60000000000002</v>
      </c>
      <c r="O35" s="42"/>
      <c r="P35" s="43">
        <f>N35*0.08</f>
        <v>13.888000000000002</v>
      </c>
      <c r="Q35" s="43">
        <f>N35*0.89</f>
        <v>154.50400000000002</v>
      </c>
      <c r="R35" s="42">
        <v>0</v>
      </c>
      <c r="S35" s="43">
        <f>N35*0.03</f>
        <v>5.2080000000000002</v>
      </c>
      <c r="T35" s="43">
        <f t="shared" si="12"/>
        <v>173.60000000000002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60"/>
      <c r="BB35" s="61"/>
      <c r="BC35" s="43"/>
      <c r="BD35" s="42"/>
      <c r="BE35" s="42"/>
      <c r="BF35" s="43"/>
      <c r="BG35" s="42"/>
      <c r="BH35" s="42"/>
      <c r="BI35" s="43"/>
      <c r="BJ35" s="33"/>
      <c r="BK35" s="33"/>
      <c r="BL35" s="24"/>
      <c r="BM35" s="33"/>
      <c r="BN35" s="33"/>
      <c r="BO35" s="34"/>
      <c r="BP35" s="23"/>
      <c r="BQ35" s="24"/>
      <c r="BR35" s="25"/>
    </row>
    <row r="36" spans="1:70" s="22" customFormat="1" ht="125.4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6" t="s">
        <v>12</v>
      </c>
      <c r="M36" s="38" t="str">
        <f>AQ31</f>
        <v>СТП 63 кВА</v>
      </c>
      <c r="N36" s="43">
        <f>T36</f>
        <v>293.44799999999998</v>
      </c>
      <c r="O36" s="42"/>
      <c r="P36" s="43">
        <v>8.85</v>
      </c>
      <c r="Q36" s="43">
        <v>42.91</v>
      </c>
      <c r="R36" s="42">
        <f>217.48*1.1</f>
        <v>239.22800000000001</v>
      </c>
      <c r="S36" s="43">
        <v>2.46</v>
      </c>
      <c r="T36" s="43">
        <f t="shared" si="12"/>
        <v>293.44799999999998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60"/>
      <c r="BB36" s="61"/>
      <c r="BC36" s="43"/>
      <c r="BD36" s="42"/>
      <c r="BE36" s="42"/>
      <c r="BF36" s="43"/>
      <c r="BG36" s="42"/>
      <c r="BH36" s="42"/>
      <c r="BI36" s="43"/>
      <c r="BJ36" s="33"/>
      <c r="BK36" s="33"/>
      <c r="BL36" s="24"/>
      <c r="BM36" s="33"/>
      <c r="BN36" s="33"/>
      <c r="BO36" s="34"/>
      <c r="BP36" s="23"/>
      <c r="BQ36" s="24"/>
      <c r="BR36" s="25"/>
    </row>
    <row r="37" spans="1:70" s="22" customFormat="1" ht="125.4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6" t="s">
        <v>16</v>
      </c>
      <c r="M37" s="38">
        <f>BA31</f>
        <v>0.2</v>
      </c>
      <c r="N37" s="42">
        <f>M37*1101*1.13</f>
        <v>248.82599999999999</v>
      </c>
      <c r="O37" s="42"/>
      <c r="P37" s="43">
        <f>N37*0.08</f>
        <v>19.906079999999999</v>
      </c>
      <c r="Q37" s="43">
        <f>N37*0.86</f>
        <v>213.99035999999998</v>
      </c>
      <c r="R37" s="42">
        <v>0</v>
      </c>
      <c r="S37" s="43">
        <f>N37*0.06</f>
        <v>14.929559999999999</v>
      </c>
      <c r="T37" s="43">
        <f t="shared" si="12"/>
        <v>248.82599999999999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60"/>
      <c r="BB37" s="61"/>
      <c r="BC37" s="43"/>
      <c r="BD37" s="42"/>
      <c r="BE37" s="42"/>
      <c r="BF37" s="43"/>
      <c r="BG37" s="42"/>
      <c r="BH37" s="42"/>
      <c r="BI37" s="43"/>
      <c r="BJ37" s="33"/>
      <c r="BK37" s="33"/>
      <c r="BL37" s="24"/>
      <c r="BM37" s="33"/>
      <c r="BN37" s="33"/>
      <c r="BO37" s="34"/>
      <c r="BP37" s="23"/>
      <c r="BQ37" s="24"/>
      <c r="BR37" s="25"/>
    </row>
    <row r="38" spans="1:70" s="125" customFormat="1" ht="197.25" customHeight="1" x14ac:dyDescent="0.25">
      <c r="A38" s="112" t="s">
        <v>64</v>
      </c>
      <c r="B38" s="113" t="s">
        <v>117</v>
      </c>
      <c r="C38" s="114">
        <v>466.1</v>
      </c>
      <c r="D38" s="114">
        <v>466.1</v>
      </c>
      <c r="E38" s="115">
        <v>15</v>
      </c>
      <c r="F38" s="113" t="s">
        <v>171</v>
      </c>
      <c r="G38" s="113" t="s">
        <v>215</v>
      </c>
      <c r="H38" s="113" t="s">
        <v>238</v>
      </c>
      <c r="I38" s="113" t="s">
        <v>311</v>
      </c>
      <c r="J38" s="113" t="s">
        <v>312</v>
      </c>
      <c r="K38" s="116" t="s">
        <v>394</v>
      </c>
      <c r="L38" s="116"/>
      <c r="M38" s="116"/>
      <c r="N38" s="117">
        <f>SUM(N39)</f>
        <v>721.59539999999981</v>
      </c>
      <c r="O38" s="117">
        <f t="shared" ref="O38:T38" si="13">SUM(O39)</f>
        <v>0</v>
      </c>
      <c r="P38" s="117">
        <f t="shared" si="13"/>
        <v>57.727631999999986</v>
      </c>
      <c r="Q38" s="117">
        <f t="shared" si="13"/>
        <v>620.57204399999978</v>
      </c>
      <c r="R38" s="117">
        <f t="shared" si="13"/>
        <v>0</v>
      </c>
      <c r="S38" s="117">
        <f t="shared" si="13"/>
        <v>43.295723999999986</v>
      </c>
      <c r="T38" s="117">
        <f t="shared" si="13"/>
        <v>721.5953999999997</v>
      </c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9">
        <v>0.57999999999999996</v>
      </c>
      <c r="BB38" s="117">
        <f>T39</f>
        <v>721.5953999999997</v>
      </c>
      <c r="BC38" s="117"/>
      <c r="BD38" s="116"/>
      <c r="BE38" s="116"/>
      <c r="BF38" s="117"/>
      <c r="BG38" s="116"/>
      <c r="BH38" s="116"/>
      <c r="BI38" s="117"/>
      <c r="BJ38" s="118"/>
      <c r="BK38" s="118">
        <f>BB38</f>
        <v>721.5953999999997</v>
      </c>
      <c r="BL38" s="121">
        <v>42721</v>
      </c>
      <c r="BM38" s="118"/>
      <c r="BN38" s="118"/>
      <c r="BO38" s="122"/>
      <c r="BP38" s="123"/>
      <c r="BQ38" s="121"/>
      <c r="BR38" s="124"/>
    </row>
    <row r="39" spans="1:70" s="22" customFormat="1" ht="147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16</v>
      </c>
      <c r="M39" s="42">
        <f>BA38</f>
        <v>0.57999999999999996</v>
      </c>
      <c r="N39" s="43">
        <f>M39*1101*1.13</f>
        <v>721.59539999999981</v>
      </c>
      <c r="O39" s="42"/>
      <c r="P39" s="43">
        <f>N39*0.08</f>
        <v>57.727631999999986</v>
      </c>
      <c r="Q39" s="43">
        <f>N39*0.86</f>
        <v>620.57204399999978</v>
      </c>
      <c r="R39" s="43">
        <v>0</v>
      </c>
      <c r="S39" s="43">
        <f>N39*0.06</f>
        <v>43.295723999999986</v>
      </c>
      <c r="T39" s="43">
        <f>SUM(P39:S39)</f>
        <v>721.5953999999997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60"/>
      <c r="BB39" s="61"/>
      <c r="BC39" s="43"/>
      <c r="BD39" s="42"/>
      <c r="BE39" s="42"/>
      <c r="BF39" s="43"/>
      <c r="BG39" s="42"/>
      <c r="BH39" s="42"/>
      <c r="BI39" s="43"/>
      <c r="BJ39" s="33"/>
      <c r="BK39" s="33"/>
      <c r="BL39" s="24"/>
      <c r="BM39" s="33"/>
      <c r="BN39" s="33"/>
      <c r="BO39" s="34"/>
      <c r="BP39" s="23"/>
      <c r="BQ39" s="24"/>
      <c r="BR39" s="25"/>
    </row>
    <row r="40" spans="1:70" s="125" customFormat="1" ht="225" customHeight="1" x14ac:dyDescent="0.25">
      <c r="A40" s="112" t="s">
        <v>79</v>
      </c>
      <c r="B40" s="113" t="s">
        <v>132</v>
      </c>
      <c r="C40" s="114">
        <v>466.1</v>
      </c>
      <c r="D40" s="114">
        <v>466.1</v>
      </c>
      <c r="E40" s="115">
        <v>14</v>
      </c>
      <c r="F40" s="113" t="s">
        <v>186</v>
      </c>
      <c r="G40" s="113" t="s">
        <v>215</v>
      </c>
      <c r="H40" s="113" t="s">
        <v>253</v>
      </c>
      <c r="I40" s="113" t="s">
        <v>341</v>
      </c>
      <c r="J40" s="113" t="s">
        <v>342</v>
      </c>
      <c r="K40" s="116" t="s">
        <v>394</v>
      </c>
      <c r="L40" s="116"/>
      <c r="M40" s="119"/>
      <c r="N40" s="123"/>
      <c r="O40" s="115"/>
      <c r="P40" s="123"/>
      <c r="Q40" s="123"/>
      <c r="R40" s="123"/>
      <c r="S40" s="123"/>
      <c r="T40" s="123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9"/>
      <c r="BB40" s="126"/>
      <c r="BC40" s="117"/>
      <c r="BD40" s="116"/>
      <c r="BE40" s="116"/>
      <c r="BF40" s="117"/>
      <c r="BG40" s="116"/>
      <c r="BH40" s="116"/>
      <c r="BI40" s="117"/>
      <c r="BJ40" s="118"/>
      <c r="BK40" s="118"/>
      <c r="BL40" s="121">
        <v>42728</v>
      </c>
      <c r="BM40" s="118" t="s">
        <v>462</v>
      </c>
      <c r="BN40" s="118"/>
      <c r="BO40" s="122"/>
      <c r="BP40" s="123"/>
      <c r="BQ40" s="121"/>
      <c r="BR40" s="124"/>
    </row>
    <row r="41" spans="1:70" s="141" customFormat="1" ht="409.6" customHeight="1" x14ac:dyDescent="0.25">
      <c r="A41" s="128" t="s">
        <v>66</v>
      </c>
      <c r="B41" s="129" t="s">
        <v>119</v>
      </c>
      <c r="C41" s="130">
        <v>466.1</v>
      </c>
      <c r="D41" s="130"/>
      <c r="E41" s="131">
        <v>15</v>
      </c>
      <c r="F41" s="129" t="s">
        <v>173</v>
      </c>
      <c r="G41" s="129" t="s">
        <v>215</v>
      </c>
      <c r="H41" s="129" t="s">
        <v>240</v>
      </c>
      <c r="I41" s="129" t="s">
        <v>315</v>
      </c>
      <c r="J41" s="129" t="s">
        <v>316</v>
      </c>
      <c r="K41" s="132" t="s">
        <v>395</v>
      </c>
      <c r="L41" s="132"/>
      <c r="M41" s="132"/>
      <c r="N41" s="133">
        <f>SUM(N42:N45)</f>
        <v>678.25540000000001</v>
      </c>
      <c r="O41" s="133">
        <f t="shared" ref="O41:T41" si="14">SUM(O42:O45)</f>
        <v>0</v>
      </c>
      <c r="P41" s="133">
        <f t="shared" si="14"/>
        <v>39.272992000000002</v>
      </c>
      <c r="Q41" s="133">
        <f t="shared" si="14"/>
        <v>331.062952</v>
      </c>
      <c r="R41" s="133">
        <f t="shared" si="14"/>
        <v>284.40800000000002</v>
      </c>
      <c r="S41" s="133">
        <f t="shared" si="14"/>
        <v>23.511455999999999</v>
      </c>
      <c r="T41" s="133">
        <f t="shared" si="14"/>
        <v>678.2553999999999</v>
      </c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2">
        <v>0.03</v>
      </c>
      <c r="AF41" s="133">
        <f>T42</f>
        <v>50.578799999999994</v>
      </c>
      <c r="AG41" s="133"/>
      <c r="AH41" s="134"/>
      <c r="AI41" s="135">
        <v>1</v>
      </c>
      <c r="AJ41" s="133">
        <f>T43</f>
        <v>60.52</v>
      </c>
      <c r="AK41" s="132"/>
      <c r="AL41" s="134"/>
      <c r="AM41" s="134"/>
      <c r="AN41" s="134"/>
      <c r="AO41" s="134"/>
      <c r="AP41" s="134"/>
      <c r="AQ41" s="135" t="s">
        <v>385</v>
      </c>
      <c r="AR41" s="133">
        <f>T44</f>
        <v>293.44799999999998</v>
      </c>
      <c r="AS41" s="134"/>
      <c r="AT41" s="134"/>
      <c r="AU41" s="134"/>
      <c r="AV41" s="134"/>
      <c r="AW41" s="134"/>
      <c r="AX41" s="134"/>
      <c r="AY41" s="134"/>
      <c r="AZ41" s="134"/>
      <c r="BA41" s="135">
        <v>0.22</v>
      </c>
      <c r="BB41" s="133">
        <f>T45</f>
        <v>273.70859999999993</v>
      </c>
      <c r="BC41" s="133"/>
      <c r="BD41" s="132"/>
      <c r="BE41" s="132"/>
      <c r="BF41" s="133"/>
      <c r="BG41" s="132"/>
      <c r="BH41" s="132"/>
      <c r="BI41" s="133"/>
      <c r="BJ41" s="134"/>
      <c r="BK41" s="134">
        <f>AF41+AJ41+AR41+BB41</f>
        <v>678.2553999999999</v>
      </c>
      <c r="BL41" s="137">
        <v>42734</v>
      </c>
      <c r="BM41" s="134"/>
      <c r="BN41" s="134"/>
      <c r="BO41" s="138"/>
      <c r="BP41" s="139"/>
      <c r="BQ41" s="137"/>
      <c r="BR41" s="140"/>
    </row>
    <row r="42" spans="1:70" s="22" customFormat="1" ht="141.7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 t="s">
        <v>7</v>
      </c>
      <c r="M42" s="42">
        <f>AE41</f>
        <v>0.03</v>
      </c>
      <c r="N42" s="43">
        <f>M42*1492*1.13</f>
        <v>50.578799999999994</v>
      </c>
      <c r="O42" s="42"/>
      <c r="P42" s="43">
        <f>N42*0.08</f>
        <v>4.0463039999999992</v>
      </c>
      <c r="Q42" s="43">
        <f>N42*0.87</f>
        <v>44.003555999999996</v>
      </c>
      <c r="R42" s="43">
        <v>0</v>
      </c>
      <c r="S42" s="43">
        <f>N42*0.05</f>
        <v>2.52894</v>
      </c>
      <c r="T42" s="43">
        <f>SUM(P42:S42)</f>
        <v>50.578799999999994</v>
      </c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60"/>
      <c r="BB42" s="61"/>
      <c r="BC42" s="43"/>
      <c r="BD42" s="42"/>
      <c r="BE42" s="42"/>
      <c r="BF42" s="43"/>
      <c r="BG42" s="42"/>
      <c r="BH42" s="42"/>
      <c r="BI42" s="43"/>
      <c r="BJ42" s="33"/>
      <c r="BK42" s="33"/>
      <c r="BL42" s="24"/>
      <c r="BM42" s="33"/>
      <c r="BN42" s="33"/>
      <c r="BO42" s="34"/>
      <c r="BP42" s="23"/>
      <c r="BQ42" s="24"/>
      <c r="BR42" s="25"/>
    </row>
    <row r="43" spans="1:70" s="22" customFormat="1" ht="141.7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9</v>
      </c>
      <c r="M43" s="42">
        <f>AI41</f>
        <v>1</v>
      </c>
      <c r="N43" s="43">
        <f>T43</f>
        <v>60.52</v>
      </c>
      <c r="O43" s="43"/>
      <c r="P43" s="43">
        <v>4.4800000000000004</v>
      </c>
      <c r="Q43" s="43">
        <v>8.76</v>
      </c>
      <c r="R43" s="43">
        <v>45.18</v>
      </c>
      <c r="S43" s="43">
        <v>2.1</v>
      </c>
      <c r="T43" s="43">
        <f t="shared" ref="T43:T44" si="15">SUM(P43:S43)</f>
        <v>60.52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60"/>
      <c r="BB43" s="61"/>
      <c r="BC43" s="43"/>
      <c r="BD43" s="42"/>
      <c r="BE43" s="42"/>
      <c r="BF43" s="43"/>
      <c r="BG43" s="42"/>
      <c r="BH43" s="42"/>
      <c r="BI43" s="43"/>
      <c r="BJ43" s="33"/>
      <c r="BK43" s="33"/>
      <c r="BL43" s="24"/>
      <c r="BM43" s="33"/>
      <c r="BN43" s="33"/>
      <c r="BO43" s="34"/>
      <c r="BP43" s="23"/>
      <c r="BQ43" s="24"/>
      <c r="BR43" s="25"/>
    </row>
    <row r="44" spans="1:70" s="22" customFormat="1" ht="141.7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12</v>
      </c>
      <c r="M44" s="42" t="str">
        <f>AQ41</f>
        <v>СТП 63 кВА</v>
      </c>
      <c r="N44" s="43">
        <f>T44</f>
        <v>293.44799999999998</v>
      </c>
      <c r="O44" s="42"/>
      <c r="P44" s="42">
        <v>8.85</v>
      </c>
      <c r="Q44" s="42">
        <v>42.91</v>
      </c>
      <c r="R44" s="43">
        <f>217.48*1.1</f>
        <v>239.22800000000001</v>
      </c>
      <c r="S44" s="42">
        <v>2.46</v>
      </c>
      <c r="T44" s="43">
        <f t="shared" si="15"/>
        <v>293.44799999999998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60"/>
      <c r="BB44" s="61"/>
      <c r="BC44" s="43"/>
      <c r="BD44" s="42"/>
      <c r="BE44" s="42"/>
      <c r="BF44" s="43"/>
      <c r="BG44" s="42"/>
      <c r="BH44" s="42"/>
      <c r="BI44" s="43"/>
      <c r="BJ44" s="33"/>
      <c r="BK44" s="33"/>
      <c r="BL44" s="24"/>
      <c r="BM44" s="33"/>
      <c r="BN44" s="33"/>
      <c r="BO44" s="34"/>
      <c r="BP44" s="23"/>
      <c r="BQ44" s="24"/>
      <c r="BR44" s="25"/>
    </row>
    <row r="45" spans="1:70" s="22" customFormat="1" ht="141.7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BA41</f>
        <v>0.22</v>
      </c>
      <c r="N45" s="43">
        <f>M45*1101*1.13</f>
        <v>273.70859999999999</v>
      </c>
      <c r="O45" s="42"/>
      <c r="P45" s="43">
        <f>N45*0.08</f>
        <v>21.896688000000001</v>
      </c>
      <c r="Q45" s="43">
        <f>N45*0.86</f>
        <v>235.38939599999998</v>
      </c>
      <c r="R45" s="43">
        <v>0</v>
      </c>
      <c r="S45" s="43">
        <f>N45*0.06</f>
        <v>16.422515999999998</v>
      </c>
      <c r="T45" s="43">
        <f>SUM(P45:S45)</f>
        <v>273.70859999999993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60"/>
      <c r="BB45" s="61"/>
      <c r="BC45" s="43"/>
      <c r="BD45" s="42"/>
      <c r="BE45" s="42"/>
      <c r="BF45" s="43"/>
      <c r="BG45" s="42"/>
      <c r="BH45" s="42"/>
      <c r="BI45" s="43"/>
      <c r="BJ45" s="33"/>
      <c r="BK45" s="33"/>
      <c r="BL45" s="24"/>
      <c r="BM45" s="33"/>
      <c r="BN45" s="33"/>
      <c r="BO45" s="34"/>
      <c r="BP45" s="23"/>
      <c r="BQ45" s="24"/>
      <c r="BR45" s="25"/>
    </row>
    <row r="46" spans="1:70" s="141" customFormat="1" ht="227.25" customHeight="1" x14ac:dyDescent="0.25">
      <c r="A46" s="128" t="s">
        <v>69</v>
      </c>
      <c r="B46" s="129" t="s">
        <v>122</v>
      </c>
      <c r="C46" s="130">
        <v>310688</v>
      </c>
      <c r="D46" s="130">
        <v>138654.2372</v>
      </c>
      <c r="E46" s="131">
        <v>60</v>
      </c>
      <c r="F46" s="129" t="s">
        <v>176</v>
      </c>
      <c r="G46" s="129" t="s">
        <v>212</v>
      </c>
      <c r="H46" s="129" t="s">
        <v>243</v>
      </c>
      <c r="I46" s="129" t="s">
        <v>321</v>
      </c>
      <c r="J46" s="129" t="s">
        <v>322</v>
      </c>
      <c r="K46" s="132" t="s">
        <v>404</v>
      </c>
      <c r="L46" s="132"/>
      <c r="M46" s="132"/>
      <c r="N46" s="133">
        <f>SUM(N47:N48)</f>
        <v>281.3</v>
      </c>
      <c r="O46" s="133">
        <f t="shared" ref="O46:T46" si="16">SUM(O47:O48)</f>
        <v>0</v>
      </c>
      <c r="P46" s="133">
        <f t="shared" si="16"/>
        <v>22.480800000000002</v>
      </c>
      <c r="Q46" s="133">
        <f t="shared" si="16"/>
        <v>247.78640000000001</v>
      </c>
      <c r="R46" s="133">
        <f t="shared" si="16"/>
        <v>2.7</v>
      </c>
      <c r="S46" s="133">
        <f t="shared" si="16"/>
        <v>8.3327999999999989</v>
      </c>
      <c r="T46" s="133">
        <f t="shared" si="16"/>
        <v>281.30000000000007</v>
      </c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2">
        <v>0.16</v>
      </c>
      <c r="AN46" s="133">
        <f>T47</f>
        <v>277.76000000000005</v>
      </c>
      <c r="AO46" s="132"/>
      <c r="AP46" s="134"/>
      <c r="AQ46" s="134"/>
      <c r="AR46" s="134"/>
      <c r="AS46" s="134"/>
      <c r="AT46" s="134"/>
      <c r="AU46" s="134"/>
      <c r="AV46" s="134"/>
      <c r="AW46" s="134"/>
      <c r="AX46" s="134"/>
      <c r="AY46" s="132" t="s">
        <v>401</v>
      </c>
      <c r="AZ46" s="132">
        <f>T48</f>
        <v>3.54</v>
      </c>
      <c r="BA46" s="132"/>
      <c r="BB46" s="142"/>
      <c r="BC46" s="133"/>
      <c r="BD46" s="132"/>
      <c r="BE46" s="132"/>
      <c r="BF46" s="133"/>
      <c r="BG46" s="132"/>
      <c r="BH46" s="132"/>
      <c r="BI46" s="133"/>
      <c r="BJ46" s="134"/>
      <c r="BK46" s="134">
        <f>AN46+AZ46</f>
        <v>281.30000000000007</v>
      </c>
      <c r="BL46" s="137">
        <v>42882</v>
      </c>
      <c r="BM46" s="134"/>
      <c r="BN46" s="134"/>
      <c r="BO46" s="138"/>
      <c r="BP46" s="139"/>
      <c r="BQ46" s="137"/>
      <c r="BR46" s="140"/>
    </row>
    <row r="47" spans="1:70" s="22" customFormat="1" ht="105.6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11</v>
      </c>
      <c r="M47" s="42">
        <f>AM46</f>
        <v>0.16</v>
      </c>
      <c r="N47" s="42">
        <f>M47*1736</f>
        <v>277.76</v>
      </c>
      <c r="O47" s="42"/>
      <c r="P47" s="43">
        <f>N47*0.08</f>
        <v>22.220800000000001</v>
      </c>
      <c r="Q47" s="43">
        <f>N47*0.89</f>
        <v>247.2064</v>
      </c>
      <c r="R47" s="42">
        <v>0</v>
      </c>
      <c r="S47" s="43">
        <f>N47*0.03</f>
        <v>8.3327999999999989</v>
      </c>
      <c r="T47" s="43">
        <f>SUM(P47:S47)</f>
        <v>277.76000000000005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60"/>
      <c r="BB47" s="61"/>
      <c r="BC47" s="43"/>
      <c r="BD47" s="42"/>
      <c r="BE47" s="42"/>
      <c r="BF47" s="43"/>
      <c r="BG47" s="42"/>
      <c r="BH47" s="42"/>
      <c r="BI47" s="43"/>
      <c r="BJ47" s="33"/>
      <c r="BK47" s="33"/>
      <c r="BL47" s="24"/>
      <c r="BM47" s="33"/>
      <c r="BN47" s="33"/>
      <c r="BO47" s="34"/>
      <c r="BP47" s="23"/>
      <c r="BQ47" s="24"/>
      <c r="BR47" s="25"/>
    </row>
    <row r="48" spans="1:70" s="22" customFormat="1" ht="112.9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401</v>
      </c>
      <c r="M48" s="42" t="str">
        <f>AY46</f>
        <v>Монтаж АВ-0,4 кВ (63 А)</v>
      </c>
      <c r="N48" s="42">
        <f>T48</f>
        <v>3.54</v>
      </c>
      <c r="O48" s="42"/>
      <c r="P48" s="42">
        <v>0.26</v>
      </c>
      <c r="Q48" s="42">
        <v>0.57999999999999996</v>
      </c>
      <c r="R48" s="42">
        <v>2.7</v>
      </c>
      <c r="S48" s="42">
        <v>0</v>
      </c>
      <c r="T48" s="42">
        <f>SUM(P48:S48)</f>
        <v>3.54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60"/>
      <c r="BB48" s="61"/>
      <c r="BC48" s="43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141" customFormat="1" ht="189" customHeight="1" x14ac:dyDescent="0.25">
      <c r="A49" s="128" t="s">
        <v>73</v>
      </c>
      <c r="B49" s="129" t="s">
        <v>126</v>
      </c>
      <c r="C49" s="130">
        <v>466.1</v>
      </c>
      <c r="D49" s="130">
        <v>466.1</v>
      </c>
      <c r="E49" s="131">
        <v>14.5</v>
      </c>
      <c r="F49" s="129" t="s">
        <v>180</v>
      </c>
      <c r="G49" s="129" t="s">
        <v>215</v>
      </c>
      <c r="H49" s="129" t="s">
        <v>247</v>
      </c>
      <c r="I49" s="129" t="s">
        <v>329</v>
      </c>
      <c r="J49" s="129" t="s">
        <v>330</v>
      </c>
      <c r="K49" s="132"/>
      <c r="L49" s="132"/>
      <c r="M49" s="132"/>
      <c r="N49" s="133"/>
      <c r="O49" s="132"/>
      <c r="P49" s="133"/>
      <c r="Q49" s="133"/>
      <c r="R49" s="133"/>
      <c r="S49" s="133"/>
      <c r="T49" s="133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2"/>
      <c r="AF49" s="133"/>
      <c r="AG49" s="133"/>
      <c r="AH49" s="134"/>
      <c r="AI49" s="135"/>
      <c r="AJ49" s="132"/>
      <c r="AK49" s="132"/>
      <c r="AL49" s="134"/>
      <c r="AM49" s="134"/>
      <c r="AN49" s="134"/>
      <c r="AO49" s="134"/>
      <c r="AP49" s="134"/>
      <c r="AQ49" s="135"/>
      <c r="AR49" s="133"/>
      <c r="AS49" s="134"/>
      <c r="AT49" s="134"/>
      <c r="AU49" s="134"/>
      <c r="AV49" s="134"/>
      <c r="AW49" s="134"/>
      <c r="AX49" s="134"/>
      <c r="AY49" s="134"/>
      <c r="AZ49" s="134"/>
      <c r="BA49" s="135"/>
      <c r="BB49" s="133"/>
      <c r="BC49" s="133"/>
      <c r="BD49" s="132"/>
      <c r="BE49" s="132"/>
      <c r="BF49" s="133"/>
      <c r="BG49" s="132"/>
      <c r="BH49" s="132"/>
      <c r="BI49" s="133"/>
      <c r="BJ49" s="134"/>
      <c r="BK49" s="134"/>
      <c r="BL49" s="137">
        <v>42719</v>
      </c>
      <c r="BM49" s="134" t="s">
        <v>469</v>
      </c>
      <c r="BN49" s="134"/>
      <c r="BO49" s="138"/>
      <c r="BP49" s="139"/>
      <c r="BQ49" s="137"/>
      <c r="BR49" s="140"/>
    </row>
    <row r="50" spans="1:70" s="125" customFormat="1" ht="214.5" customHeight="1" x14ac:dyDescent="0.25">
      <c r="A50" s="112" t="s">
        <v>76</v>
      </c>
      <c r="B50" s="113" t="s">
        <v>129</v>
      </c>
      <c r="C50" s="114">
        <v>466.1</v>
      </c>
      <c r="D50" s="114"/>
      <c r="E50" s="115">
        <v>5</v>
      </c>
      <c r="F50" s="113" t="s">
        <v>183</v>
      </c>
      <c r="G50" s="113" t="s">
        <v>215</v>
      </c>
      <c r="H50" s="113" t="s">
        <v>250</v>
      </c>
      <c r="I50" s="113" t="s">
        <v>335</v>
      </c>
      <c r="J50" s="113" t="s">
        <v>336</v>
      </c>
      <c r="K50" s="116"/>
      <c r="L50" s="116"/>
      <c r="M50" s="119"/>
      <c r="N50" s="123"/>
      <c r="O50" s="123"/>
      <c r="P50" s="123"/>
      <c r="Q50" s="123"/>
      <c r="R50" s="123"/>
      <c r="S50" s="123"/>
      <c r="T50" s="123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9"/>
      <c r="BB50" s="126"/>
      <c r="BC50" s="117"/>
      <c r="BD50" s="116"/>
      <c r="BE50" s="116"/>
      <c r="BF50" s="117"/>
      <c r="BG50" s="116"/>
      <c r="BH50" s="116"/>
      <c r="BI50" s="117"/>
      <c r="BJ50" s="118"/>
      <c r="BK50" s="118"/>
      <c r="BL50" s="121">
        <v>42733</v>
      </c>
      <c r="BM50" s="118" t="s">
        <v>471</v>
      </c>
      <c r="BN50" s="118"/>
      <c r="BO50" s="122"/>
      <c r="BP50" s="123"/>
      <c r="BQ50" s="121"/>
      <c r="BR50" s="124"/>
    </row>
    <row r="51" spans="1:70" s="125" customFormat="1" ht="216.75" customHeight="1" x14ac:dyDescent="0.25">
      <c r="A51" s="112" t="s">
        <v>80</v>
      </c>
      <c r="B51" s="113" t="s">
        <v>133</v>
      </c>
      <c r="C51" s="114">
        <v>466.1</v>
      </c>
      <c r="D51" s="114"/>
      <c r="E51" s="115">
        <v>10</v>
      </c>
      <c r="F51" s="113" t="s">
        <v>187</v>
      </c>
      <c r="G51" s="113" t="s">
        <v>215</v>
      </c>
      <c r="H51" s="113" t="s">
        <v>254</v>
      </c>
      <c r="I51" s="113" t="s">
        <v>343</v>
      </c>
      <c r="J51" s="113" t="s">
        <v>344</v>
      </c>
      <c r="K51" s="116"/>
      <c r="L51" s="116"/>
      <c r="M51" s="116"/>
      <c r="N51" s="117"/>
      <c r="O51" s="117"/>
      <c r="P51" s="117"/>
      <c r="Q51" s="117"/>
      <c r="R51" s="117"/>
      <c r="S51" s="117"/>
      <c r="T51" s="117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9"/>
      <c r="BB51" s="117"/>
      <c r="BC51" s="117"/>
      <c r="BD51" s="116"/>
      <c r="BE51" s="116"/>
      <c r="BF51" s="117"/>
      <c r="BG51" s="116"/>
      <c r="BH51" s="116"/>
      <c r="BI51" s="117"/>
      <c r="BJ51" s="118"/>
      <c r="BK51" s="118"/>
      <c r="BL51" s="121">
        <v>42732</v>
      </c>
      <c r="BM51" s="118" t="s">
        <v>472</v>
      </c>
      <c r="BN51" s="118"/>
      <c r="BO51" s="122"/>
      <c r="BP51" s="123"/>
      <c r="BQ51" s="121"/>
      <c r="BR51" s="124"/>
    </row>
    <row r="52" spans="1:70" s="141" customFormat="1" ht="219.75" customHeight="1" x14ac:dyDescent="0.25">
      <c r="A52" s="128" t="s">
        <v>82</v>
      </c>
      <c r="B52" s="129" t="s">
        <v>135</v>
      </c>
      <c r="C52" s="130">
        <v>466.1</v>
      </c>
      <c r="D52" s="130"/>
      <c r="E52" s="131">
        <v>15</v>
      </c>
      <c r="F52" s="129" t="s">
        <v>189</v>
      </c>
      <c r="G52" s="129" t="s">
        <v>215</v>
      </c>
      <c r="H52" s="129" t="s">
        <v>256</v>
      </c>
      <c r="I52" s="129" t="s">
        <v>347</v>
      </c>
      <c r="J52" s="129" t="s">
        <v>348</v>
      </c>
      <c r="K52" s="132" t="s">
        <v>474</v>
      </c>
      <c r="L52" s="132"/>
      <c r="M52" s="132"/>
      <c r="N52" s="133"/>
      <c r="O52" s="132"/>
      <c r="P52" s="133"/>
      <c r="Q52" s="133"/>
      <c r="R52" s="133"/>
      <c r="S52" s="133"/>
      <c r="T52" s="133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2"/>
      <c r="AF52" s="133"/>
      <c r="AG52" s="133"/>
      <c r="AH52" s="134"/>
      <c r="AI52" s="135"/>
      <c r="AJ52" s="132"/>
      <c r="AK52" s="132"/>
      <c r="AL52" s="134"/>
      <c r="AM52" s="134"/>
      <c r="AN52" s="134"/>
      <c r="AO52" s="134"/>
      <c r="AP52" s="134"/>
      <c r="AQ52" s="135"/>
      <c r="AR52" s="133"/>
      <c r="AS52" s="134"/>
      <c r="AT52" s="134"/>
      <c r="AU52" s="134"/>
      <c r="AV52" s="134"/>
      <c r="AW52" s="134"/>
      <c r="AX52" s="134"/>
      <c r="AY52" s="134"/>
      <c r="AZ52" s="134"/>
      <c r="BA52" s="135"/>
      <c r="BB52" s="133"/>
      <c r="BC52" s="133"/>
      <c r="BD52" s="132"/>
      <c r="BE52" s="132"/>
      <c r="BF52" s="133"/>
      <c r="BG52" s="132"/>
      <c r="BH52" s="132"/>
      <c r="BI52" s="133"/>
      <c r="BJ52" s="134"/>
      <c r="BK52" s="134"/>
      <c r="BL52" s="137">
        <v>42725</v>
      </c>
      <c r="BM52" s="134" t="s">
        <v>473</v>
      </c>
      <c r="BN52" s="134"/>
      <c r="BO52" s="138"/>
      <c r="BP52" s="139"/>
      <c r="BQ52" s="137"/>
      <c r="BR52" s="140"/>
    </row>
    <row r="53" spans="1:70" s="125" customFormat="1" ht="409.5" customHeight="1" x14ac:dyDescent="0.25">
      <c r="A53" s="112" t="s">
        <v>86</v>
      </c>
      <c r="B53" s="113" t="s">
        <v>139</v>
      </c>
      <c r="C53" s="114">
        <v>466.1</v>
      </c>
      <c r="D53" s="114"/>
      <c r="E53" s="115">
        <v>14</v>
      </c>
      <c r="F53" s="113" t="s">
        <v>193</v>
      </c>
      <c r="G53" s="113" t="s">
        <v>215</v>
      </c>
      <c r="H53" s="113" t="s">
        <v>260</v>
      </c>
      <c r="I53" s="113" t="s">
        <v>355</v>
      </c>
      <c r="J53" s="113" t="s">
        <v>356</v>
      </c>
      <c r="K53" s="116" t="s">
        <v>476</v>
      </c>
      <c r="L53" s="116"/>
      <c r="M53" s="119"/>
      <c r="N53" s="117">
        <f>SUM(N54:N57)</f>
        <v>406.58244999999994</v>
      </c>
      <c r="O53" s="117">
        <f t="shared" ref="O53:T53" si="17">SUM(O54:O57)</f>
        <v>0</v>
      </c>
      <c r="P53" s="117">
        <f t="shared" si="17"/>
        <v>18.745796000000002</v>
      </c>
      <c r="Q53" s="117">
        <f t="shared" si="17"/>
        <v>107.75449899999998</v>
      </c>
      <c r="R53" s="117">
        <f t="shared" si="17"/>
        <v>271.96999999999997</v>
      </c>
      <c r="S53" s="117">
        <f t="shared" si="17"/>
        <v>8.1121549999999996</v>
      </c>
      <c r="T53" s="117">
        <f t="shared" si="17"/>
        <v>406.58244999999994</v>
      </c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>
        <v>0.02</v>
      </c>
      <c r="AF53" s="118">
        <f>T54</f>
        <v>33.719199999999994</v>
      </c>
      <c r="AG53" s="118"/>
      <c r="AH53" s="118"/>
      <c r="AI53" s="118">
        <v>1</v>
      </c>
      <c r="AJ53" s="118">
        <f>T55</f>
        <v>60.52</v>
      </c>
      <c r="AK53" s="118"/>
      <c r="AL53" s="118"/>
      <c r="AM53" s="118"/>
      <c r="AN53" s="118"/>
      <c r="AO53" s="118"/>
      <c r="AP53" s="118"/>
      <c r="AQ53" s="118" t="s">
        <v>403</v>
      </c>
      <c r="AR53" s="118">
        <f>T56</f>
        <v>281.23999999999995</v>
      </c>
      <c r="AS53" s="118"/>
      <c r="AT53" s="118"/>
      <c r="AU53" s="118"/>
      <c r="AV53" s="118"/>
      <c r="AW53" s="118"/>
      <c r="AX53" s="118"/>
      <c r="AY53" s="118"/>
      <c r="AZ53" s="118"/>
      <c r="BA53" s="119">
        <v>2.5000000000000001E-2</v>
      </c>
      <c r="BB53" s="126">
        <f>T57</f>
        <v>31.103249999999999</v>
      </c>
      <c r="BC53" s="117"/>
      <c r="BD53" s="116"/>
      <c r="BE53" s="116"/>
      <c r="BF53" s="117"/>
      <c r="BG53" s="116"/>
      <c r="BH53" s="116"/>
      <c r="BI53" s="117"/>
      <c r="BJ53" s="118"/>
      <c r="BK53" s="118">
        <f>AF53+AJ53+AR53+BB53</f>
        <v>406.58244999999994</v>
      </c>
      <c r="BL53" s="121">
        <v>42732</v>
      </c>
      <c r="BM53" s="118"/>
      <c r="BN53" s="118"/>
      <c r="BO53" s="122"/>
      <c r="BP53" s="123"/>
      <c r="BQ53" s="121"/>
      <c r="BR53" s="124"/>
    </row>
    <row r="54" spans="1:70" s="22" customFormat="1" ht="119.4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6" t="s">
        <v>7</v>
      </c>
      <c r="M54" s="83">
        <f>AE53</f>
        <v>0.02</v>
      </c>
      <c r="N54" s="43">
        <f>M54*1492*1.13</f>
        <v>33.719199999999994</v>
      </c>
      <c r="O54" s="42"/>
      <c r="P54" s="43">
        <f>N54*0.08</f>
        <v>2.6975359999999995</v>
      </c>
      <c r="Q54" s="43">
        <f>N54*0.87</f>
        <v>29.335703999999993</v>
      </c>
      <c r="R54" s="43">
        <v>0</v>
      </c>
      <c r="S54" s="43">
        <f>N54*0.05</f>
        <v>1.6859599999999997</v>
      </c>
      <c r="T54" s="43">
        <f>SUM(P54:S54)</f>
        <v>33.719199999999994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60"/>
      <c r="BB54" s="61"/>
      <c r="BC54" s="43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22" customFormat="1" ht="119.4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6" t="s">
        <v>9</v>
      </c>
      <c r="M55" s="83">
        <f>AI53</f>
        <v>1</v>
      </c>
      <c r="N55" s="43">
        <f>T55</f>
        <v>60.52</v>
      </c>
      <c r="O55" s="43"/>
      <c r="P55" s="43">
        <v>4.4800000000000004</v>
      </c>
      <c r="Q55" s="43">
        <v>8.76</v>
      </c>
      <c r="R55" s="43">
        <v>45.18</v>
      </c>
      <c r="S55" s="43">
        <v>2.1</v>
      </c>
      <c r="T55" s="43">
        <f t="shared" ref="T55:T56" si="18">SUM(P55:S55)</f>
        <v>60.52</v>
      </c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60"/>
      <c r="BB55" s="61"/>
      <c r="BC55" s="43"/>
      <c r="BD55" s="42"/>
      <c r="BE55" s="42"/>
      <c r="BF55" s="43"/>
      <c r="BG55" s="42"/>
      <c r="BH55" s="42"/>
      <c r="BI55" s="43"/>
      <c r="BJ55" s="33"/>
      <c r="BK55" s="33"/>
      <c r="BL55" s="24"/>
      <c r="BM55" s="33"/>
      <c r="BN55" s="33"/>
      <c r="BO55" s="34"/>
      <c r="BP55" s="23"/>
      <c r="BQ55" s="24"/>
      <c r="BR55" s="25"/>
    </row>
    <row r="56" spans="1:70" s="22" customFormat="1" ht="119.4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6" t="s">
        <v>12</v>
      </c>
      <c r="M56" s="83" t="str">
        <f>AQ53</f>
        <v>СТП 25 кВА</v>
      </c>
      <c r="N56" s="43">
        <f>T56</f>
        <v>281.23999999999995</v>
      </c>
      <c r="O56" s="42"/>
      <c r="P56" s="42">
        <v>9.08</v>
      </c>
      <c r="Q56" s="42">
        <v>42.91</v>
      </c>
      <c r="R56" s="43">
        <v>226.79</v>
      </c>
      <c r="S56" s="42">
        <v>2.46</v>
      </c>
      <c r="T56" s="43">
        <f t="shared" si="18"/>
        <v>281.23999999999995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60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119.4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6" t="s">
        <v>16</v>
      </c>
      <c r="M57" s="60">
        <f>BA53</f>
        <v>2.5000000000000001E-2</v>
      </c>
      <c r="N57" s="43">
        <f>M57*1101*1.13</f>
        <v>31.103249999999999</v>
      </c>
      <c r="O57" s="42"/>
      <c r="P57" s="43">
        <f>N57*0.08</f>
        <v>2.4882599999999999</v>
      </c>
      <c r="Q57" s="43">
        <f>N57*0.86</f>
        <v>26.748794999999998</v>
      </c>
      <c r="R57" s="43">
        <v>0</v>
      </c>
      <c r="S57" s="43">
        <f>N57*0.06</f>
        <v>1.8661949999999998</v>
      </c>
      <c r="T57" s="43">
        <f>SUM(P57:S57)</f>
        <v>31.103249999999999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60"/>
      <c r="BB57" s="61"/>
      <c r="BC57" s="43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141" customFormat="1" ht="194.25" customHeight="1" x14ac:dyDescent="0.25">
      <c r="A58" s="128" t="s">
        <v>88</v>
      </c>
      <c r="B58" s="129" t="s">
        <v>141</v>
      </c>
      <c r="C58" s="130">
        <v>466.1</v>
      </c>
      <c r="D58" s="130"/>
      <c r="E58" s="131">
        <v>15</v>
      </c>
      <c r="F58" s="129" t="s">
        <v>195</v>
      </c>
      <c r="G58" s="129" t="s">
        <v>215</v>
      </c>
      <c r="H58" s="129" t="s">
        <v>262</v>
      </c>
      <c r="I58" s="129" t="s">
        <v>359</v>
      </c>
      <c r="J58" s="129" t="s">
        <v>360</v>
      </c>
      <c r="K58" s="132" t="s">
        <v>428</v>
      </c>
      <c r="L58" s="132"/>
      <c r="M58" s="132"/>
      <c r="N58" s="132">
        <f>SUM(N59)</f>
        <v>497.87</v>
      </c>
      <c r="O58" s="132">
        <f t="shared" ref="O58:T58" si="19">SUM(O59)</f>
        <v>0</v>
      </c>
      <c r="P58" s="132">
        <f t="shared" si="19"/>
        <v>14.4</v>
      </c>
      <c r="Q58" s="132">
        <f t="shared" si="19"/>
        <v>43.4</v>
      </c>
      <c r="R58" s="132">
        <f t="shared" si="19"/>
        <v>433.54</v>
      </c>
      <c r="S58" s="132">
        <f t="shared" si="19"/>
        <v>6.53</v>
      </c>
      <c r="T58" s="132">
        <f t="shared" si="19"/>
        <v>497.87</v>
      </c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5" t="s">
        <v>429</v>
      </c>
      <c r="AR58" s="132">
        <f>T59</f>
        <v>497.87</v>
      </c>
      <c r="AS58" s="134"/>
      <c r="AT58" s="134"/>
      <c r="AU58" s="134"/>
      <c r="AV58" s="134"/>
      <c r="AW58" s="134"/>
      <c r="AX58" s="134"/>
      <c r="AY58" s="134"/>
      <c r="AZ58" s="134"/>
      <c r="BA58" s="135"/>
      <c r="BB58" s="142"/>
      <c r="BC58" s="133"/>
      <c r="BD58" s="132"/>
      <c r="BE58" s="132"/>
      <c r="BF58" s="133"/>
      <c r="BG58" s="132"/>
      <c r="BH58" s="132"/>
      <c r="BI58" s="133"/>
      <c r="BJ58" s="134"/>
      <c r="BK58" s="134">
        <f>AR58</f>
        <v>497.87</v>
      </c>
      <c r="BL58" s="137">
        <v>42732</v>
      </c>
      <c r="BM58" s="134" t="s">
        <v>430</v>
      </c>
      <c r="BN58" s="134"/>
      <c r="BO58" s="138"/>
      <c r="BP58" s="139"/>
      <c r="BQ58" s="137"/>
      <c r="BR58" s="140"/>
    </row>
    <row r="59" spans="1:70" s="22" customFormat="1" ht="194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 t="s">
        <v>12</v>
      </c>
      <c r="M59" s="42" t="str">
        <f>AQ58</f>
        <v>Монтаж КТП 160 кВА (демонтаж ТП 100 кВА)</v>
      </c>
      <c r="N59" s="42">
        <f>T59</f>
        <v>497.87</v>
      </c>
      <c r="O59" s="42"/>
      <c r="P59" s="42">
        <v>14.4</v>
      </c>
      <c r="Q59" s="42">
        <v>43.4</v>
      </c>
      <c r="R59" s="42">
        <v>433.54</v>
      </c>
      <c r="S59" s="42">
        <v>6.53</v>
      </c>
      <c r="T59" s="42">
        <f>SUM(P59:S59)</f>
        <v>497.87</v>
      </c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60"/>
      <c r="BB59" s="61"/>
      <c r="BC59" s="43"/>
      <c r="BD59" s="42"/>
      <c r="BE59" s="42"/>
      <c r="BF59" s="43"/>
      <c r="BG59" s="42"/>
      <c r="BH59" s="42"/>
      <c r="BI59" s="43"/>
      <c r="BJ59" s="33"/>
      <c r="BK59" s="33"/>
      <c r="BL59" s="24"/>
      <c r="BM59" s="33"/>
      <c r="BN59" s="33"/>
      <c r="BO59" s="34"/>
      <c r="BP59" s="23"/>
      <c r="BQ59" s="24"/>
      <c r="BR59" s="25"/>
    </row>
    <row r="60" spans="1:70" s="125" customFormat="1" ht="231.75" customHeight="1" x14ac:dyDescent="0.25">
      <c r="A60" s="112" t="s">
        <v>89</v>
      </c>
      <c r="B60" s="113" t="s">
        <v>142</v>
      </c>
      <c r="C60" s="114">
        <v>466.1</v>
      </c>
      <c r="D60" s="114"/>
      <c r="E60" s="115">
        <v>14.5</v>
      </c>
      <c r="F60" s="113" t="s">
        <v>196</v>
      </c>
      <c r="G60" s="113" t="s">
        <v>213</v>
      </c>
      <c r="H60" s="113" t="s">
        <v>263</v>
      </c>
      <c r="I60" s="113" t="s">
        <v>361</v>
      </c>
      <c r="J60" s="113" t="s">
        <v>362</v>
      </c>
      <c r="K60" s="116" t="s">
        <v>431</v>
      </c>
      <c r="L60" s="116"/>
      <c r="M60" s="116"/>
      <c r="N60" s="116">
        <f>SUM(N61)</f>
        <v>205.16000000000003</v>
      </c>
      <c r="O60" s="116">
        <f t="shared" ref="O60:T60" si="20">SUM(O61)</f>
        <v>0</v>
      </c>
      <c r="P60" s="116">
        <f t="shared" si="20"/>
        <v>6.43</v>
      </c>
      <c r="Q60" s="116">
        <f t="shared" si="20"/>
        <v>25.62</v>
      </c>
      <c r="R60" s="116">
        <f t="shared" si="20"/>
        <v>169.12</v>
      </c>
      <c r="S60" s="116">
        <f t="shared" si="20"/>
        <v>3.99</v>
      </c>
      <c r="T60" s="116">
        <f t="shared" si="20"/>
        <v>205.16000000000003</v>
      </c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6" t="s">
        <v>432</v>
      </c>
      <c r="AZ60" s="116">
        <f>T61</f>
        <v>205.16000000000003</v>
      </c>
      <c r="BA60" s="116"/>
      <c r="BB60" s="126"/>
      <c r="BC60" s="117"/>
      <c r="BD60" s="116"/>
      <c r="BE60" s="116"/>
      <c r="BF60" s="127"/>
      <c r="BG60" s="116"/>
      <c r="BH60" s="127"/>
      <c r="BI60" s="116"/>
      <c r="BJ60" s="116"/>
      <c r="BK60" s="118">
        <f>AZ60</f>
        <v>205.16000000000003</v>
      </c>
      <c r="BL60" s="121">
        <v>42734</v>
      </c>
      <c r="BM60" s="118" t="s">
        <v>433</v>
      </c>
      <c r="BN60" s="118"/>
      <c r="BO60" s="122"/>
      <c r="BP60" s="123"/>
      <c r="BQ60" s="121"/>
      <c r="BR60" s="124"/>
    </row>
    <row r="61" spans="1:70" s="22" customFormat="1" ht="231.7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15</v>
      </c>
      <c r="M61" s="42" t="str">
        <f>AY60</f>
        <v>Замена силового трансформатора 25 кВА на трансформатор 160 кВА (с заменой автоматических выключателей, предохранителей, ТТ)</v>
      </c>
      <c r="N61" s="42">
        <f>T61</f>
        <v>205.16000000000003</v>
      </c>
      <c r="O61" s="42"/>
      <c r="P61" s="42">
        <v>6.43</v>
      </c>
      <c r="Q61" s="42">
        <v>25.62</v>
      </c>
      <c r="R61" s="42">
        <v>169.12</v>
      </c>
      <c r="S61" s="42">
        <v>3.99</v>
      </c>
      <c r="T61" s="42">
        <f>SUM(P61:S61)</f>
        <v>205.16000000000003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60"/>
      <c r="BB61" s="61"/>
      <c r="BC61" s="43"/>
      <c r="BD61" s="42"/>
      <c r="BE61" s="42"/>
      <c r="BF61" s="52"/>
      <c r="BG61" s="42"/>
      <c r="BH61" s="52"/>
      <c r="BI61" s="42"/>
      <c r="BJ61" s="42"/>
      <c r="BK61" s="33"/>
      <c r="BL61" s="24"/>
      <c r="BM61" s="33"/>
      <c r="BN61" s="33"/>
      <c r="BO61" s="34"/>
      <c r="BP61" s="23"/>
      <c r="BQ61" s="24"/>
      <c r="BR61" s="25"/>
    </row>
    <row r="62" spans="1:70" s="125" customFormat="1" ht="177" customHeight="1" x14ac:dyDescent="0.25">
      <c r="A62" s="112" t="s">
        <v>90</v>
      </c>
      <c r="B62" s="113" t="s">
        <v>143</v>
      </c>
      <c r="C62" s="114">
        <v>466.1</v>
      </c>
      <c r="D62" s="114"/>
      <c r="E62" s="115">
        <v>14</v>
      </c>
      <c r="F62" s="113" t="s">
        <v>197</v>
      </c>
      <c r="G62" s="113" t="s">
        <v>215</v>
      </c>
      <c r="H62" s="113" t="s">
        <v>264</v>
      </c>
      <c r="I62" s="113" t="s">
        <v>363</v>
      </c>
      <c r="J62" s="113" t="s">
        <v>364</v>
      </c>
      <c r="K62" s="116" t="s">
        <v>435</v>
      </c>
      <c r="L62" s="116"/>
      <c r="M62" s="116"/>
      <c r="N62" s="117">
        <f>SUM(N63:N64)</f>
        <v>159.05624999999998</v>
      </c>
      <c r="O62" s="117">
        <f t="shared" ref="O62:T62" si="21">SUM(O63:O64)</f>
        <v>0</v>
      </c>
      <c r="P62" s="117">
        <f t="shared" si="21"/>
        <v>12.701299999999998</v>
      </c>
      <c r="Q62" s="117">
        <f t="shared" si="21"/>
        <v>134.32397499999999</v>
      </c>
      <c r="R62" s="117">
        <f t="shared" si="21"/>
        <v>2.7</v>
      </c>
      <c r="S62" s="117">
        <f t="shared" si="21"/>
        <v>9.3309749999999987</v>
      </c>
      <c r="T62" s="117">
        <f t="shared" si="21"/>
        <v>159.05624999999998</v>
      </c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  <c r="AI62" s="120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8"/>
      <c r="AW62" s="118"/>
      <c r="AX62" s="118"/>
      <c r="AY62" s="116" t="s">
        <v>387</v>
      </c>
      <c r="AZ62" s="116">
        <f>T63</f>
        <v>3.54</v>
      </c>
      <c r="BA62" s="119" t="s">
        <v>436</v>
      </c>
      <c r="BB62" s="117">
        <f>T64</f>
        <v>155.51624999999999</v>
      </c>
      <c r="BC62" s="117"/>
      <c r="BD62" s="116"/>
      <c r="BE62" s="116"/>
      <c r="BF62" s="117"/>
      <c r="BG62" s="116"/>
      <c r="BH62" s="116"/>
      <c r="BI62" s="117"/>
      <c r="BJ62" s="118"/>
      <c r="BK62" s="118">
        <f>AZ62+BB62</f>
        <v>159.05624999999998</v>
      </c>
      <c r="BL62" s="121">
        <v>42734</v>
      </c>
      <c r="BM62" s="118"/>
      <c r="BN62" s="118"/>
      <c r="BO62" s="122"/>
      <c r="BP62" s="123"/>
      <c r="BQ62" s="121"/>
      <c r="BR62" s="124"/>
    </row>
    <row r="63" spans="1:70" s="22" customFormat="1" ht="177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 t="s">
        <v>15</v>
      </c>
      <c r="M63" s="42" t="str">
        <f>AY62</f>
        <v>Монтаж АВ-0,4 кВ (до 63 А)</v>
      </c>
      <c r="N63" s="42">
        <f>T63</f>
        <v>3.54</v>
      </c>
      <c r="O63" s="42"/>
      <c r="P63" s="42">
        <v>0.26</v>
      </c>
      <c r="Q63" s="42">
        <v>0.57999999999999996</v>
      </c>
      <c r="R63" s="42">
        <v>2.7</v>
      </c>
      <c r="S63" s="42">
        <v>0</v>
      </c>
      <c r="T63" s="42">
        <f>SUM(P63:S63)</f>
        <v>3.54</v>
      </c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62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60"/>
      <c r="BB63" s="61"/>
      <c r="BC63" s="43"/>
      <c r="BD63" s="42"/>
      <c r="BE63" s="42"/>
      <c r="BF63" s="43"/>
      <c r="BG63" s="42"/>
      <c r="BH63" s="42"/>
      <c r="BI63" s="43"/>
      <c r="BJ63" s="33"/>
      <c r="BK63" s="33"/>
      <c r="BL63" s="24"/>
      <c r="BM63" s="33"/>
      <c r="BN63" s="33"/>
      <c r="BO63" s="34"/>
      <c r="BP63" s="23"/>
      <c r="BQ63" s="24"/>
      <c r="BR63" s="25"/>
    </row>
    <row r="64" spans="1:70" s="22" customFormat="1" ht="177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16</v>
      </c>
      <c r="M64" s="42" t="str">
        <f>BA62</f>
        <v>0,125, в т.ч. 0,035 км совместным подвесом по опорам существующей ВЛ-0,4 кВ</v>
      </c>
      <c r="N64" s="43">
        <f>0.125*1101*1.13</f>
        <v>155.51624999999999</v>
      </c>
      <c r="O64" s="43"/>
      <c r="P64" s="43">
        <f>N64*0.08</f>
        <v>12.441299999999998</v>
      </c>
      <c r="Q64" s="43">
        <f>N64*0.86</f>
        <v>133.74397499999998</v>
      </c>
      <c r="R64" s="43">
        <v>0</v>
      </c>
      <c r="S64" s="43">
        <f>N64*0.06</f>
        <v>9.3309749999999987</v>
      </c>
      <c r="T64" s="43">
        <f t="shared" ref="T64" si="22">SUM(P64:S64)</f>
        <v>155.51624999999999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62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60"/>
      <c r="BB64" s="61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141" customFormat="1" ht="408.75" customHeight="1" x14ac:dyDescent="0.25">
      <c r="A65" s="128" t="s">
        <v>92</v>
      </c>
      <c r="B65" s="129" t="s">
        <v>145</v>
      </c>
      <c r="C65" s="130">
        <v>466.1</v>
      </c>
      <c r="D65" s="130"/>
      <c r="E65" s="131">
        <v>15</v>
      </c>
      <c r="F65" s="129" t="s">
        <v>199</v>
      </c>
      <c r="G65" s="129" t="s">
        <v>215</v>
      </c>
      <c r="H65" s="129" t="s">
        <v>266</v>
      </c>
      <c r="I65" s="129" t="s">
        <v>367</v>
      </c>
      <c r="J65" s="129" t="s">
        <v>368</v>
      </c>
      <c r="K65" s="132"/>
      <c r="L65" s="132"/>
      <c r="M65" s="132"/>
      <c r="N65" s="133"/>
      <c r="O65" s="132"/>
      <c r="P65" s="133"/>
      <c r="Q65" s="133"/>
      <c r="R65" s="133"/>
      <c r="S65" s="133"/>
      <c r="T65" s="133"/>
      <c r="U65" s="134"/>
      <c r="V65" s="134"/>
      <c r="W65" s="134"/>
      <c r="X65" s="134"/>
      <c r="Y65" s="134"/>
      <c r="Z65" s="134"/>
      <c r="AA65" s="134"/>
      <c r="AB65" s="134"/>
      <c r="AC65" s="134"/>
      <c r="AD65" s="134"/>
      <c r="AE65" s="132"/>
      <c r="AF65" s="132"/>
      <c r="AG65" s="132"/>
      <c r="AH65" s="134"/>
      <c r="AI65" s="135"/>
      <c r="AJ65" s="132"/>
      <c r="AK65" s="132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5"/>
      <c r="BB65" s="133"/>
      <c r="BC65" s="132"/>
      <c r="BD65" s="132"/>
      <c r="BE65" s="132"/>
      <c r="BF65" s="133"/>
      <c r="BG65" s="132"/>
      <c r="BH65" s="132"/>
      <c r="BI65" s="133"/>
      <c r="BJ65" s="134"/>
      <c r="BK65" s="134"/>
      <c r="BL65" s="137">
        <v>42739</v>
      </c>
      <c r="BM65" s="134" t="s">
        <v>439</v>
      </c>
      <c r="BN65" s="134"/>
      <c r="BO65" s="138"/>
      <c r="BP65" s="139"/>
      <c r="BQ65" s="137"/>
      <c r="BR65" s="140"/>
    </row>
    <row r="66" spans="1:70" s="141" customFormat="1" ht="408.75" customHeight="1" x14ac:dyDescent="0.25">
      <c r="A66" s="128" t="s">
        <v>94</v>
      </c>
      <c r="B66" s="129" t="s">
        <v>147</v>
      </c>
      <c r="C66" s="130">
        <v>466.1</v>
      </c>
      <c r="D66" s="130"/>
      <c r="E66" s="131">
        <v>15</v>
      </c>
      <c r="F66" s="129" t="s">
        <v>201</v>
      </c>
      <c r="G66" s="129" t="s">
        <v>216</v>
      </c>
      <c r="H66" s="129" t="s">
        <v>268</v>
      </c>
      <c r="I66" s="129" t="s">
        <v>371</v>
      </c>
      <c r="J66" s="129" t="s">
        <v>372</v>
      </c>
      <c r="K66" s="132" t="s">
        <v>441</v>
      </c>
      <c r="L66" s="132"/>
      <c r="M66" s="135"/>
      <c r="N66" s="132"/>
      <c r="O66" s="132"/>
      <c r="P66" s="132"/>
      <c r="Q66" s="132"/>
      <c r="R66" s="132"/>
      <c r="S66" s="132"/>
      <c r="T66" s="132"/>
      <c r="U66" s="134"/>
      <c r="V66" s="134"/>
      <c r="W66" s="134"/>
      <c r="X66" s="134"/>
      <c r="Y66" s="134"/>
      <c r="Z66" s="134"/>
      <c r="AA66" s="134"/>
      <c r="AB66" s="134"/>
      <c r="AC66" s="136"/>
      <c r="AD66" s="134"/>
      <c r="AE66" s="134"/>
      <c r="AF66" s="134"/>
      <c r="AG66" s="134"/>
      <c r="AH66" s="134"/>
      <c r="AI66" s="136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5"/>
      <c r="BB66" s="142"/>
      <c r="BC66" s="133"/>
      <c r="BD66" s="132"/>
      <c r="BE66" s="132"/>
      <c r="BF66" s="133"/>
      <c r="BG66" s="132"/>
      <c r="BH66" s="132"/>
      <c r="BI66" s="133"/>
      <c r="BJ66" s="134"/>
      <c r="BK66" s="134"/>
      <c r="BL66" s="137">
        <v>42736</v>
      </c>
      <c r="BM66" s="134" t="s">
        <v>483</v>
      </c>
      <c r="BN66" s="134"/>
      <c r="BO66" s="138"/>
      <c r="BP66" s="139"/>
      <c r="BQ66" s="137"/>
      <c r="BR66" s="140"/>
    </row>
    <row r="67" spans="1:70" s="141" customFormat="1" ht="408.75" customHeight="1" x14ac:dyDescent="0.25">
      <c r="A67" s="128" t="s">
        <v>95</v>
      </c>
      <c r="B67" s="129" t="s">
        <v>148</v>
      </c>
      <c r="C67" s="130">
        <v>466.1</v>
      </c>
      <c r="D67" s="130"/>
      <c r="E67" s="131">
        <v>15</v>
      </c>
      <c r="F67" s="129" t="s">
        <v>202</v>
      </c>
      <c r="G67" s="129" t="s">
        <v>216</v>
      </c>
      <c r="H67" s="129" t="s">
        <v>269</v>
      </c>
      <c r="I67" s="129" t="s">
        <v>373</v>
      </c>
      <c r="J67" s="129" t="s">
        <v>372</v>
      </c>
      <c r="K67" s="132" t="s">
        <v>441</v>
      </c>
      <c r="L67" s="132"/>
      <c r="M67" s="135"/>
      <c r="N67" s="133">
        <f>SUM(N68)</f>
        <v>646.94759999999997</v>
      </c>
      <c r="O67" s="133">
        <f t="shared" ref="O67:T67" si="23">SUM(O68)</f>
        <v>0</v>
      </c>
      <c r="P67" s="133">
        <f t="shared" si="23"/>
        <v>51.755808000000002</v>
      </c>
      <c r="Q67" s="133">
        <f t="shared" si="23"/>
        <v>556.37493599999993</v>
      </c>
      <c r="R67" s="133">
        <f t="shared" si="23"/>
        <v>0</v>
      </c>
      <c r="S67" s="133">
        <f t="shared" si="23"/>
        <v>38.816855999999994</v>
      </c>
      <c r="T67" s="133">
        <f t="shared" si="23"/>
        <v>646.94759999999997</v>
      </c>
      <c r="U67" s="134"/>
      <c r="V67" s="134"/>
      <c r="W67" s="134"/>
      <c r="X67" s="134"/>
      <c r="Y67" s="134"/>
      <c r="Z67" s="134"/>
      <c r="AA67" s="134"/>
      <c r="AB67" s="134"/>
      <c r="AC67" s="135"/>
      <c r="AD67" s="133"/>
      <c r="AE67" s="132"/>
      <c r="AF67" s="134"/>
      <c r="AG67" s="134"/>
      <c r="AH67" s="134"/>
      <c r="AI67" s="135"/>
      <c r="AJ67" s="132"/>
      <c r="AK67" s="132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X67" s="134"/>
      <c r="AY67" s="134"/>
      <c r="AZ67" s="134"/>
      <c r="BA67" s="135">
        <v>0.52</v>
      </c>
      <c r="BB67" s="142">
        <f>T68</f>
        <v>646.94759999999997</v>
      </c>
      <c r="BC67" s="133"/>
      <c r="BD67" s="132"/>
      <c r="BE67" s="132"/>
      <c r="BF67" s="133"/>
      <c r="BG67" s="132"/>
      <c r="BH67" s="132"/>
      <c r="BI67" s="133"/>
      <c r="BJ67" s="134"/>
      <c r="BK67" s="134">
        <f>BB67</f>
        <v>646.94759999999997</v>
      </c>
      <c r="BL67" s="137">
        <v>42736</v>
      </c>
      <c r="BM67" s="134" t="s">
        <v>442</v>
      </c>
      <c r="BN67" s="134"/>
      <c r="BO67" s="138"/>
      <c r="BP67" s="139"/>
      <c r="BQ67" s="137"/>
      <c r="BR67" s="140"/>
    </row>
    <row r="68" spans="1:70" s="22" customFormat="1" ht="114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16</v>
      </c>
      <c r="M68" s="42">
        <f>BA67</f>
        <v>0.52</v>
      </c>
      <c r="N68" s="43">
        <f>M68*1101*1.13</f>
        <v>646.94759999999997</v>
      </c>
      <c r="O68" s="42"/>
      <c r="P68" s="43">
        <f>N68*0.08</f>
        <v>51.755808000000002</v>
      </c>
      <c r="Q68" s="43">
        <f>N68*0.86</f>
        <v>556.37493599999993</v>
      </c>
      <c r="R68" s="43">
        <v>0</v>
      </c>
      <c r="S68" s="43">
        <f>N68*0.06</f>
        <v>38.816855999999994</v>
      </c>
      <c r="T68" s="43">
        <f t="shared" ref="T68" si="24">SUM(P68:S68)</f>
        <v>646.94759999999997</v>
      </c>
      <c r="U68" s="33"/>
      <c r="V68" s="33"/>
      <c r="W68" s="33"/>
      <c r="X68" s="33"/>
      <c r="Y68" s="33"/>
      <c r="Z68" s="33"/>
      <c r="AA68" s="33"/>
      <c r="AB68" s="33"/>
      <c r="AC68" s="60"/>
      <c r="AD68" s="43"/>
      <c r="AE68" s="42"/>
      <c r="AF68" s="33"/>
      <c r="AG68" s="33"/>
      <c r="AH68" s="33"/>
      <c r="AI68" s="60"/>
      <c r="AJ68" s="42"/>
      <c r="AK68" s="42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60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141" customFormat="1" ht="408.75" customHeight="1" x14ac:dyDescent="0.25">
      <c r="A69" s="128" t="s">
        <v>96</v>
      </c>
      <c r="B69" s="129" t="s">
        <v>149</v>
      </c>
      <c r="C69" s="130">
        <v>466.1</v>
      </c>
      <c r="D69" s="130"/>
      <c r="E69" s="131">
        <v>15</v>
      </c>
      <c r="F69" s="129" t="s">
        <v>203</v>
      </c>
      <c r="G69" s="129" t="s">
        <v>216</v>
      </c>
      <c r="H69" s="129" t="s">
        <v>270</v>
      </c>
      <c r="I69" s="129" t="s">
        <v>374</v>
      </c>
      <c r="J69" s="129" t="s">
        <v>375</v>
      </c>
      <c r="K69" s="132" t="s">
        <v>441</v>
      </c>
      <c r="L69" s="132"/>
      <c r="M69" s="132"/>
      <c r="N69" s="133">
        <f>SUM(N70:N71)</f>
        <v>762.45929999999987</v>
      </c>
      <c r="O69" s="133">
        <f t="shared" ref="O69:T69" si="25">SUM(O70:O71)</f>
        <v>0</v>
      </c>
      <c r="P69" s="133">
        <f t="shared" si="25"/>
        <v>60.97354399999999</v>
      </c>
      <c r="Q69" s="133">
        <f t="shared" si="25"/>
        <v>653.25059799999997</v>
      </c>
      <c r="R69" s="133">
        <f t="shared" si="25"/>
        <v>2.7</v>
      </c>
      <c r="S69" s="133">
        <f t="shared" si="25"/>
        <v>45.535157999999996</v>
      </c>
      <c r="T69" s="133">
        <f t="shared" si="25"/>
        <v>762.45929999999987</v>
      </c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2" t="s">
        <v>401</v>
      </c>
      <c r="AZ69" s="132">
        <f>T70</f>
        <v>3.54</v>
      </c>
      <c r="BA69" s="135">
        <v>0.61</v>
      </c>
      <c r="BB69" s="133">
        <f>T71</f>
        <v>758.91929999999991</v>
      </c>
      <c r="BC69" s="133"/>
      <c r="BD69" s="132"/>
      <c r="BE69" s="132"/>
      <c r="BF69" s="133"/>
      <c r="BG69" s="132"/>
      <c r="BH69" s="132"/>
      <c r="BI69" s="133"/>
      <c r="BJ69" s="134"/>
      <c r="BK69" s="134">
        <f>AZ69+BB69</f>
        <v>762.45929999999987</v>
      </c>
      <c r="BL69" s="137">
        <v>42741</v>
      </c>
      <c r="BM69" s="134" t="s">
        <v>442</v>
      </c>
      <c r="BN69" s="134"/>
      <c r="BO69" s="138"/>
      <c r="BP69" s="139"/>
      <c r="BQ69" s="137"/>
      <c r="BR69" s="140"/>
    </row>
    <row r="70" spans="1:70" s="22" customFormat="1" ht="106.1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15</v>
      </c>
      <c r="M70" s="42" t="str">
        <f>AY69</f>
        <v>Монтаж АВ-0,4 кВ (63 А)</v>
      </c>
      <c r="N70" s="42">
        <f>T70</f>
        <v>3.54</v>
      </c>
      <c r="O70" s="42"/>
      <c r="P70" s="42">
        <v>0.26</v>
      </c>
      <c r="Q70" s="42">
        <v>0.57999999999999996</v>
      </c>
      <c r="R70" s="42">
        <v>2.7</v>
      </c>
      <c r="S70" s="42">
        <v>0</v>
      </c>
      <c r="T70" s="42">
        <f>SUM(P70:S70)</f>
        <v>3.54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60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10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 t="s">
        <v>16</v>
      </c>
      <c r="M71" s="42">
        <f>BA69</f>
        <v>0.61</v>
      </c>
      <c r="N71" s="43">
        <f>M71*1101*1.13</f>
        <v>758.91929999999991</v>
      </c>
      <c r="O71" s="43"/>
      <c r="P71" s="43">
        <f>N71*0.08</f>
        <v>60.713543999999992</v>
      </c>
      <c r="Q71" s="43">
        <f>N71*0.86</f>
        <v>652.67059799999993</v>
      </c>
      <c r="R71" s="43">
        <v>0</v>
      </c>
      <c r="S71" s="43">
        <f>N71*0.06</f>
        <v>45.535157999999996</v>
      </c>
      <c r="T71" s="43">
        <f t="shared" ref="T71" si="26">SUM(P71:S71)</f>
        <v>758.91929999999991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60"/>
      <c r="BB71" s="61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141" customFormat="1" ht="269.25" customHeight="1" x14ac:dyDescent="0.25">
      <c r="A72" s="128" t="s">
        <v>72</v>
      </c>
      <c r="B72" s="129" t="s">
        <v>125</v>
      </c>
      <c r="C72" s="130">
        <v>815317.38</v>
      </c>
      <c r="D72" s="130">
        <v>217358.06770000001</v>
      </c>
      <c r="E72" s="131">
        <v>90</v>
      </c>
      <c r="F72" s="129" t="s">
        <v>179</v>
      </c>
      <c r="G72" s="129" t="s">
        <v>215</v>
      </c>
      <c r="H72" s="129" t="s">
        <v>246</v>
      </c>
      <c r="I72" s="129" t="s">
        <v>327</v>
      </c>
      <c r="J72" s="129" t="s">
        <v>328</v>
      </c>
      <c r="K72" s="132" t="s">
        <v>395</v>
      </c>
      <c r="L72" s="132"/>
      <c r="M72" s="135"/>
      <c r="N72" s="133">
        <f>SUM(N73:N74)</f>
        <v>1156.394</v>
      </c>
      <c r="O72" s="133">
        <f t="shared" ref="O72:T72" si="27">SUM(O73:O74)</f>
        <v>0</v>
      </c>
      <c r="P72" s="133">
        <f t="shared" si="27"/>
        <v>92.149920000000009</v>
      </c>
      <c r="Q72" s="133">
        <f t="shared" si="27"/>
        <v>962.17038000000002</v>
      </c>
      <c r="R72" s="133">
        <f t="shared" si="27"/>
        <v>45.18</v>
      </c>
      <c r="S72" s="133">
        <f t="shared" si="27"/>
        <v>56.893700000000003</v>
      </c>
      <c r="T72" s="133">
        <f t="shared" si="27"/>
        <v>1156.394</v>
      </c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>
        <v>0.65</v>
      </c>
      <c r="AF72" s="134">
        <f>T73</f>
        <v>1095.874</v>
      </c>
      <c r="AG72" s="134"/>
      <c r="AH72" s="134"/>
      <c r="AI72" s="134">
        <v>1</v>
      </c>
      <c r="AJ72" s="134">
        <f>T74</f>
        <v>60.52</v>
      </c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5"/>
      <c r="BB72" s="142"/>
      <c r="BC72" s="133"/>
      <c r="BD72" s="132"/>
      <c r="BE72" s="132"/>
      <c r="BF72" s="133"/>
      <c r="BG72" s="132"/>
      <c r="BH72" s="132"/>
      <c r="BI72" s="133"/>
      <c r="BJ72" s="134"/>
      <c r="BK72" s="134">
        <f>AF72+AJ72</f>
        <v>1156.394</v>
      </c>
      <c r="BL72" s="137">
        <v>42711</v>
      </c>
      <c r="BM72" s="134"/>
      <c r="BN72" s="134"/>
      <c r="BO72" s="138"/>
      <c r="BP72" s="139"/>
      <c r="BQ72" s="137"/>
      <c r="BR72" s="140"/>
    </row>
    <row r="73" spans="1:70" s="22" customFormat="1" ht="111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6" t="s">
        <v>7</v>
      </c>
      <c r="M73" s="83">
        <f>AE72</f>
        <v>0.65</v>
      </c>
      <c r="N73" s="43">
        <f>M73*1492*1.13</f>
        <v>1095.874</v>
      </c>
      <c r="O73" s="42"/>
      <c r="P73" s="43">
        <f>N73*0.08</f>
        <v>87.669920000000005</v>
      </c>
      <c r="Q73" s="43">
        <f>N73*0.87</f>
        <v>953.41038000000003</v>
      </c>
      <c r="R73" s="43">
        <v>0</v>
      </c>
      <c r="S73" s="43">
        <f>N73*0.05</f>
        <v>54.793700000000001</v>
      </c>
      <c r="T73" s="43">
        <f>SUM(P73:S73)</f>
        <v>1095.874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62"/>
      <c r="AR73" s="33"/>
      <c r="AS73" s="33"/>
      <c r="AT73" s="33"/>
      <c r="AU73" s="33"/>
      <c r="AV73" s="33"/>
      <c r="AW73" s="33"/>
      <c r="AX73" s="33"/>
      <c r="AY73" s="33"/>
      <c r="AZ73" s="33"/>
      <c r="BA73" s="60"/>
      <c r="BB73" s="61"/>
      <c r="BC73" s="43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111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6" t="s">
        <v>9</v>
      </c>
      <c r="M74" s="83">
        <f>AI72</f>
        <v>1</v>
      </c>
      <c r="N74" s="43">
        <f>T74</f>
        <v>60.52</v>
      </c>
      <c r="O74" s="43"/>
      <c r="P74" s="43">
        <v>4.4800000000000004</v>
      </c>
      <c r="Q74" s="43">
        <v>8.76</v>
      </c>
      <c r="R74" s="43">
        <v>45.18</v>
      </c>
      <c r="S74" s="43">
        <v>2.1</v>
      </c>
      <c r="T74" s="43">
        <f t="shared" ref="T74" si="28">SUM(P74:S74)</f>
        <v>60.52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62"/>
      <c r="AJ74" s="33"/>
      <c r="AK74" s="33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60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141" customFormat="1" ht="249.75" customHeight="1" x14ac:dyDescent="0.25">
      <c r="A75" s="128" t="s">
        <v>68</v>
      </c>
      <c r="B75" s="129" t="s">
        <v>121</v>
      </c>
      <c r="C75" s="130">
        <v>466.1</v>
      </c>
      <c r="D75" s="130">
        <v>466.1</v>
      </c>
      <c r="E75" s="131">
        <v>14.5</v>
      </c>
      <c r="F75" s="129" t="s">
        <v>175</v>
      </c>
      <c r="G75" s="129" t="s">
        <v>215</v>
      </c>
      <c r="H75" s="129" t="s">
        <v>242</v>
      </c>
      <c r="I75" s="129" t="s">
        <v>319</v>
      </c>
      <c r="J75" s="129" t="s">
        <v>320</v>
      </c>
      <c r="K75" s="132" t="s">
        <v>464</v>
      </c>
      <c r="L75" s="132"/>
      <c r="M75" s="132"/>
      <c r="N75" s="133">
        <f>SUM(N76)</f>
        <v>273.70859999999999</v>
      </c>
      <c r="O75" s="133">
        <f t="shared" ref="O75:T75" si="29">SUM(O76)</f>
        <v>0</v>
      </c>
      <c r="P75" s="133">
        <f t="shared" si="29"/>
        <v>21.896688000000001</v>
      </c>
      <c r="Q75" s="133">
        <f t="shared" si="29"/>
        <v>235.38939599999998</v>
      </c>
      <c r="R75" s="133">
        <f t="shared" si="29"/>
        <v>0</v>
      </c>
      <c r="S75" s="133">
        <f t="shared" si="29"/>
        <v>16.422515999999998</v>
      </c>
      <c r="T75" s="133">
        <f t="shared" si="29"/>
        <v>273.70859999999993</v>
      </c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35">
        <v>0.22</v>
      </c>
      <c r="BB75" s="133">
        <f>T76</f>
        <v>273.70859999999993</v>
      </c>
      <c r="BC75" s="133"/>
      <c r="BD75" s="132"/>
      <c r="BE75" s="132"/>
      <c r="BF75" s="133"/>
      <c r="BG75" s="132"/>
      <c r="BH75" s="133"/>
      <c r="BI75" s="132"/>
      <c r="BJ75" s="134"/>
      <c r="BK75" s="134">
        <f>BB75</f>
        <v>273.70859999999993</v>
      </c>
      <c r="BL75" s="137">
        <v>42710</v>
      </c>
      <c r="BM75" s="134"/>
      <c r="BN75" s="134"/>
      <c r="BO75" s="138"/>
      <c r="BP75" s="139"/>
      <c r="BQ75" s="137"/>
      <c r="BR75" s="140"/>
    </row>
    <row r="76" spans="1:70" s="22" customFormat="1" ht="102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 t="s">
        <v>16</v>
      </c>
      <c r="M76" s="42">
        <f>BA75</f>
        <v>0.22</v>
      </c>
      <c r="N76" s="43">
        <f>M76*1101*1.13</f>
        <v>273.70859999999999</v>
      </c>
      <c r="O76" s="43"/>
      <c r="P76" s="43">
        <f>N76*0.08</f>
        <v>21.896688000000001</v>
      </c>
      <c r="Q76" s="43">
        <f>N76*0.86</f>
        <v>235.38939599999998</v>
      </c>
      <c r="R76" s="43">
        <v>0</v>
      </c>
      <c r="S76" s="43">
        <f>N76*0.06</f>
        <v>16.422515999999998</v>
      </c>
      <c r="T76" s="43">
        <f t="shared" ref="T76" si="30">SUM(P76:S76)</f>
        <v>273.70859999999993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60"/>
      <c r="BB76" s="61"/>
      <c r="BC76" s="43"/>
      <c r="BD76" s="42"/>
      <c r="BE76" s="42"/>
      <c r="BF76" s="43"/>
      <c r="BG76" s="42"/>
      <c r="BH76" s="43"/>
      <c r="BI76" s="42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141" customFormat="1" ht="409.5" customHeight="1" x14ac:dyDescent="0.25">
      <c r="A77" s="128" t="s">
        <v>70</v>
      </c>
      <c r="B77" s="129" t="s">
        <v>123</v>
      </c>
      <c r="C77" s="130">
        <v>466.1</v>
      </c>
      <c r="D77" s="130">
        <v>466.1</v>
      </c>
      <c r="E77" s="131">
        <v>15</v>
      </c>
      <c r="F77" s="129" t="s">
        <v>177</v>
      </c>
      <c r="G77" s="129" t="s">
        <v>215</v>
      </c>
      <c r="H77" s="129" t="s">
        <v>244</v>
      </c>
      <c r="I77" s="129" t="s">
        <v>323</v>
      </c>
      <c r="J77" s="129" t="s">
        <v>324</v>
      </c>
      <c r="K77" s="132" t="s">
        <v>466</v>
      </c>
      <c r="L77" s="132"/>
      <c r="M77" s="132"/>
      <c r="N77" s="133">
        <f>SUM(N78)</f>
        <v>186.61949999999999</v>
      </c>
      <c r="O77" s="133">
        <f t="shared" ref="O77:T77" si="31">SUM(O78)</f>
        <v>0</v>
      </c>
      <c r="P77" s="133">
        <f t="shared" si="31"/>
        <v>14.929559999999999</v>
      </c>
      <c r="Q77" s="133">
        <f t="shared" si="31"/>
        <v>160.49276999999998</v>
      </c>
      <c r="R77" s="133">
        <f t="shared" si="31"/>
        <v>0</v>
      </c>
      <c r="S77" s="133">
        <f t="shared" si="31"/>
        <v>11.197169999999998</v>
      </c>
      <c r="T77" s="133">
        <f t="shared" si="31"/>
        <v>186.61949999999999</v>
      </c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X77" s="134"/>
      <c r="AY77" s="134"/>
      <c r="AZ77" s="134"/>
      <c r="BA77" s="135">
        <v>0.15</v>
      </c>
      <c r="BB77" s="142">
        <f>T78</f>
        <v>186.61949999999999</v>
      </c>
      <c r="BC77" s="133"/>
      <c r="BD77" s="132"/>
      <c r="BE77" s="132"/>
      <c r="BF77" s="133"/>
      <c r="BG77" s="132"/>
      <c r="BH77" s="132"/>
      <c r="BI77" s="133"/>
      <c r="BJ77" s="134"/>
      <c r="BK77" s="134">
        <f>BB77</f>
        <v>186.61949999999999</v>
      </c>
      <c r="BL77" s="137">
        <v>42711</v>
      </c>
      <c r="BM77" s="134" t="s">
        <v>465</v>
      </c>
      <c r="BN77" s="134"/>
      <c r="BO77" s="138"/>
      <c r="BP77" s="139"/>
      <c r="BQ77" s="137"/>
      <c r="BR77" s="140"/>
    </row>
    <row r="78" spans="1:70" s="22" customFormat="1" ht="110.4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0.15</v>
      </c>
      <c r="N78" s="43">
        <f>M78*1101*1.13</f>
        <v>186.61949999999999</v>
      </c>
      <c r="O78" s="43"/>
      <c r="P78" s="43">
        <f>N78*0.08</f>
        <v>14.929559999999999</v>
      </c>
      <c r="Q78" s="43">
        <f>N78*0.86</f>
        <v>160.49276999999998</v>
      </c>
      <c r="R78" s="43">
        <v>0</v>
      </c>
      <c r="S78" s="43">
        <f>N78*0.06</f>
        <v>11.197169999999998</v>
      </c>
      <c r="T78" s="43">
        <f t="shared" ref="T78" si="32">SUM(P78:S78)</f>
        <v>186.61949999999999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60"/>
      <c r="BB78" s="61"/>
      <c r="BC78" s="43"/>
      <c r="BD78" s="42"/>
      <c r="BE78" s="42"/>
      <c r="BF78" s="43"/>
      <c r="BG78" s="42"/>
      <c r="BH78" s="42"/>
      <c r="BI78" s="4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125" customFormat="1" ht="216.75" customHeight="1" x14ac:dyDescent="0.25">
      <c r="A79" s="112" t="s">
        <v>71</v>
      </c>
      <c r="B79" s="113" t="s">
        <v>124</v>
      </c>
      <c r="C79" s="114">
        <v>466.1</v>
      </c>
      <c r="D79" s="114">
        <v>466.1</v>
      </c>
      <c r="E79" s="115">
        <v>9</v>
      </c>
      <c r="F79" s="113" t="s">
        <v>178</v>
      </c>
      <c r="G79" s="113" t="s">
        <v>212</v>
      </c>
      <c r="H79" s="113" t="s">
        <v>245</v>
      </c>
      <c r="I79" s="113" t="s">
        <v>325</v>
      </c>
      <c r="J79" s="113" t="s">
        <v>326</v>
      </c>
      <c r="K79" s="116" t="s">
        <v>467</v>
      </c>
      <c r="L79" s="116"/>
      <c r="M79" s="116"/>
      <c r="N79" s="117">
        <f>SUM(N80:N81)</f>
        <v>308.35185000000001</v>
      </c>
      <c r="O79" s="117">
        <f t="shared" ref="O79:T79" si="33">SUM(O80:O81)</f>
        <v>0</v>
      </c>
      <c r="P79" s="117">
        <f t="shared" si="33"/>
        <v>24.644948000000003</v>
      </c>
      <c r="Q79" s="117">
        <f t="shared" si="33"/>
        <v>262.71819099999999</v>
      </c>
      <c r="R79" s="117">
        <f t="shared" si="33"/>
        <v>2.7</v>
      </c>
      <c r="S79" s="117">
        <f t="shared" si="33"/>
        <v>18.288710999999999</v>
      </c>
      <c r="T79" s="117">
        <f t="shared" si="33"/>
        <v>308.35185000000001</v>
      </c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 t="s">
        <v>387</v>
      </c>
      <c r="AZ79" s="118">
        <f>T80</f>
        <v>3.54</v>
      </c>
      <c r="BA79" s="119" t="s">
        <v>468</v>
      </c>
      <c r="BB79" s="117">
        <f>T81</f>
        <v>304.81184999999999</v>
      </c>
      <c r="BC79" s="117"/>
      <c r="BD79" s="116"/>
      <c r="BE79" s="116"/>
      <c r="BF79" s="117"/>
      <c r="BG79" s="116"/>
      <c r="BH79" s="116"/>
      <c r="BI79" s="117"/>
      <c r="BJ79" s="118"/>
      <c r="BK79" s="118">
        <f>AZ79+BB79</f>
        <v>308.35185000000001</v>
      </c>
      <c r="BL79" s="121">
        <v>42713</v>
      </c>
      <c r="BM79" s="118"/>
      <c r="BN79" s="118"/>
      <c r="BO79" s="122"/>
      <c r="BP79" s="123"/>
      <c r="BQ79" s="121"/>
      <c r="BR79" s="124"/>
    </row>
    <row r="80" spans="1:70" s="22" customFormat="1" ht="141.6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6" t="s">
        <v>15</v>
      </c>
      <c r="M80" s="83" t="str">
        <f>AY79</f>
        <v>Монтаж АВ-0,4 кВ (до 63 А)</v>
      </c>
      <c r="N80" s="43">
        <f>T80</f>
        <v>3.54</v>
      </c>
      <c r="O80" s="42"/>
      <c r="P80" s="43">
        <v>0.26</v>
      </c>
      <c r="Q80" s="43">
        <v>0.57999999999999996</v>
      </c>
      <c r="R80" s="43">
        <v>2.7</v>
      </c>
      <c r="S80" s="43">
        <v>0</v>
      </c>
      <c r="T80" s="43">
        <f t="shared" ref="T80:T81" si="34">SUM(P80:S80)</f>
        <v>3.54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60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41.6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6" t="s">
        <v>16</v>
      </c>
      <c r="M81" s="60" t="str">
        <f>BA79</f>
        <v>0,245, в том числе 0,165 км совместной подвеской по опорам ВЛИ-0,4 кВ</v>
      </c>
      <c r="N81" s="43">
        <f>0.245*1101*1.13</f>
        <v>304.81184999999999</v>
      </c>
      <c r="O81" s="43"/>
      <c r="P81" s="43">
        <f>N81*0.08</f>
        <v>24.384948000000001</v>
      </c>
      <c r="Q81" s="43">
        <f>N81*0.86</f>
        <v>262.13819100000001</v>
      </c>
      <c r="R81" s="43">
        <v>0</v>
      </c>
      <c r="S81" s="43">
        <f>N81*0.06</f>
        <v>18.288710999999999</v>
      </c>
      <c r="T81" s="43">
        <f t="shared" si="34"/>
        <v>304.81184999999999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60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125" customFormat="1" ht="214.5" customHeight="1" x14ac:dyDescent="0.25">
      <c r="A82" s="112" t="s">
        <v>78</v>
      </c>
      <c r="B82" s="113" t="s">
        <v>131</v>
      </c>
      <c r="C82" s="114">
        <v>466.1</v>
      </c>
      <c r="D82" s="114">
        <v>466.1</v>
      </c>
      <c r="E82" s="115">
        <v>15</v>
      </c>
      <c r="F82" s="113" t="s">
        <v>185</v>
      </c>
      <c r="G82" s="113" t="s">
        <v>215</v>
      </c>
      <c r="H82" s="113" t="s">
        <v>252</v>
      </c>
      <c r="I82" s="113" t="s">
        <v>339</v>
      </c>
      <c r="J82" s="113" t="s">
        <v>340</v>
      </c>
      <c r="K82" s="116" t="s">
        <v>398</v>
      </c>
      <c r="L82" s="116"/>
      <c r="M82" s="116"/>
      <c r="N82" s="117">
        <f>SUM(N83)</f>
        <v>223.9434</v>
      </c>
      <c r="O82" s="117">
        <f t="shared" ref="O82:T82" si="35">SUM(O83)</f>
        <v>0</v>
      </c>
      <c r="P82" s="117">
        <f t="shared" si="35"/>
        <v>17.915472000000001</v>
      </c>
      <c r="Q82" s="117">
        <f t="shared" si="35"/>
        <v>192.59132399999999</v>
      </c>
      <c r="R82" s="117">
        <f t="shared" si="35"/>
        <v>0</v>
      </c>
      <c r="S82" s="117">
        <f t="shared" si="35"/>
        <v>13.436603999999999</v>
      </c>
      <c r="T82" s="117">
        <f t="shared" si="35"/>
        <v>223.94339999999997</v>
      </c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9">
        <v>0.18</v>
      </c>
      <c r="BB82" s="117">
        <f>T83</f>
        <v>223.94339999999997</v>
      </c>
      <c r="BC82" s="117"/>
      <c r="BD82" s="116"/>
      <c r="BE82" s="116"/>
      <c r="BF82" s="117"/>
      <c r="BG82" s="116"/>
      <c r="BH82" s="116"/>
      <c r="BI82" s="117"/>
      <c r="BJ82" s="118"/>
      <c r="BK82" s="118">
        <f>BB82</f>
        <v>223.94339999999997</v>
      </c>
      <c r="BL82" s="121">
        <v>42728</v>
      </c>
      <c r="BM82" s="118"/>
      <c r="BN82" s="118"/>
      <c r="BO82" s="122"/>
      <c r="BP82" s="123"/>
      <c r="BQ82" s="121"/>
      <c r="BR82" s="124"/>
    </row>
    <row r="83" spans="1:70" s="22" customFormat="1" ht="141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16</v>
      </c>
      <c r="M83" s="42">
        <f>BA82</f>
        <v>0.18</v>
      </c>
      <c r="N83" s="43">
        <f>M83*1101*1.13</f>
        <v>223.9434</v>
      </c>
      <c r="O83" s="42"/>
      <c r="P83" s="43">
        <f>N83*0.08</f>
        <v>17.915472000000001</v>
      </c>
      <c r="Q83" s="43">
        <f>N83*0.86</f>
        <v>192.59132399999999</v>
      </c>
      <c r="R83" s="43">
        <v>0</v>
      </c>
      <c r="S83" s="43">
        <f>N83*0.06</f>
        <v>13.436603999999999</v>
      </c>
      <c r="T83" s="43">
        <f>SUM(P83:S83)</f>
        <v>223.94339999999997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60"/>
      <c r="BB83" s="61"/>
      <c r="BC83" s="43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125" customFormat="1" ht="239.25" customHeight="1" x14ac:dyDescent="0.25">
      <c r="A84" s="112" t="s">
        <v>81</v>
      </c>
      <c r="B84" s="113" t="s">
        <v>134</v>
      </c>
      <c r="C84" s="114">
        <v>466.1</v>
      </c>
      <c r="D84" s="114">
        <v>466.1</v>
      </c>
      <c r="E84" s="115">
        <v>10</v>
      </c>
      <c r="F84" s="113" t="s">
        <v>188</v>
      </c>
      <c r="G84" s="113" t="s">
        <v>215</v>
      </c>
      <c r="H84" s="113" t="s">
        <v>255</v>
      </c>
      <c r="I84" s="113" t="s">
        <v>345</v>
      </c>
      <c r="J84" s="113" t="s">
        <v>346</v>
      </c>
      <c r="K84" s="116" t="s">
        <v>399</v>
      </c>
      <c r="L84" s="116"/>
      <c r="M84" s="116"/>
      <c r="N84" s="117">
        <f>SUM(N85)</f>
        <v>68.427149999999997</v>
      </c>
      <c r="O84" s="117">
        <f t="shared" ref="O84:T84" si="36">SUM(O85)</f>
        <v>0</v>
      </c>
      <c r="P84" s="117">
        <f t="shared" si="36"/>
        <v>5.4741720000000003</v>
      </c>
      <c r="Q84" s="117">
        <f t="shared" si="36"/>
        <v>58.847348999999994</v>
      </c>
      <c r="R84" s="117">
        <f t="shared" si="36"/>
        <v>0</v>
      </c>
      <c r="S84" s="117">
        <f t="shared" si="36"/>
        <v>4.1056289999999995</v>
      </c>
      <c r="T84" s="117">
        <f t="shared" si="36"/>
        <v>68.427149999999983</v>
      </c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18"/>
      <c r="AZ84" s="118"/>
      <c r="BA84" s="119">
        <v>5.5E-2</v>
      </c>
      <c r="BB84" s="117">
        <f>T85</f>
        <v>68.427149999999983</v>
      </c>
      <c r="BC84" s="117"/>
      <c r="BD84" s="116"/>
      <c r="BE84" s="116"/>
      <c r="BF84" s="117"/>
      <c r="BG84" s="116"/>
      <c r="BH84" s="116"/>
      <c r="BI84" s="117"/>
      <c r="BJ84" s="118"/>
      <c r="BK84" s="118">
        <f>BB84</f>
        <v>68.427149999999983</v>
      </c>
      <c r="BL84" s="121">
        <v>42732</v>
      </c>
      <c r="BM84" s="118"/>
      <c r="BN84" s="118"/>
      <c r="BO84" s="122"/>
      <c r="BP84" s="123"/>
      <c r="BQ84" s="121"/>
      <c r="BR84" s="124"/>
    </row>
    <row r="85" spans="1:70" s="22" customFormat="1" ht="98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5.5E-2</v>
      </c>
      <c r="N85" s="43">
        <f>M85*1101*1.13</f>
        <v>68.427149999999997</v>
      </c>
      <c r="O85" s="42"/>
      <c r="P85" s="43">
        <f>N85*0.08</f>
        <v>5.4741720000000003</v>
      </c>
      <c r="Q85" s="43">
        <f>N85*0.86</f>
        <v>58.847348999999994</v>
      </c>
      <c r="R85" s="43">
        <v>0</v>
      </c>
      <c r="S85" s="43">
        <f>N85*0.06</f>
        <v>4.1056289999999995</v>
      </c>
      <c r="T85" s="43">
        <f>SUM(P85:S85)</f>
        <v>68.427149999999983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62"/>
      <c r="AR85" s="33"/>
      <c r="AS85" s="33"/>
      <c r="AT85" s="33"/>
      <c r="AU85" s="33"/>
      <c r="AV85" s="33"/>
      <c r="AW85" s="33"/>
      <c r="AX85" s="33"/>
      <c r="AY85" s="33"/>
      <c r="AZ85" s="33"/>
      <c r="BA85" s="60"/>
      <c r="BB85" s="61"/>
      <c r="BC85" s="43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125" customFormat="1" ht="212.25" customHeight="1" x14ac:dyDescent="0.25">
      <c r="A86" s="112" t="s">
        <v>83</v>
      </c>
      <c r="B86" s="113" t="s">
        <v>136</v>
      </c>
      <c r="C86" s="114">
        <v>466.1</v>
      </c>
      <c r="D86" s="114"/>
      <c r="E86" s="115">
        <v>14.5</v>
      </c>
      <c r="F86" s="113" t="s">
        <v>190</v>
      </c>
      <c r="G86" s="113" t="s">
        <v>215</v>
      </c>
      <c r="H86" s="113" t="s">
        <v>257</v>
      </c>
      <c r="I86" s="113" t="s">
        <v>349</v>
      </c>
      <c r="J86" s="113" t="s">
        <v>350</v>
      </c>
      <c r="K86" s="116" t="s">
        <v>475</v>
      </c>
      <c r="L86" s="116"/>
      <c r="M86" s="116"/>
      <c r="N86" s="117">
        <f>SUM(N87)</f>
        <v>286.1499</v>
      </c>
      <c r="O86" s="117">
        <f t="shared" ref="O86:T86" si="37">SUM(O87)</f>
        <v>0</v>
      </c>
      <c r="P86" s="117">
        <f t="shared" si="37"/>
        <v>22.891992000000002</v>
      </c>
      <c r="Q86" s="117">
        <f t="shared" si="37"/>
        <v>246.08891399999999</v>
      </c>
      <c r="R86" s="117">
        <f t="shared" si="37"/>
        <v>0</v>
      </c>
      <c r="S86" s="117">
        <f t="shared" si="37"/>
        <v>17.168993999999998</v>
      </c>
      <c r="T86" s="117">
        <f t="shared" si="37"/>
        <v>286.1499</v>
      </c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9">
        <v>0.23</v>
      </c>
      <c r="BB86" s="126">
        <f>T87</f>
        <v>286.1499</v>
      </c>
      <c r="BC86" s="117"/>
      <c r="BD86" s="116"/>
      <c r="BE86" s="116"/>
      <c r="BF86" s="117"/>
      <c r="BG86" s="116"/>
      <c r="BH86" s="116"/>
      <c r="BI86" s="117"/>
      <c r="BJ86" s="118"/>
      <c r="BK86" s="118">
        <f>BB86</f>
        <v>286.1499</v>
      </c>
      <c r="BL86" s="121">
        <v>42736</v>
      </c>
      <c r="BM86" s="118"/>
      <c r="BN86" s="118"/>
      <c r="BO86" s="122"/>
      <c r="BP86" s="123"/>
      <c r="BQ86" s="121"/>
      <c r="BR86" s="124"/>
    </row>
    <row r="87" spans="1:70" s="22" customFormat="1" ht="115.9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 t="s">
        <v>16</v>
      </c>
      <c r="M87" s="42">
        <f>BA86</f>
        <v>0.23</v>
      </c>
      <c r="N87" s="43">
        <f>M87*1101*1.13</f>
        <v>286.1499</v>
      </c>
      <c r="O87" s="42"/>
      <c r="P87" s="43">
        <f>N87*0.08</f>
        <v>22.891992000000002</v>
      </c>
      <c r="Q87" s="43">
        <f>N87*0.86</f>
        <v>246.08891399999999</v>
      </c>
      <c r="R87" s="43">
        <v>0</v>
      </c>
      <c r="S87" s="43">
        <f>N87*0.06</f>
        <v>17.168993999999998</v>
      </c>
      <c r="T87" s="43">
        <f>SUM(P87:S87)</f>
        <v>286.1499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60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125" customFormat="1" ht="239.25" customHeight="1" x14ac:dyDescent="0.25">
      <c r="A88" s="112" t="s">
        <v>84</v>
      </c>
      <c r="B88" s="113" t="s">
        <v>137</v>
      </c>
      <c r="C88" s="114">
        <v>466.1</v>
      </c>
      <c r="D88" s="114"/>
      <c r="E88" s="115">
        <v>15</v>
      </c>
      <c r="F88" s="113" t="s">
        <v>191</v>
      </c>
      <c r="G88" s="113" t="s">
        <v>215</v>
      </c>
      <c r="H88" s="113" t="s">
        <v>258</v>
      </c>
      <c r="I88" s="113" t="s">
        <v>351</v>
      </c>
      <c r="J88" s="113" t="s">
        <v>352</v>
      </c>
      <c r="K88" s="116" t="s">
        <v>425</v>
      </c>
      <c r="L88" s="116"/>
      <c r="M88" s="116"/>
      <c r="N88" s="117">
        <f>SUM(N89)</f>
        <v>311.03249999999997</v>
      </c>
      <c r="O88" s="117">
        <f t="shared" ref="O88:T88" si="38">SUM(O89)</f>
        <v>0</v>
      </c>
      <c r="P88" s="117">
        <f t="shared" si="38"/>
        <v>24.882599999999996</v>
      </c>
      <c r="Q88" s="117">
        <f t="shared" si="38"/>
        <v>267.48794999999996</v>
      </c>
      <c r="R88" s="117">
        <f t="shared" si="38"/>
        <v>0</v>
      </c>
      <c r="S88" s="117">
        <f t="shared" si="38"/>
        <v>18.661949999999997</v>
      </c>
      <c r="T88" s="117">
        <f t="shared" si="38"/>
        <v>311.03249999999997</v>
      </c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8"/>
      <c r="AM88" s="118"/>
      <c r="AN88" s="118"/>
      <c r="AO88" s="118"/>
      <c r="AP88" s="118"/>
      <c r="AQ88" s="118"/>
      <c r="AR88" s="118"/>
      <c r="AS88" s="118"/>
      <c r="AT88" s="118"/>
      <c r="AU88" s="118"/>
      <c r="AV88" s="118"/>
      <c r="AW88" s="118"/>
      <c r="AX88" s="118"/>
      <c r="AY88" s="118"/>
      <c r="AZ88" s="118"/>
      <c r="BA88" s="119">
        <v>0.25</v>
      </c>
      <c r="BB88" s="117">
        <f>T89</f>
        <v>311.03249999999997</v>
      </c>
      <c r="BC88" s="117"/>
      <c r="BD88" s="116"/>
      <c r="BE88" s="116"/>
      <c r="BF88" s="117"/>
      <c r="BG88" s="116"/>
      <c r="BH88" s="116"/>
      <c r="BI88" s="117"/>
      <c r="BJ88" s="118"/>
      <c r="BK88" s="118">
        <f>BB88</f>
        <v>311.03249999999997</v>
      </c>
      <c r="BL88" s="121">
        <v>42733</v>
      </c>
      <c r="BM88" s="118"/>
      <c r="BN88" s="118"/>
      <c r="BO88" s="122"/>
      <c r="BP88" s="123"/>
      <c r="BQ88" s="121"/>
      <c r="BR88" s="124"/>
    </row>
    <row r="89" spans="1:70" s="22" customFormat="1" ht="121.1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 t="s">
        <v>16</v>
      </c>
      <c r="M89" s="42">
        <f>BA88</f>
        <v>0.25</v>
      </c>
      <c r="N89" s="43">
        <f>M89*1101*1.13</f>
        <v>311.03249999999997</v>
      </c>
      <c r="O89" s="43"/>
      <c r="P89" s="43">
        <f>N89*0.08</f>
        <v>24.882599999999996</v>
      </c>
      <c r="Q89" s="43">
        <f>N89*0.86</f>
        <v>267.48794999999996</v>
      </c>
      <c r="R89" s="43">
        <v>0</v>
      </c>
      <c r="S89" s="43">
        <f>N89*0.06</f>
        <v>18.661949999999997</v>
      </c>
      <c r="T89" s="43">
        <f t="shared" ref="T89" si="39">SUM(P89:S89)</f>
        <v>311.03249999999997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60"/>
      <c r="BB89" s="61"/>
      <c r="BC89" s="43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141" customFormat="1" ht="177" customHeight="1" x14ac:dyDescent="0.25">
      <c r="A90" s="128" t="s">
        <v>481</v>
      </c>
      <c r="B90" s="129">
        <v>41294185</v>
      </c>
      <c r="C90" s="130">
        <v>466.1</v>
      </c>
      <c r="D90" s="130"/>
      <c r="E90" s="131">
        <v>15</v>
      </c>
      <c r="F90" s="129" t="s">
        <v>477</v>
      </c>
      <c r="G90" s="129" t="s">
        <v>215</v>
      </c>
      <c r="H90" s="129" t="s">
        <v>480</v>
      </c>
      <c r="I90" s="129" t="s">
        <v>478</v>
      </c>
      <c r="J90" s="129" t="s">
        <v>479</v>
      </c>
      <c r="K90" s="132"/>
      <c r="L90" s="132"/>
      <c r="M90" s="132"/>
      <c r="N90" s="133">
        <f>SUM(N91)</f>
        <v>435.44549999999992</v>
      </c>
      <c r="O90" s="133">
        <f t="shared" ref="O90:T90" si="40">SUM(O91)</f>
        <v>0</v>
      </c>
      <c r="P90" s="133">
        <f t="shared" si="40"/>
        <v>34.835639999999998</v>
      </c>
      <c r="Q90" s="133">
        <f t="shared" si="40"/>
        <v>374.4831299999999</v>
      </c>
      <c r="R90" s="133">
        <f t="shared" si="40"/>
        <v>0</v>
      </c>
      <c r="S90" s="133">
        <f t="shared" si="40"/>
        <v>26.126729999999995</v>
      </c>
      <c r="T90" s="133">
        <f t="shared" si="40"/>
        <v>435.44549999999992</v>
      </c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6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5">
        <v>0.35</v>
      </c>
      <c r="BB90" s="142">
        <f>T91</f>
        <v>435.44549999999992</v>
      </c>
      <c r="BC90" s="133"/>
      <c r="BD90" s="132"/>
      <c r="BE90" s="132"/>
      <c r="BF90" s="133"/>
      <c r="BG90" s="132"/>
      <c r="BH90" s="132"/>
      <c r="BI90" s="133"/>
      <c r="BJ90" s="134"/>
      <c r="BK90" s="134">
        <f>BB90</f>
        <v>435.44549999999992</v>
      </c>
      <c r="BL90" s="137">
        <v>42731</v>
      </c>
      <c r="BM90" s="134" t="s">
        <v>438</v>
      </c>
      <c r="BN90" s="134"/>
      <c r="BO90" s="138"/>
      <c r="BP90" s="139"/>
      <c r="BQ90" s="137"/>
      <c r="BR90" s="140"/>
    </row>
    <row r="91" spans="1:70" s="22" customFormat="1" ht="111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 t="s">
        <v>16</v>
      </c>
      <c r="M91" s="42">
        <f>BA90</f>
        <v>0.35</v>
      </c>
      <c r="N91" s="43">
        <f>0.35*1101*1.13</f>
        <v>435.44549999999992</v>
      </c>
      <c r="O91" s="43"/>
      <c r="P91" s="43">
        <f>N91*0.08</f>
        <v>34.835639999999998</v>
      </c>
      <c r="Q91" s="43">
        <f>N91*0.86</f>
        <v>374.4831299999999</v>
      </c>
      <c r="R91" s="43">
        <v>0</v>
      </c>
      <c r="S91" s="43">
        <f>N91*0.06</f>
        <v>26.126729999999995</v>
      </c>
      <c r="T91" s="43">
        <f t="shared" ref="T91" si="41">SUM(P91:S91)</f>
        <v>435.44549999999992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60"/>
      <c r="BB91" s="61"/>
      <c r="BC91" s="43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125" customFormat="1" ht="238.5" customHeight="1" x14ac:dyDescent="0.25">
      <c r="A92" s="112" t="s">
        <v>93</v>
      </c>
      <c r="B92" s="113" t="s">
        <v>146</v>
      </c>
      <c r="C92" s="114">
        <v>466.1</v>
      </c>
      <c r="D92" s="114"/>
      <c r="E92" s="115">
        <v>12</v>
      </c>
      <c r="F92" s="113" t="s">
        <v>200</v>
      </c>
      <c r="G92" s="113" t="s">
        <v>215</v>
      </c>
      <c r="H92" s="113" t="s">
        <v>267</v>
      </c>
      <c r="I92" s="113" t="s">
        <v>369</v>
      </c>
      <c r="J92" s="113" t="s">
        <v>370</v>
      </c>
      <c r="K92" s="116" t="s">
        <v>440</v>
      </c>
      <c r="L92" s="116"/>
      <c r="M92" s="116"/>
      <c r="N92" s="117">
        <f>SUM(N93)</f>
        <v>248.82599999999999</v>
      </c>
      <c r="O92" s="117">
        <f t="shared" ref="O92:T92" si="42">SUM(O93)</f>
        <v>0</v>
      </c>
      <c r="P92" s="117">
        <f t="shared" si="42"/>
        <v>19.906079999999999</v>
      </c>
      <c r="Q92" s="117">
        <f t="shared" si="42"/>
        <v>213.99035999999998</v>
      </c>
      <c r="R92" s="117">
        <f t="shared" si="42"/>
        <v>0</v>
      </c>
      <c r="S92" s="117">
        <f t="shared" si="42"/>
        <v>14.929559999999999</v>
      </c>
      <c r="T92" s="117">
        <f t="shared" si="42"/>
        <v>248.82599999999999</v>
      </c>
      <c r="U92" s="118"/>
      <c r="V92" s="118"/>
      <c r="W92" s="118"/>
      <c r="X92" s="118"/>
      <c r="Y92" s="118"/>
      <c r="Z92" s="118"/>
      <c r="AA92" s="118"/>
      <c r="AB92" s="118"/>
      <c r="AC92" s="120"/>
      <c r="AD92" s="118"/>
      <c r="AE92" s="116"/>
      <c r="AF92" s="116"/>
      <c r="AG92" s="116"/>
      <c r="AH92" s="118"/>
      <c r="AI92" s="119"/>
      <c r="AJ92" s="116"/>
      <c r="AK92" s="116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9">
        <v>0.2</v>
      </c>
      <c r="BB92" s="117">
        <f>T93</f>
        <v>248.82599999999999</v>
      </c>
      <c r="BC92" s="117"/>
      <c r="BD92" s="116"/>
      <c r="BE92" s="116"/>
      <c r="BF92" s="117"/>
      <c r="BG92" s="116"/>
      <c r="BH92" s="116"/>
      <c r="BI92" s="117"/>
      <c r="BJ92" s="118"/>
      <c r="BK92" s="118">
        <f>BB92</f>
        <v>248.82599999999999</v>
      </c>
      <c r="BL92" s="121">
        <v>42741</v>
      </c>
      <c r="BM92" s="118"/>
      <c r="BN92" s="118"/>
      <c r="BO92" s="122"/>
      <c r="BP92" s="123"/>
      <c r="BQ92" s="121"/>
      <c r="BR92" s="124"/>
    </row>
    <row r="93" spans="1:70" s="22" customFormat="1" ht="109.9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 t="s">
        <v>16</v>
      </c>
      <c r="M93" s="42">
        <f>BA92</f>
        <v>0.2</v>
      </c>
      <c r="N93" s="43">
        <f>M93*1101*1.13</f>
        <v>248.82599999999999</v>
      </c>
      <c r="O93" s="42"/>
      <c r="P93" s="43">
        <f>N93*0.08</f>
        <v>19.906079999999999</v>
      </c>
      <c r="Q93" s="43">
        <f>N93*0.86</f>
        <v>213.99035999999998</v>
      </c>
      <c r="R93" s="43">
        <v>0</v>
      </c>
      <c r="S93" s="43">
        <f>N93*0.06</f>
        <v>14.929559999999999</v>
      </c>
      <c r="T93" s="43">
        <f t="shared" ref="T93" si="43">SUM(P93:S93)</f>
        <v>248.82599999999999</v>
      </c>
      <c r="U93" s="33"/>
      <c r="V93" s="33"/>
      <c r="W93" s="33"/>
      <c r="X93" s="33"/>
      <c r="Y93" s="33"/>
      <c r="Z93" s="33"/>
      <c r="AA93" s="33"/>
      <c r="AB93" s="33"/>
      <c r="AC93" s="62"/>
      <c r="AD93" s="33"/>
      <c r="AE93" s="42"/>
      <c r="AF93" s="42"/>
      <c r="AG93" s="42"/>
      <c r="AH93" s="33"/>
      <c r="AI93" s="60"/>
      <c r="AJ93" s="42"/>
      <c r="AK93" s="42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60"/>
      <c r="BB93" s="61"/>
      <c r="BC93" s="43"/>
      <c r="BD93" s="42"/>
      <c r="BE93" s="42"/>
      <c r="BF93" s="43"/>
      <c r="BG93" s="42"/>
      <c r="BH93" s="42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111" customFormat="1" ht="89.45" customHeight="1" x14ac:dyDescent="0.25">
      <c r="A94" s="101"/>
      <c r="B94" s="102"/>
      <c r="C94" s="103"/>
      <c r="D94" s="103"/>
      <c r="E94" s="104"/>
      <c r="F94" s="102"/>
      <c r="G94" s="102"/>
      <c r="H94" s="102"/>
      <c r="I94" s="102"/>
      <c r="J94" s="102"/>
      <c r="K94" s="104"/>
      <c r="L94" s="104" t="s">
        <v>485</v>
      </c>
      <c r="M94" s="105"/>
      <c r="N94" s="106">
        <f>N3+N8+N13+N16+N21+N28+N31+N38+N41+N46+N53+N58+N60+N62+N67+N69+N72+N75+N77+N79+N82+N84+N86+N88+N90+N92</f>
        <v>13674.082349999999</v>
      </c>
      <c r="O94" s="106">
        <f t="shared" ref="O94:BK94" si="44">O3+O8+O13+O16+O21+O28+O31+O38+O41+O46+O53+O58+O60+O62+O67+O69+O72+O75+O77+O79+O82+O84+O86+O88+O90+O92</f>
        <v>0</v>
      </c>
      <c r="P94" s="106">
        <f t="shared" si="44"/>
        <v>946.05146799999989</v>
      </c>
      <c r="Q94" s="106">
        <f t="shared" si="44"/>
        <v>9236.7886909999997</v>
      </c>
      <c r="R94" s="106">
        <f t="shared" si="44"/>
        <v>2921.5539999999992</v>
      </c>
      <c r="S94" s="106">
        <f t="shared" si="44"/>
        <v>569.68819099999985</v>
      </c>
      <c r="T94" s="106">
        <f t="shared" si="44"/>
        <v>13674.082349999999</v>
      </c>
      <c r="U94" s="106">
        <f t="shared" si="44"/>
        <v>0</v>
      </c>
      <c r="V94" s="106">
        <f t="shared" si="44"/>
        <v>0</v>
      </c>
      <c r="W94" s="106">
        <f t="shared" si="44"/>
        <v>0</v>
      </c>
      <c r="X94" s="106">
        <f t="shared" si="44"/>
        <v>0</v>
      </c>
      <c r="Y94" s="106">
        <f t="shared" si="44"/>
        <v>0</v>
      </c>
      <c r="Z94" s="106">
        <f t="shared" si="44"/>
        <v>0</v>
      </c>
      <c r="AA94" s="106">
        <f t="shared" si="44"/>
        <v>0</v>
      </c>
      <c r="AB94" s="106">
        <f t="shared" si="44"/>
        <v>0</v>
      </c>
      <c r="AC94" s="106">
        <f t="shared" si="44"/>
        <v>0</v>
      </c>
      <c r="AD94" s="106">
        <f t="shared" si="44"/>
        <v>0</v>
      </c>
      <c r="AE94" s="106"/>
      <c r="AF94" s="106">
        <f t="shared" si="44"/>
        <v>2351.9142000000002</v>
      </c>
      <c r="AG94" s="106">
        <f t="shared" si="44"/>
        <v>0</v>
      </c>
      <c r="AH94" s="106">
        <f t="shared" si="44"/>
        <v>0</v>
      </c>
      <c r="AI94" s="106"/>
      <c r="AJ94" s="106">
        <f t="shared" si="44"/>
        <v>665.72</v>
      </c>
      <c r="AK94" s="106"/>
      <c r="AL94" s="106">
        <f t="shared" si="44"/>
        <v>1766.7</v>
      </c>
      <c r="AM94" s="106"/>
      <c r="AN94" s="106">
        <f t="shared" si="44"/>
        <v>451.36000000000007</v>
      </c>
      <c r="AO94" s="106">
        <f t="shared" si="44"/>
        <v>0</v>
      </c>
      <c r="AP94" s="106">
        <f t="shared" si="44"/>
        <v>0</v>
      </c>
      <c r="AQ94" s="106"/>
      <c r="AR94" s="106">
        <f t="shared" si="44"/>
        <v>2699.2739999999994</v>
      </c>
      <c r="AS94" s="106">
        <f t="shared" si="44"/>
        <v>0</v>
      </c>
      <c r="AT94" s="106">
        <f t="shared" si="44"/>
        <v>0</v>
      </c>
      <c r="AU94" s="106">
        <f t="shared" si="44"/>
        <v>0</v>
      </c>
      <c r="AV94" s="106">
        <f t="shared" si="44"/>
        <v>0</v>
      </c>
      <c r="AW94" s="106">
        <f t="shared" si="44"/>
        <v>0</v>
      </c>
      <c r="AX94" s="106">
        <f t="shared" si="44"/>
        <v>0</v>
      </c>
      <c r="AY94" s="106"/>
      <c r="AZ94" s="106">
        <f t="shared" si="44"/>
        <v>219.32</v>
      </c>
      <c r="BA94" s="106"/>
      <c r="BB94" s="106">
        <f t="shared" si="44"/>
        <v>5467.9513499999994</v>
      </c>
      <c r="BC94" s="106"/>
      <c r="BD94" s="106">
        <f t="shared" si="44"/>
        <v>42.560000000000009</v>
      </c>
      <c r="BE94" s="106">
        <f t="shared" si="44"/>
        <v>0</v>
      </c>
      <c r="BF94" s="106">
        <f t="shared" si="44"/>
        <v>0</v>
      </c>
      <c r="BG94" s="106"/>
      <c r="BH94" s="106">
        <f t="shared" si="44"/>
        <v>9.2827999999999999</v>
      </c>
      <c r="BI94" s="106">
        <f t="shared" si="44"/>
        <v>0</v>
      </c>
      <c r="BJ94" s="106">
        <f t="shared" si="44"/>
        <v>0</v>
      </c>
      <c r="BK94" s="106">
        <f t="shared" si="44"/>
        <v>13674.082349999999</v>
      </c>
      <c r="BL94" s="107"/>
      <c r="BM94" s="108"/>
      <c r="BN94" s="108"/>
      <c r="BO94" s="109"/>
      <c r="BP94" s="106"/>
      <c r="BQ94" s="107"/>
      <c r="BR94" s="110"/>
    </row>
    <row r="95" spans="1:70" s="22" customFormat="1" ht="409.6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42"/>
      <c r="AF95" s="43"/>
      <c r="AG95" s="43"/>
      <c r="AH95" s="33"/>
      <c r="AI95" s="60"/>
      <c r="AJ95" s="43"/>
      <c r="AK95" s="43"/>
      <c r="AL95" s="33"/>
      <c r="AM95" s="33"/>
      <c r="AN95" s="33"/>
      <c r="AO95" s="33"/>
      <c r="AP95" s="33"/>
      <c r="AQ95" s="60"/>
      <c r="AR95" s="43"/>
      <c r="AS95" s="33"/>
      <c r="AT95" s="33"/>
      <c r="AU95" s="33"/>
      <c r="AV95" s="33"/>
      <c r="AW95" s="33"/>
      <c r="AX95" s="33"/>
      <c r="AY95" s="33"/>
      <c r="AZ95" s="33"/>
      <c r="BA95" s="60"/>
      <c r="BB95" s="42"/>
      <c r="BC95" s="43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32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2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60"/>
      <c r="BB96" s="42"/>
      <c r="BC96" s="42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32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3"/>
      <c r="O97" s="43"/>
      <c r="P97" s="43"/>
      <c r="Q97" s="43"/>
      <c r="R97" s="43"/>
      <c r="S97" s="43"/>
      <c r="T97" s="4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60"/>
      <c r="BB97" s="42"/>
      <c r="BC97" s="42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132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3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60"/>
      <c r="BB98" s="42"/>
      <c r="BC98" s="42"/>
      <c r="BD98" s="42"/>
      <c r="BE98" s="42"/>
      <c r="BF98" s="43"/>
      <c r="BG98" s="42"/>
      <c r="BH98" s="42"/>
      <c r="BI98" s="4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32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3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60"/>
      <c r="BB99" s="42"/>
      <c r="BC99" s="42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254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3"/>
      <c r="O100" s="43"/>
      <c r="P100" s="43"/>
      <c r="Q100" s="43"/>
      <c r="R100" s="43"/>
      <c r="S100" s="43"/>
      <c r="T100" s="4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60"/>
      <c r="BB100" s="43"/>
      <c r="BC100" s="43"/>
      <c r="BD100" s="42"/>
      <c r="BE100" s="42"/>
      <c r="BF100" s="43"/>
      <c r="BG100" s="42"/>
      <c r="BH100" s="42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219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2"/>
      <c r="P101" s="43"/>
      <c r="Q101" s="43"/>
      <c r="R101" s="43"/>
      <c r="S101" s="43"/>
      <c r="T101" s="4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60"/>
      <c r="BB101" s="42"/>
      <c r="BC101" s="42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231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3"/>
      <c r="O102" s="43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60"/>
      <c r="BB102" s="43"/>
      <c r="BC102" s="43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49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3"/>
      <c r="O103" s="42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60"/>
      <c r="BB103" s="43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252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3"/>
      <c r="O104" s="43"/>
      <c r="P104" s="43"/>
      <c r="Q104" s="43"/>
      <c r="R104" s="43"/>
      <c r="S104" s="43"/>
      <c r="T104" s="4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60"/>
      <c r="BB104" s="43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171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3"/>
      <c r="O105" s="42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60"/>
      <c r="BB105" s="42"/>
      <c r="BC105" s="42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409.6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3"/>
      <c r="O106" s="43"/>
      <c r="P106" s="43"/>
      <c r="Q106" s="43"/>
      <c r="R106" s="43"/>
      <c r="S106" s="43"/>
      <c r="T106" s="4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60"/>
      <c r="BB106" s="43"/>
      <c r="BC106" s="43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169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2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62"/>
      <c r="AJ107" s="33"/>
      <c r="AK107" s="33"/>
      <c r="AL107" s="33"/>
      <c r="AM107" s="33"/>
      <c r="AN107" s="33"/>
      <c r="AO107" s="33"/>
      <c r="AP107" s="33"/>
      <c r="AQ107" s="62"/>
      <c r="AR107" s="33"/>
      <c r="AS107" s="62"/>
      <c r="AT107" s="33"/>
      <c r="AU107" s="33"/>
      <c r="AV107" s="33"/>
      <c r="AW107" s="33"/>
      <c r="AX107" s="33"/>
      <c r="AY107" s="33"/>
      <c r="AZ107" s="33"/>
      <c r="BA107" s="60"/>
      <c r="BB107" s="61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34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3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62"/>
      <c r="AR108" s="33"/>
      <c r="AS108" s="62"/>
      <c r="AT108" s="33"/>
      <c r="AU108" s="33"/>
      <c r="AV108" s="33"/>
      <c r="AW108" s="33"/>
      <c r="AX108" s="33"/>
      <c r="AY108" s="33"/>
      <c r="AZ108" s="33"/>
      <c r="BA108" s="60"/>
      <c r="BB108" s="43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82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2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62"/>
      <c r="AJ109" s="33"/>
      <c r="AK109" s="33"/>
      <c r="AL109" s="33"/>
      <c r="AM109" s="33"/>
      <c r="AN109" s="33"/>
      <c r="AO109" s="33"/>
      <c r="AP109" s="33"/>
      <c r="AQ109" s="62"/>
      <c r="AR109" s="33"/>
      <c r="AS109" s="62"/>
      <c r="AT109" s="33"/>
      <c r="AU109" s="33"/>
      <c r="AV109" s="33"/>
      <c r="AW109" s="33"/>
      <c r="AX109" s="33"/>
      <c r="AY109" s="33"/>
      <c r="AZ109" s="33"/>
      <c r="BA109" s="60"/>
      <c r="BB109" s="60"/>
      <c r="BC109" s="42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57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3"/>
      <c r="O110" s="43"/>
      <c r="P110" s="43"/>
      <c r="Q110" s="43"/>
      <c r="R110" s="43"/>
      <c r="S110" s="43"/>
      <c r="T110" s="4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62"/>
      <c r="AR110" s="33"/>
      <c r="AS110" s="62"/>
      <c r="AT110" s="33"/>
      <c r="AU110" s="33"/>
      <c r="AV110" s="33"/>
      <c r="AW110" s="33"/>
      <c r="AX110" s="33"/>
      <c r="AY110" s="42"/>
      <c r="AZ110" s="42"/>
      <c r="BA110" s="60"/>
      <c r="BB110" s="43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44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2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62"/>
      <c r="AR111" s="33"/>
      <c r="AS111" s="62"/>
      <c r="AT111" s="33"/>
      <c r="AU111" s="33"/>
      <c r="AV111" s="33"/>
      <c r="AW111" s="33"/>
      <c r="AX111" s="33"/>
      <c r="AY111" s="42"/>
      <c r="AZ111" s="42"/>
      <c r="BA111" s="60"/>
      <c r="BB111" s="60"/>
      <c r="BC111" s="42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252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3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62"/>
      <c r="AR112" s="33"/>
      <c r="AS112" s="62"/>
      <c r="AT112" s="33"/>
      <c r="AU112" s="33"/>
      <c r="AV112" s="33"/>
      <c r="AW112" s="33"/>
      <c r="AX112" s="33"/>
      <c r="AY112" s="33"/>
      <c r="AZ112" s="33"/>
      <c r="BA112" s="60"/>
      <c r="BB112" s="43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62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2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62"/>
      <c r="AR113" s="33"/>
      <c r="AS113" s="62"/>
      <c r="AT113" s="33"/>
      <c r="AU113" s="33"/>
      <c r="AV113" s="33"/>
      <c r="AW113" s="33"/>
      <c r="AX113" s="33"/>
      <c r="AY113" s="33"/>
      <c r="AZ113" s="33"/>
      <c r="BA113" s="60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254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62"/>
      <c r="AR114" s="33"/>
      <c r="AS114" s="62"/>
      <c r="AT114" s="33"/>
      <c r="AU114" s="33"/>
      <c r="AV114" s="33"/>
      <c r="AW114" s="33"/>
      <c r="AX114" s="33"/>
      <c r="AY114" s="33"/>
      <c r="AZ114" s="33"/>
      <c r="BA114" s="60"/>
      <c r="BB114" s="43"/>
      <c r="BC114" s="42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66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2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62"/>
      <c r="AR115" s="33"/>
      <c r="AS115" s="62"/>
      <c r="AT115" s="33"/>
      <c r="AU115" s="33"/>
      <c r="AV115" s="33"/>
      <c r="AW115" s="33"/>
      <c r="AX115" s="33"/>
      <c r="AY115" s="33"/>
      <c r="AZ115" s="33"/>
      <c r="BA115" s="60"/>
      <c r="BB115" s="61"/>
      <c r="BC115" s="43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81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2"/>
      <c r="P116" s="43"/>
      <c r="Q116" s="43"/>
      <c r="R116" s="42"/>
      <c r="S116" s="42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62"/>
      <c r="AR116" s="33"/>
      <c r="AS116" s="62"/>
      <c r="AT116" s="33"/>
      <c r="AU116" s="33"/>
      <c r="AV116" s="33"/>
      <c r="AW116" s="33"/>
      <c r="AX116" s="33"/>
      <c r="AY116" s="33"/>
      <c r="AZ116" s="33"/>
      <c r="BA116" s="60"/>
      <c r="BB116" s="61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71" customFormat="1" ht="197.25" customHeight="1" x14ac:dyDescent="0.25">
      <c r="A117" s="17"/>
      <c r="B117" s="18"/>
      <c r="C117" s="19"/>
      <c r="D117" s="19"/>
      <c r="E117" s="66"/>
      <c r="F117" s="18"/>
      <c r="G117" s="18"/>
      <c r="H117" s="18"/>
      <c r="I117" s="18"/>
      <c r="J117" s="18"/>
      <c r="K117" s="64"/>
      <c r="L117" s="64"/>
      <c r="M117" s="64"/>
      <c r="N117" s="67"/>
      <c r="O117" s="67"/>
      <c r="P117" s="67"/>
      <c r="Q117" s="67"/>
      <c r="R117" s="67"/>
      <c r="S117" s="67"/>
      <c r="T117" s="67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5"/>
      <c r="BB117" s="65"/>
      <c r="BC117" s="64"/>
      <c r="BD117" s="64"/>
      <c r="BE117" s="64"/>
      <c r="BF117" s="69"/>
      <c r="BG117" s="64"/>
      <c r="BH117" s="64"/>
      <c r="BI117" s="69"/>
      <c r="BJ117" s="68"/>
      <c r="BK117" s="68"/>
      <c r="BL117" s="17"/>
      <c r="BM117" s="68"/>
      <c r="BN117" s="68"/>
      <c r="BO117" s="35"/>
      <c r="BP117" s="28"/>
      <c r="BQ117" s="17"/>
      <c r="BR117" s="70"/>
    </row>
    <row r="118" spans="1:70" s="22" customFormat="1" ht="136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2"/>
      <c r="O118" s="42"/>
      <c r="P118" s="43"/>
      <c r="Q118" s="43"/>
      <c r="R118" s="43"/>
      <c r="S118" s="43"/>
      <c r="T118" s="42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0"/>
      <c r="BB118" s="60"/>
      <c r="BC118" s="42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243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3"/>
      <c r="Q119" s="43"/>
      <c r="R119" s="43"/>
      <c r="S119" s="43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60"/>
      <c r="BB119" s="42"/>
      <c r="BC119" s="42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243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2"/>
      <c r="O120" s="42"/>
      <c r="P120" s="43"/>
      <c r="Q120" s="43"/>
      <c r="R120" s="43"/>
      <c r="S120" s="43"/>
      <c r="T120" s="42"/>
      <c r="U120" s="33"/>
      <c r="V120" s="33"/>
      <c r="W120" s="33"/>
      <c r="X120" s="33"/>
      <c r="Y120" s="33"/>
      <c r="Z120" s="33"/>
      <c r="AA120" s="33"/>
      <c r="AB120" s="33"/>
      <c r="AC120" s="62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62"/>
      <c r="AR120" s="33"/>
      <c r="AS120" s="62"/>
      <c r="AT120" s="33"/>
      <c r="AU120" s="33"/>
      <c r="AV120" s="33"/>
      <c r="AW120" s="33"/>
      <c r="AX120" s="33"/>
      <c r="AY120" s="33"/>
      <c r="AZ120" s="33"/>
      <c r="BA120" s="60"/>
      <c r="BB120" s="60"/>
      <c r="BC120" s="42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79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60"/>
      <c r="N121" s="32"/>
      <c r="O121" s="31"/>
      <c r="P121" s="32"/>
      <c r="Q121" s="32"/>
      <c r="R121" s="32"/>
      <c r="S121" s="32"/>
      <c r="T121" s="32"/>
      <c r="U121" s="33"/>
      <c r="V121" s="33"/>
      <c r="W121" s="33"/>
      <c r="X121" s="33"/>
      <c r="Y121" s="33"/>
      <c r="Z121" s="33"/>
      <c r="AA121" s="33"/>
      <c r="AB121" s="33"/>
      <c r="AC121" s="62"/>
      <c r="AD121" s="33"/>
      <c r="AE121" s="42"/>
      <c r="AF121" s="52"/>
      <c r="AG121" s="52"/>
      <c r="AH121" s="33"/>
      <c r="AI121" s="60"/>
      <c r="AJ121" s="52"/>
      <c r="AK121" s="52"/>
      <c r="AL121" s="33"/>
      <c r="AM121" s="33"/>
      <c r="AN121" s="33"/>
      <c r="AO121" s="33"/>
      <c r="AP121" s="33"/>
      <c r="AQ121" s="60"/>
      <c r="AR121" s="52"/>
      <c r="AS121" s="60"/>
      <c r="AT121" s="52"/>
      <c r="AU121" s="33"/>
      <c r="AV121" s="33"/>
      <c r="AW121" s="33"/>
      <c r="AX121" s="33"/>
      <c r="AY121" s="42"/>
      <c r="AZ121" s="43"/>
      <c r="BA121" s="60"/>
      <c r="BB121" s="52"/>
      <c r="BC121" s="52"/>
      <c r="BD121" s="33"/>
      <c r="BE121" s="33"/>
      <c r="BF121" s="33"/>
      <c r="BG121" s="33"/>
      <c r="BH121" s="33"/>
      <c r="BI121" s="3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264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52"/>
      <c r="O122" s="52"/>
      <c r="P122" s="52"/>
      <c r="Q122" s="52"/>
      <c r="R122" s="52"/>
      <c r="S122" s="52"/>
      <c r="T122" s="5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60"/>
      <c r="BB122" s="60"/>
      <c r="BC122" s="42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249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60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246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52"/>
      <c r="O124" s="52"/>
      <c r="P124" s="52"/>
      <c r="Q124" s="52"/>
      <c r="R124" s="52"/>
      <c r="S124" s="52"/>
      <c r="T124" s="5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62"/>
      <c r="AR124" s="33"/>
      <c r="AS124" s="62"/>
      <c r="AT124" s="33"/>
      <c r="AU124" s="33"/>
      <c r="AV124" s="33"/>
      <c r="AW124" s="33"/>
      <c r="AX124" s="33"/>
      <c r="AY124" s="42"/>
      <c r="AZ124" s="52"/>
      <c r="BA124" s="52"/>
      <c r="BB124" s="52"/>
      <c r="BC124" s="52"/>
      <c r="BD124" s="33"/>
      <c r="BE124" s="33"/>
      <c r="BF124" s="33"/>
      <c r="BG124" s="33"/>
      <c r="BH124" s="33"/>
      <c r="BI124" s="3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92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2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42"/>
      <c r="AD125" s="43"/>
      <c r="AE125" s="43"/>
      <c r="AF125" s="52"/>
      <c r="AG125" s="52"/>
      <c r="AH125" s="33"/>
      <c r="AI125" s="60"/>
      <c r="AJ125" s="43"/>
      <c r="AK125" s="43"/>
      <c r="AL125" s="33"/>
      <c r="AM125" s="33"/>
      <c r="AN125" s="33"/>
      <c r="AO125" s="33"/>
      <c r="AP125" s="33"/>
      <c r="AQ125" s="60"/>
      <c r="AR125" s="43"/>
      <c r="AS125" s="60"/>
      <c r="AT125" s="43"/>
      <c r="AU125" s="33"/>
      <c r="AV125" s="33"/>
      <c r="AW125" s="33"/>
      <c r="AX125" s="33"/>
      <c r="AY125" s="42"/>
      <c r="AZ125" s="43"/>
      <c r="BA125" s="60"/>
      <c r="BB125" s="43"/>
      <c r="BC125" s="43"/>
      <c r="BD125" s="33"/>
      <c r="BE125" s="33"/>
      <c r="BF125" s="33"/>
      <c r="BG125" s="33"/>
      <c r="BH125" s="33"/>
      <c r="BI125" s="3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223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2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62"/>
      <c r="AD126" s="33"/>
      <c r="AE126" s="42"/>
      <c r="AF126" s="52"/>
      <c r="AG126" s="52"/>
      <c r="AH126" s="33"/>
      <c r="AI126" s="60"/>
      <c r="AJ126" s="52"/>
      <c r="AK126" s="52"/>
      <c r="AL126" s="33"/>
      <c r="AM126" s="33"/>
      <c r="AN126" s="33"/>
      <c r="AO126" s="33"/>
      <c r="AP126" s="33"/>
      <c r="AQ126" s="60"/>
      <c r="AR126" s="52"/>
      <c r="AS126" s="60"/>
      <c r="AT126" s="52"/>
      <c r="AU126" s="33"/>
      <c r="AV126" s="33"/>
      <c r="AW126" s="33"/>
      <c r="AX126" s="33"/>
      <c r="AY126" s="42"/>
      <c r="AZ126" s="43"/>
      <c r="BA126" s="60"/>
      <c r="BB126" s="43"/>
      <c r="BC126" s="43"/>
      <c r="BD126" s="33"/>
      <c r="BE126" s="33"/>
      <c r="BF126" s="33"/>
      <c r="BG126" s="33"/>
      <c r="BH126" s="33"/>
      <c r="BI126" s="3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223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60"/>
      <c r="N127" s="23"/>
      <c r="O127" s="20"/>
      <c r="P127" s="23"/>
      <c r="Q127" s="23"/>
      <c r="R127" s="23"/>
      <c r="S127" s="23"/>
      <c r="T127" s="23"/>
      <c r="U127" s="33"/>
      <c r="V127" s="33"/>
      <c r="W127" s="33"/>
      <c r="X127" s="33"/>
      <c r="Y127" s="33"/>
      <c r="Z127" s="33"/>
      <c r="AA127" s="33"/>
      <c r="AB127" s="33"/>
      <c r="AC127" s="62"/>
      <c r="AD127" s="33"/>
      <c r="AE127" s="42"/>
      <c r="AF127" s="52"/>
      <c r="AG127" s="52"/>
      <c r="AH127" s="33"/>
      <c r="AI127" s="60"/>
      <c r="AJ127" s="52"/>
      <c r="AK127" s="52"/>
      <c r="AL127" s="33"/>
      <c r="AM127" s="33"/>
      <c r="AN127" s="33"/>
      <c r="AO127" s="33"/>
      <c r="AP127" s="33"/>
      <c r="AQ127" s="60"/>
      <c r="AR127" s="52"/>
      <c r="AS127" s="60"/>
      <c r="AT127" s="52"/>
      <c r="AU127" s="33"/>
      <c r="AV127" s="33"/>
      <c r="AW127" s="33"/>
      <c r="AX127" s="33"/>
      <c r="AY127" s="42"/>
      <c r="AZ127" s="43"/>
      <c r="BA127" s="60"/>
      <c r="BB127" s="52"/>
      <c r="BC127" s="52"/>
      <c r="BD127" s="33"/>
      <c r="BE127" s="33"/>
      <c r="BF127" s="33"/>
      <c r="BG127" s="33"/>
      <c r="BH127" s="33"/>
      <c r="BI127" s="3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408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62"/>
      <c r="AD128" s="33"/>
      <c r="AE128" s="42"/>
      <c r="AF128" s="52"/>
      <c r="AG128" s="52"/>
      <c r="AH128" s="33"/>
      <c r="AI128" s="60"/>
      <c r="AJ128" s="52"/>
      <c r="AK128" s="52"/>
      <c r="AL128" s="33"/>
      <c r="AM128" s="33"/>
      <c r="AN128" s="33"/>
      <c r="AO128" s="33"/>
      <c r="AP128" s="33"/>
      <c r="AQ128" s="60"/>
      <c r="AR128" s="52"/>
      <c r="AS128" s="60"/>
      <c r="AT128" s="52"/>
      <c r="AU128" s="33"/>
      <c r="AV128" s="33"/>
      <c r="AW128" s="33"/>
      <c r="AX128" s="33"/>
      <c r="AY128" s="42"/>
      <c r="AZ128" s="43"/>
      <c r="BA128" s="60"/>
      <c r="BB128" s="43"/>
      <c r="BC128" s="43"/>
      <c r="BD128" s="33"/>
      <c r="BE128" s="33"/>
      <c r="BF128" s="33"/>
      <c r="BG128" s="33"/>
      <c r="BH128" s="33"/>
      <c r="BI128" s="3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86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2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62"/>
      <c r="AD129" s="33"/>
      <c r="AE129" s="42"/>
      <c r="AF129" s="52"/>
      <c r="AG129" s="52"/>
      <c r="AH129" s="33"/>
      <c r="AI129" s="60"/>
      <c r="AJ129" s="52"/>
      <c r="AK129" s="52"/>
      <c r="AL129" s="33"/>
      <c r="AM129" s="33"/>
      <c r="AN129" s="33"/>
      <c r="AO129" s="33"/>
      <c r="AP129" s="33"/>
      <c r="AQ129" s="60"/>
      <c r="AR129" s="52"/>
      <c r="AS129" s="60"/>
      <c r="AT129" s="52"/>
      <c r="AU129" s="33"/>
      <c r="AV129" s="33"/>
      <c r="AW129" s="33"/>
      <c r="AX129" s="33"/>
      <c r="AY129" s="42"/>
      <c r="AZ129" s="43"/>
      <c r="BA129" s="60"/>
      <c r="BB129" s="52"/>
      <c r="BC129" s="52"/>
      <c r="BD129" s="33"/>
      <c r="BE129" s="33"/>
      <c r="BF129" s="33"/>
      <c r="BG129" s="33"/>
      <c r="BH129" s="33"/>
      <c r="BI129" s="3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409.6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60"/>
      <c r="N130" s="32"/>
      <c r="O130" s="31"/>
      <c r="P130" s="32"/>
      <c r="Q130" s="32"/>
      <c r="R130" s="32"/>
      <c r="S130" s="32"/>
      <c r="T130" s="32"/>
      <c r="U130" s="33"/>
      <c r="V130" s="33"/>
      <c r="W130" s="33"/>
      <c r="X130" s="33"/>
      <c r="Y130" s="33"/>
      <c r="Z130" s="33"/>
      <c r="AA130" s="33"/>
      <c r="AB130" s="33"/>
      <c r="AC130" s="62"/>
      <c r="AD130" s="33"/>
      <c r="AE130" s="42"/>
      <c r="AF130" s="52"/>
      <c r="AG130" s="52"/>
      <c r="AH130" s="33"/>
      <c r="AI130" s="60"/>
      <c r="AJ130" s="52"/>
      <c r="AK130" s="52"/>
      <c r="AL130" s="33"/>
      <c r="AM130" s="33"/>
      <c r="AN130" s="33"/>
      <c r="AO130" s="33"/>
      <c r="AP130" s="33"/>
      <c r="AQ130" s="60"/>
      <c r="AR130" s="52"/>
      <c r="AS130" s="60"/>
      <c r="AT130" s="52"/>
      <c r="AU130" s="33"/>
      <c r="AV130" s="33"/>
      <c r="AW130" s="33"/>
      <c r="AX130" s="33"/>
      <c r="AY130" s="42"/>
      <c r="AZ130" s="43"/>
      <c r="BA130" s="60"/>
      <c r="BB130" s="52"/>
      <c r="BC130" s="52"/>
      <c r="BD130" s="33"/>
      <c r="BE130" s="33"/>
      <c r="BF130" s="33"/>
      <c r="BG130" s="33"/>
      <c r="BH130" s="33"/>
      <c r="BI130" s="3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16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60"/>
      <c r="N131" s="32"/>
      <c r="O131" s="31"/>
      <c r="P131" s="32"/>
      <c r="Q131" s="32"/>
      <c r="R131" s="32"/>
      <c r="S131" s="32"/>
      <c r="T131" s="32"/>
      <c r="U131" s="33"/>
      <c r="V131" s="33"/>
      <c r="W131" s="33"/>
      <c r="X131" s="33"/>
      <c r="Y131" s="33"/>
      <c r="Z131" s="33"/>
      <c r="AA131" s="33"/>
      <c r="AB131" s="33"/>
      <c r="AC131" s="62"/>
      <c r="AD131" s="33"/>
      <c r="AE131" s="42"/>
      <c r="AF131" s="52"/>
      <c r="AG131" s="52"/>
      <c r="AH131" s="33"/>
      <c r="AI131" s="60"/>
      <c r="AJ131" s="52"/>
      <c r="AK131" s="52"/>
      <c r="AL131" s="33"/>
      <c r="AM131" s="33"/>
      <c r="AN131" s="33"/>
      <c r="AO131" s="33"/>
      <c r="AP131" s="33"/>
      <c r="AQ131" s="60"/>
      <c r="AR131" s="52"/>
      <c r="AS131" s="60"/>
      <c r="AT131" s="52"/>
      <c r="AU131" s="33"/>
      <c r="AV131" s="33"/>
      <c r="AW131" s="33"/>
      <c r="AX131" s="33"/>
      <c r="AY131" s="42"/>
      <c r="AZ131" s="43"/>
      <c r="BA131" s="60"/>
      <c r="BB131" s="52"/>
      <c r="BC131" s="52"/>
      <c r="BD131" s="33"/>
      <c r="BE131" s="33"/>
      <c r="BF131" s="33"/>
      <c r="BG131" s="33"/>
      <c r="BH131" s="33"/>
      <c r="BI131" s="3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54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2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60"/>
      <c r="AD132" s="52"/>
      <c r="AE132" s="52"/>
      <c r="AF132" s="33"/>
      <c r="AG132" s="33"/>
      <c r="AH132" s="33"/>
      <c r="AI132" s="60"/>
      <c r="AJ132" s="52"/>
      <c r="AK132" s="52"/>
      <c r="AL132" s="33"/>
      <c r="AM132" s="33"/>
      <c r="AN132" s="33"/>
      <c r="AO132" s="33"/>
      <c r="AP132" s="33"/>
      <c r="AQ132" s="60"/>
      <c r="AR132" s="52"/>
      <c r="AS132" s="60"/>
      <c r="AT132" s="52"/>
      <c r="AU132" s="33"/>
      <c r="AV132" s="33"/>
      <c r="AW132" s="33"/>
      <c r="AX132" s="33"/>
      <c r="AY132" s="42"/>
      <c r="AZ132" s="43"/>
      <c r="BA132" s="60"/>
      <c r="BB132" s="43"/>
      <c r="BC132" s="43"/>
      <c r="BD132" s="33"/>
      <c r="BE132" s="33"/>
      <c r="BF132" s="33"/>
      <c r="BG132" s="33"/>
      <c r="BH132" s="33"/>
      <c r="BI132" s="3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60"/>
      <c r="N133" s="23"/>
      <c r="O133" s="23"/>
      <c r="P133" s="23"/>
      <c r="Q133" s="23"/>
      <c r="R133" s="23"/>
      <c r="S133" s="23"/>
      <c r="T133" s="23"/>
      <c r="U133" s="33"/>
      <c r="V133" s="33"/>
      <c r="W133" s="33"/>
      <c r="X133" s="33"/>
      <c r="Y133" s="33"/>
      <c r="Z133" s="33"/>
      <c r="AA133" s="33"/>
      <c r="AB133" s="33"/>
      <c r="AC133" s="60"/>
      <c r="AD133" s="52"/>
      <c r="AE133" s="52"/>
      <c r="AF133" s="33"/>
      <c r="AG133" s="33"/>
      <c r="AH133" s="33"/>
      <c r="AI133" s="60"/>
      <c r="AJ133" s="52"/>
      <c r="AK133" s="52"/>
      <c r="AL133" s="33"/>
      <c r="AM133" s="33"/>
      <c r="AN133" s="33"/>
      <c r="AO133" s="33"/>
      <c r="AP133" s="33"/>
      <c r="AQ133" s="60"/>
      <c r="AR133" s="52"/>
      <c r="AS133" s="60"/>
      <c r="AT133" s="52"/>
      <c r="AU133" s="33"/>
      <c r="AV133" s="33"/>
      <c r="AW133" s="33"/>
      <c r="AX133" s="33"/>
      <c r="AY133" s="42"/>
      <c r="AZ133" s="43"/>
      <c r="BA133" s="60"/>
      <c r="BB133" s="52"/>
      <c r="BC133" s="52"/>
      <c r="BD133" s="33"/>
      <c r="BE133" s="33"/>
      <c r="BF133" s="33"/>
      <c r="BG133" s="33"/>
      <c r="BH133" s="33"/>
      <c r="BI133" s="3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244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3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60"/>
      <c r="AD134" s="51"/>
      <c r="AE134" s="51"/>
      <c r="AF134" s="33"/>
      <c r="AG134" s="33"/>
      <c r="AH134" s="33"/>
      <c r="AI134" s="60"/>
      <c r="AJ134" s="51"/>
      <c r="AK134" s="51"/>
      <c r="AL134" s="33"/>
      <c r="AM134" s="33"/>
      <c r="AN134" s="33"/>
      <c r="AO134" s="33"/>
      <c r="AP134" s="33"/>
      <c r="AQ134" s="60"/>
      <c r="AR134" s="52"/>
      <c r="AS134" s="60"/>
      <c r="AT134" s="43"/>
      <c r="AU134" s="33"/>
      <c r="AV134" s="33"/>
      <c r="AW134" s="33"/>
      <c r="AX134" s="33"/>
      <c r="AY134" s="42"/>
      <c r="AZ134" s="43"/>
      <c r="BA134" s="60"/>
      <c r="BB134" s="43"/>
      <c r="BC134" s="43"/>
      <c r="BD134" s="33"/>
      <c r="BE134" s="42"/>
      <c r="BF134" s="43"/>
      <c r="BG134" s="42"/>
      <c r="BH134" s="33"/>
      <c r="BI134" s="3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44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2"/>
      <c r="P135" s="43"/>
      <c r="Q135" s="43"/>
      <c r="R135" s="42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60"/>
      <c r="AD135" s="51"/>
      <c r="AE135" s="51"/>
      <c r="AF135" s="33"/>
      <c r="AG135" s="33"/>
      <c r="AH135" s="33"/>
      <c r="AI135" s="60"/>
      <c r="AJ135" s="51"/>
      <c r="AK135" s="51"/>
      <c r="AL135" s="33"/>
      <c r="AM135" s="33"/>
      <c r="AN135" s="33"/>
      <c r="AO135" s="33"/>
      <c r="AP135" s="33"/>
      <c r="AQ135" s="60"/>
      <c r="AR135" s="52"/>
      <c r="AS135" s="60"/>
      <c r="AT135" s="43"/>
      <c r="AU135" s="33"/>
      <c r="AV135" s="33"/>
      <c r="AW135" s="33"/>
      <c r="AX135" s="33"/>
      <c r="AY135" s="42"/>
      <c r="AZ135" s="43"/>
      <c r="BA135" s="60"/>
      <c r="BB135" s="43"/>
      <c r="BC135" s="43"/>
      <c r="BD135" s="33"/>
      <c r="BE135" s="33"/>
      <c r="BF135" s="33"/>
      <c r="BG135" s="33"/>
      <c r="BH135" s="33"/>
      <c r="BI135" s="3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244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33"/>
      <c r="V136" s="33"/>
      <c r="W136" s="33"/>
      <c r="X136" s="33"/>
      <c r="Y136" s="33"/>
      <c r="Z136" s="33"/>
      <c r="AA136" s="33"/>
      <c r="AB136" s="33"/>
      <c r="AC136" s="60"/>
      <c r="AD136" s="51"/>
      <c r="AE136" s="51"/>
      <c r="AF136" s="33"/>
      <c r="AG136" s="33"/>
      <c r="AH136" s="33"/>
      <c r="AI136" s="60"/>
      <c r="AJ136" s="51"/>
      <c r="AK136" s="51"/>
      <c r="AL136" s="33"/>
      <c r="AM136" s="33"/>
      <c r="AN136" s="33"/>
      <c r="AO136" s="33"/>
      <c r="AP136" s="33"/>
      <c r="AQ136" s="60"/>
      <c r="AR136" s="52"/>
      <c r="AS136" s="60"/>
      <c r="AT136" s="43"/>
      <c r="AU136" s="33"/>
      <c r="AV136" s="33"/>
      <c r="AW136" s="33"/>
      <c r="AX136" s="33"/>
      <c r="AY136" s="42"/>
      <c r="AZ136" s="43"/>
      <c r="BA136" s="60"/>
      <c r="BB136" s="43"/>
      <c r="BC136" s="43"/>
      <c r="BD136" s="33"/>
      <c r="BE136" s="42"/>
      <c r="BF136" s="43"/>
      <c r="BG136" s="43"/>
      <c r="BH136" s="33"/>
      <c r="BI136" s="3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244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23"/>
      <c r="O137" s="20"/>
      <c r="P137" s="23"/>
      <c r="Q137" s="23"/>
      <c r="R137" s="23"/>
      <c r="S137" s="23"/>
      <c r="T137" s="23"/>
      <c r="U137" s="33"/>
      <c r="V137" s="33"/>
      <c r="W137" s="33"/>
      <c r="X137" s="33"/>
      <c r="Y137" s="33"/>
      <c r="Z137" s="33"/>
      <c r="AA137" s="33"/>
      <c r="AB137" s="33"/>
      <c r="AC137" s="60"/>
      <c r="AD137" s="51"/>
      <c r="AE137" s="51"/>
      <c r="AF137" s="33"/>
      <c r="AG137" s="33"/>
      <c r="AH137" s="33"/>
      <c r="AI137" s="60"/>
      <c r="AJ137" s="51"/>
      <c r="AK137" s="51"/>
      <c r="AL137" s="33"/>
      <c r="AM137" s="33"/>
      <c r="AN137" s="33"/>
      <c r="AO137" s="33"/>
      <c r="AP137" s="33"/>
      <c r="AQ137" s="60"/>
      <c r="AR137" s="52"/>
      <c r="AS137" s="60"/>
      <c r="AT137" s="43"/>
      <c r="AU137" s="33"/>
      <c r="AV137" s="33"/>
      <c r="AW137" s="33"/>
      <c r="AX137" s="33"/>
      <c r="AY137" s="42"/>
      <c r="AZ137" s="43"/>
      <c r="BA137" s="60"/>
      <c r="BB137" s="43"/>
      <c r="BC137" s="43"/>
      <c r="BD137" s="33"/>
      <c r="BE137" s="33"/>
      <c r="BF137" s="33"/>
      <c r="BG137" s="33"/>
      <c r="BH137" s="33"/>
      <c r="BI137" s="3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408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2"/>
      <c r="Q138" s="42"/>
      <c r="R138" s="42"/>
      <c r="S138" s="42"/>
      <c r="T138" s="43"/>
      <c r="U138" s="33"/>
      <c r="V138" s="33"/>
      <c r="W138" s="33"/>
      <c r="X138" s="33"/>
      <c r="Y138" s="33"/>
      <c r="Z138" s="33"/>
      <c r="AA138" s="33"/>
      <c r="AB138" s="33"/>
      <c r="AC138" s="60"/>
      <c r="AD138" s="51"/>
      <c r="AE138" s="51"/>
      <c r="AF138" s="33"/>
      <c r="AG138" s="33"/>
      <c r="AH138" s="33"/>
      <c r="AI138" s="60"/>
      <c r="AJ138" s="51"/>
      <c r="AK138" s="51"/>
      <c r="AL138" s="33"/>
      <c r="AM138" s="33"/>
      <c r="AN138" s="33"/>
      <c r="AO138" s="33"/>
      <c r="AP138" s="33"/>
      <c r="AQ138" s="60"/>
      <c r="AR138" s="52"/>
      <c r="AS138" s="60"/>
      <c r="AT138" s="43"/>
      <c r="AU138" s="33"/>
      <c r="AV138" s="33"/>
      <c r="AW138" s="33"/>
      <c r="AX138" s="33"/>
      <c r="AY138" s="42"/>
      <c r="AZ138" s="43"/>
      <c r="BA138" s="60"/>
      <c r="BB138" s="43"/>
      <c r="BC138" s="42"/>
      <c r="BD138" s="33"/>
      <c r="BE138" s="33"/>
      <c r="BF138" s="33"/>
      <c r="BG138" s="33"/>
      <c r="BH138" s="33"/>
      <c r="BI138" s="3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246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2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60"/>
      <c r="AD139" s="51"/>
      <c r="AE139" s="51"/>
      <c r="AF139" s="33"/>
      <c r="AG139" s="33"/>
      <c r="AH139" s="33"/>
      <c r="AI139" s="60"/>
      <c r="AJ139" s="51"/>
      <c r="AK139" s="51"/>
      <c r="AL139" s="33"/>
      <c r="AM139" s="33"/>
      <c r="AN139" s="33"/>
      <c r="AO139" s="33"/>
      <c r="AP139" s="33"/>
      <c r="AQ139" s="60"/>
      <c r="AR139" s="52"/>
      <c r="AS139" s="60"/>
      <c r="AT139" s="43"/>
      <c r="AU139" s="33"/>
      <c r="AV139" s="33"/>
      <c r="AW139" s="33"/>
      <c r="AX139" s="33"/>
      <c r="AY139" s="42"/>
      <c r="AZ139" s="43"/>
      <c r="BA139" s="60"/>
      <c r="BB139" s="43"/>
      <c r="BC139" s="42"/>
      <c r="BD139" s="33"/>
      <c r="BE139" s="42"/>
      <c r="BF139" s="43"/>
      <c r="BG139" s="4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258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23"/>
      <c r="O140" s="20"/>
      <c r="P140" s="23"/>
      <c r="Q140" s="23"/>
      <c r="R140" s="23"/>
      <c r="S140" s="23"/>
      <c r="T140" s="23"/>
      <c r="U140" s="33"/>
      <c r="V140" s="33"/>
      <c r="W140" s="33"/>
      <c r="X140" s="33"/>
      <c r="Y140" s="33"/>
      <c r="Z140" s="33"/>
      <c r="AA140" s="33"/>
      <c r="AB140" s="33"/>
      <c r="AC140" s="60"/>
      <c r="AD140" s="51"/>
      <c r="AE140" s="42"/>
      <c r="AF140" s="33"/>
      <c r="AG140" s="33"/>
      <c r="AH140" s="33"/>
      <c r="AI140" s="60"/>
      <c r="AJ140" s="51"/>
      <c r="AK140" s="42"/>
      <c r="AL140" s="33"/>
      <c r="AM140" s="33"/>
      <c r="AN140" s="33"/>
      <c r="AO140" s="33"/>
      <c r="AP140" s="33"/>
      <c r="AQ140" s="60"/>
      <c r="AR140" s="43"/>
      <c r="AS140" s="60"/>
      <c r="AT140" s="43"/>
      <c r="AU140" s="33"/>
      <c r="AV140" s="33"/>
      <c r="AW140" s="33"/>
      <c r="AX140" s="33"/>
      <c r="AY140" s="42"/>
      <c r="AZ140" s="43"/>
      <c r="BA140" s="60"/>
      <c r="BB140" s="43"/>
      <c r="BC140" s="42"/>
      <c r="BD140" s="33"/>
      <c r="BE140" s="33"/>
      <c r="BF140" s="33"/>
      <c r="BG140" s="33"/>
      <c r="BH140" s="33"/>
      <c r="BI140" s="3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01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60"/>
      <c r="N141" s="29"/>
      <c r="O141" s="29"/>
      <c r="P141" s="29"/>
      <c r="Q141" s="29"/>
      <c r="R141" s="29"/>
      <c r="S141" s="29"/>
      <c r="T141" s="29"/>
      <c r="U141" s="33"/>
      <c r="V141" s="33"/>
      <c r="W141" s="33"/>
      <c r="X141" s="33"/>
      <c r="Y141" s="33"/>
      <c r="Z141" s="33"/>
      <c r="AA141" s="33"/>
      <c r="AB141" s="33"/>
      <c r="AC141" s="60"/>
      <c r="AD141" s="51"/>
      <c r="AE141" s="42"/>
      <c r="AF141" s="33"/>
      <c r="AG141" s="33"/>
      <c r="AH141" s="33"/>
      <c r="AI141" s="60"/>
      <c r="AJ141" s="51"/>
      <c r="AK141" s="42"/>
      <c r="AL141" s="33"/>
      <c r="AM141" s="33"/>
      <c r="AN141" s="33"/>
      <c r="AO141" s="33"/>
      <c r="AP141" s="33"/>
      <c r="AQ141" s="60"/>
      <c r="AR141" s="43"/>
      <c r="AS141" s="60"/>
      <c r="AT141" s="43"/>
      <c r="AU141" s="33"/>
      <c r="AV141" s="33"/>
      <c r="AW141" s="33"/>
      <c r="AX141" s="33"/>
      <c r="AY141" s="42"/>
      <c r="AZ141" s="43"/>
      <c r="BA141" s="60"/>
      <c r="BB141" s="43"/>
      <c r="BC141" s="42"/>
      <c r="BD141" s="33"/>
      <c r="BE141" s="33"/>
      <c r="BF141" s="33"/>
      <c r="BG141" s="33"/>
      <c r="BH141" s="33"/>
      <c r="BI141" s="3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91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2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60"/>
      <c r="AD142" s="51"/>
      <c r="AE142" s="42"/>
      <c r="AF142" s="33"/>
      <c r="AG142" s="33"/>
      <c r="AH142" s="33"/>
      <c r="AI142" s="60"/>
      <c r="AJ142" s="51"/>
      <c r="AK142" s="42"/>
      <c r="AL142" s="33"/>
      <c r="AM142" s="33"/>
      <c r="AN142" s="33"/>
      <c r="AO142" s="33"/>
      <c r="AP142" s="33"/>
      <c r="AQ142" s="60"/>
      <c r="AR142" s="43"/>
      <c r="AS142" s="60"/>
      <c r="AT142" s="43"/>
      <c r="AU142" s="33"/>
      <c r="AV142" s="33"/>
      <c r="AW142" s="33"/>
      <c r="AX142" s="33"/>
      <c r="AY142" s="42"/>
      <c r="AZ142" s="43"/>
      <c r="BA142" s="60"/>
      <c r="BB142" s="43"/>
      <c r="BC142" s="43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91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60"/>
      <c r="N143" s="32"/>
      <c r="O143" s="31"/>
      <c r="P143" s="32"/>
      <c r="Q143" s="32"/>
      <c r="R143" s="32"/>
      <c r="S143" s="32"/>
      <c r="T143" s="32"/>
      <c r="U143" s="33"/>
      <c r="V143" s="33"/>
      <c r="W143" s="33"/>
      <c r="X143" s="33"/>
      <c r="Y143" s="33"/>
      <c r="Z143" s="33"/>
      <c r="AA143" s="33"/>
      <c r="AB143" s="33"/>
      <c r="AC143" s="60"/>
      <c r="AD143" s="51"/>
      <c r="AE143" s="42"/>
      <c r="AF143" s="33"/>
      <c r="AG143" s="33"/>
      <c r="AH143" s="33"/>
      <c r="AI143" s="60"/>
      <c r="AJ143" s="51"/>
      <c r="AK143" s="42"/>
      <c r="AL143" s="33"/>
      <c r="AM143" s="33"/>
      <c r="AN143" s="33"/>
      <c r="AO143" s="33"/>
      <c r="AP143" s="33"/>
      <c r="AQ143" s="60"/>
      <c r="AR143" s="43"/>
      <c r="AS143" s="60"/>
      <c r="AT143" s="43"/>
      <c r="AU143" s="33"/>
      <c r="AV143" s="33"/>
      <c r="AW143" s="33"/>
      <c r="AX143" s="33"/>
      <c r="AY143" s="42"/>
      <c r="AZ143" s="43"/>
      <c r="BA143" s="60"/>
      <c r="BB143" s="43"/>
      <c r="BC143" s="42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47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60"/>
      <c r="N144" s="23"/>
      <c r="O144" s="23"/>
      <c r="P144" s="23"/>
      <c r="Q144" s="23"/>
      <c r="R144" s="23"/>
      <c r="S144" s="23"/>
      <c r="T144" s="2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62"/>
      <c r="AR144" s="33"/>
      <c r="AS144" s="62"/>
      <c r="AT144" s="33"/>
      <c r="AU144" s="33"/>
      <c r="AV144" s="33"/>
      <c r="AW144" s="33"/>
      <c r="AX144" s="33"/>
      <c r="AY144" s="42"/>
      <c r="AZ144" s="43"/>
      <c r="BA144" s="60"/>
      <c r="BB144" s="43"/>
      <c r="BC144" s="42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71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60"/>
      <c r="N145" s="28"/>
      <c r="O145" s="18"/>
      <c r="P145" s="28"/>
      <c r="Q145" s="28"/>
      <c r="R145" s="28"/>
      <c r="S145" s="28"/>
      <c r="T145" s="2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62"/>
      <c r="AR145" s="33"/>
      <c r="AS145" s="62"/>
      <c r="AT145" s="33"/>
      <c r="AU145" s="33"/>
      <c r="AV145" s="33"/>
      <c r="AW145" s="33"/>
      <c r="AX145" s="33"/>
      <c r="AY145" s="42"/>
      <c r="AZ145" s="43"/>
      <c r="BA145" s="60"/>
      <c r="BB145" s="43"/>
      <c r="BC145" s="42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261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60"/>
      <c r="N146" s="28"/>
      <c r="O146" s="18"/>
      <c r="P146" s="28"/>
      <c r="Q146" s="28"/>
      <c r="R146" s="28"/>
      <c r="S146" s="28"/>
      <c r="T146" s="2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62"/>
      <c r="AR146" s="33"/>
      <c r="AS146" s="62"/>
      <c r="AT146" s="33"/>
      <c r="AU146" s="33"/>
      <c r="AV146" s="33"/>
      <c r="AW146" s="33"/>
      <c r="AX146" s="33"/>
      <c r="AY146" s="42"/>
      <c r="AZ146" s="43"/>
      <c r="BA146" s="60"/>
      <c r="BB146" s="43"/>
      <c r="BC146" s="42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204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42"/>
      <c r="AZ147" s="43"/>
      <c r="BA147" s="60"/>
      <c r="BB147" s="42"/>
      <c r="BC147" s="4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204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60"/>
      <c r="N148" s="20"/>
      <c r="O148" s="20"/>
      <c r="P148" s="20"/>
      <c r="Q148" s="20"/>
      <c r="R148" s="20"/>
      <c r="S148" s="20"/>
      <c r="T148" s="2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62"/>
      <c r="AR148" s="33"/>
      <c r="AS148" s="62"/>
      <c r="AT148" s="33"/>
      <c r="AU148" s="33"/>
      <c r="AV148" s="33"/>
      <c r="AW148" s="33"/>
      <c r="AX148" s="33"/>
      <c r="AY148" s="42"/>
      <c r="AZ148" s="43"/>
      <c r="BA148" s="60"/>
      <c r="BB148" s="43"/>
      <c r="BC148" s="4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204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60"/>
      <c r="N149" s="28"/>
      <c r="O149" s="18"/>
      <c r="P149" s="28"/>
      <c r="Q149" s="28"/>
      <c r="R149" s="28"/>
      <c r="S149" s="28"/>
      <c r="T149" s="2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62"/>
      <c r="AR149" s="33"/>
      <c r="AS149" s="62"/>
      <c r="AT149" s="33"/>
      <c r="AU149" s="33"/>
      <c r="AV149" s="33"/>
      <c r="AW149" s="33"/>
      <c r="AX149" s="33"/>
      <c r="AY149" s="42"/>
      <c r="AZ149" s="43"/>
      <c r="BA149" s="60"/>
      <c r="BB149" s="43"/>
      <c r="BC149" s="4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8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3"/>
      <c r="O150" s="42"/>
      <c r="P150" s="43"/>
      <c r="Q150" s="43"/>
      <c r="R150" s="43"/>
      <c r="S150" s="43"/>
      <c r="T150" s="4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62"/>
      <c r="AR150" s="33"/>
      <c r="AS150" s="62"/>
      <c r="AT150" s="33"/>
      <c r="AU150" s="33"/>
      <c r="AV150" s="33"/>
      <c r="AW150" s="33"/>
      <c r="AX150" s="33"/>
      <c r="AY150" s="42"/>
      <c r="AZ150" s="43"/>
      <c r="BA150" s="60"/>
      <c r="BB150" s="43"/>
      <c r="BC150" s="42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409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3"/>
      <c r="O151" s="42"/>
      <c r="P151" s="43"/>
      <c r="Q151" s="43"/>
      <c r="R151" s="43"/>
      <c r="S151" s="43"/>
      <c r="T151" s="4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42"/>
      <c r="AF151" s="43"/>
      <c r="AG151" s="43"/>
      <c r="AH151" s="33"/>
      <c r="AI151" s="60"/>
      <c r="AJ151" s="43"/>
      <c r="AK151" s="43"/>
      <c r="AL151" s="33"/>
      <c r="AM151" s="33"/>
      <c r="AN151" s="33"/>
      <c r="AO151" s="33"/>
      <c r="AP151" s="33"/>
      <c r="AQ151" s="60"/>
      <c r="AR151" s="43"/>
      <c r="AS151" s="60"/>
      <c r="AT151" s="43"/>
      <c r="AU151" s="33"/>
      <c r="AV151" s="33"/>
      <c r="AW151" s="33"/>
      <c r="AX151" s="33"/>
      <c r="AY151" s="42"/>
      <c r="AZ151" s="43"/>
      <c r="BA151" s="60"/>
      <c r="BB151" s="43"/>
      <c r="BC151" s="43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14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2"/>
      <c r="O152" s="31"/>
      <c r="P152" s="32"/>
      <c r="Q152" s="32"/>
      <c r="R152" s="32"/>
      <c r="S152" s="32"/>
      <c r="T152" s="32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62"/>
      <c r="AR152" s="33"/>
      <c r="AS152" s="62"/>
      <c r="AT152" s="33"/>
      <c r="AU152" s="33"/>
      <c r="AV152" s="33"/>
      <c r="AW152" s="33"/>
      <c r="AX152" s="33"/>
      <c r="AY152" s="42"/>
      <c r="AZ152" s="43"/>
      <c r="BA152" s="60"/>
      <c r="BB152" s="43"/>
      <c r="BC152" s="4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14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60"/>
      <c r="N153" s="32"/>
      <c r="O153" s="31"/>
      <c r="P153" s="32"/>
      <c r="Q153" s="32"/>
      <c r="R153" s="32"/>
      <c r="S153" s="32"/>
      <c r="T153" s="3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62"/>
      <c r="AR153" s="33"/>
      <c r="AS153" s="62"/>
      <c r="AT153" s="33"/>
      <c r="AU153" s="33"/>
      <c r="AV153" s="33"/>
      <c r="AW153" s="33"/>
      <c r="AX153" s="33"/>
      <c r="AY153" s="42"/>
      <c r="AZ153" s="43"/>
      <c r="BA153" s="60"/>
      <c r="BB153" s="43"/>
      <c r="BC153" s="42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14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60"/>
      <c r="N154" s="32"/>
      <c r="O154" s="31"/>
      <c r="P154" s="32"/>
      <c r="Q154" s="32"/>
      <c r="R154" s="32"/>
      <c r="S154" s="32"/>
      <c r="T154" s="3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62"/>
      <c r="AR154" s="33"/>
      <c r="AS154" s="62"/>
      <c r="AT154" s="33"/>
      <c r="AU154" s="33"/>
      <c r="AV154" s="33"/>
      <c r="AW154" s="33"/>
      <c r="AX154" s="33"/>
      <c r="AY154" s="42"/>
      <c r="AZ154" s="43"/>
      <c r="BA154" s="60"/>
      <c r="BB154" s="43"/>
      <c r="BC154" s="42"/>
      <c r="BD154" s="33"/>
      <c r="BE154" s="33"/>
      <c r="BF154" s="33"/>
      <c r="BG154" s="3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14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60"/>
      <c r="N155" s="32"/>
      <c r="O155" s="31"/>
      <c r="P155" s="32"/>
      <c r="Q155" s="32"/>
      <c r="R155" s="32"/>
      <c r="S155" s="32"/>
      <c r="T155" s="3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43"/>
      <c r="BA155" s="60"/>
      <c r="BB155" s="43"/>
      <c r="BC155" s="4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14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60"/>
      <c r="N156" s="32"/>
      <c r="O156" s="31"/>
      <c r="P156" s="32"/>
      <c r="Q156" s="32"/>
      <c r="R156" s="32"/>
      <c r="S156" s="32"/>
      <c r="T156" s="32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62"/>
      <c r="AJ156" s="33"/>
      <c r="AK156" s="33"/>
      <c r="AL156" s="33"/>
      <c r="AM156" s="33"/>
      <c r="AN156" s="33"/>
      <c r="AO156" s="33"/>
      <c r="AP156" s="33"/>
      <c r="AQ156" s="62"/>
      <c r="AR156" s="33"/>
      <c r="AS156" s="62"/>
      <c r="AT156" s="33"/>
      <c r="AU156" s="33"/>
      <c r="AV156" s="33"/>
      <c r="AW156" s="33"/>
      <c r="AX156" s="33"/>
      <c r="AY156" s="42"/>
      <c r="AZ156" s="43"/>
      <c r="BA156" s="60"/>
      <c r="BB156" s="43"/>
      <c r="BC156" s="4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04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62"/>
      <c r="AJ157" s="33"/>
      <c r="AK157" s="33"/>
      <c r="AL157" s="33"/>
      <c r="AM157" s="33"/>
      <c r="AN157" s="33"/>
      <c r="AO157" s="33"/>
      <c r="AP157" s="33"/>
      <c r="AQ157" s="62"/>
      <c r="AR157" s="33"/>
      <c r="AS157" s="62"/>
      <c r="AT157" s="33"/>
      <c r="AU157" s="33"/>
      <c r="AV157" s="33"/>
      <c r="AW157" s="33"/>
      <c r="AX157" s="33"/>
      <c r="AY157" s="42"/>
      <c r="AZ157" s="43"/>
      <c r="BA157" s="60"/>
      <c r="BB157" s="43"/>
      <c r="BC157" s="42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04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60"/>
      <c r="N158" s="28"/>
      <c r="O158" s="18"/>
      <c r="P158" s="28"/>
      <c r="Q158" s="28"/>
      <c r="R158" s="28"/>
      <c r="S158" s="28"/>
      <c r="T158" s="2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62"/>
      <c r="AJ158" s="33"/>
      <c r="AK158" s="33"/>
      <c r="AL158" s="33"/>
      <c r="AM158" s="33"/>
      <c r="AN158" s="33"/>
      <c r="AO158" s="33"/>
      <c r="AP158" s="33"/>
      <c r="AQ158" s="62"/>
      <c r="AR158" s="33"/>
      <c r="AS158" s="62"/>
      <c r="AT158" s="33"/>
      <c r="AU158" s="33"/>
      <c r="AV158" s="33"/>
      <c r="AW158" s="33"/>
      <c r="AX158" s="33"/>
      <c r="AY158" s="42"/>
      <c r="AZ158" s="43"/>
      <c r="BA158" s="60"/>
      <c r="BB158" s="43"/>
      <c r="BC158" s="4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16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42"/>
      <c r="AH159" s="51"/>
      <c r="AI159" s="62"/>
      <c r="AJ159" s="33"/>
      <c r="AK159" s="33"/>
      <c r="AL159" s="33"/>
      <c r="AM159" s="33"/>
      <c r="AN159" s="33"/>
      <c r="AO159" s="33"/>
      <c r="AP159" s="33"/>
      <c r="AQ159" s="62"/>
      <c r="AR159" s="33"/>
      <c r="AS159" s="62"/>
      <c r="AT159" s="33"/>
      <c r="AU159" s="33"/>
      <c r="AV159" s="33"/>
      <c r="AW159" s="33"/>
      <c r="AX159" s="33"/>
      <c r="AY159" s="42"/>
      <c r="AZ159" s="51"/>
      <c r="BA159" s="60"/>
      <c r="BB159" s="51"/>
      <c r="BC159" s="42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58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51"/>
      <c r="O160" s="51"/>
      <c r="P160" s="51"/>
      <c r="Q160" s="51"/>
      <c r="R160" s="51"/>
      <c r="S160" s="51"/>
      <c r="T160" s="5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62"/>
      <c r="AJ160" s="33"/>
      <c r="AK160" s="33"/>
      <c r="AL160" s="33"/>
      <c r="AM160" s="33"/>
      <c r="AN160" s="33"/>
      <c r="AO160" s="33"/>
      <c r="AP160" s="33"/>
      <c r="AQ160" s="62"/>
      <c r="AR160" s="33"/>
      <c r="AS160" s="62"/>
      <c r="AT160" s="33"/>
      <c r="AU160" s="33"/>
      <c r="AV160" s="33"/>
      <c r="AW160" s="33"/>
      <c r="AX160" s="33"/>
      <c r="AY160" s="42"/>
      <c r="AZ160" s="43"/>
      <c r="BA160" s="60"/>
      <c r="BB160" s="43"/>
      <c r="BC160" s="4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41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51"/>
      <c r="O161" s="51"/>
      <c r="P161" s="51"/>
      <c r="Q161" s="51"/>
      <c r="R161" s="51"/>
      <c r="S161" s="51"/>
      <c r="T161" s="5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62"/>
      <c r="AJ161" s="33"/>
      <c r="AK161" s="33"/>
      <c r="AL161" s="33"/>
      <c r="AM161" s="33"/>
      <c r="AN161" s="33"/>
      <c r="AO161" s="33"/>
      <c r="AP161" s="33"/>
      <c r="AQ161" s="62"/>
      <c r="AR161" s="33"/>
      <c r="AS161" s="62"/>
      <c r="AT161" s="33"/>
      <c r="AU161" s="33"/>
      <c r="AV161" s="33"/>
      <c r="AW161" s="33"/>
      <c r="AX161" s="33"/>
      <c r="AY161" s="42"/>
      <c r="AZ161" s="43"/>
      <c r="BA161" s="60"/>
      <c r="BB161" s="43"/>
      <c r="BC161" s="4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56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43"/>
      <c r="O162" s="42"/>
      <c r="P162" s="43"/>
      <c r="Q162" s="43"/>
      <c r="R162" s="43"/>
      <c r="S162" s="43"/>
      <c r="T162" s="4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3"/>
      <c r="AG162" s="43"/>
      <c r="AH162" s="33"/>
      <c r="AI162" s="60"/>
      <c r="AJ162" s="43"/>
      <c r="AK162" s="43"/>
      <c r="AL162" s="33"/>
      <c r="AM162" s="33"/>
      <c r="AN162" s="33"/>
      <c r="AO162" s="33"/>
      <c r="AP162" s="33"/>
      <c r="AQ162" s="60"/>
      <c r="AR162" s="52"/>
      <c r="AS162" s="60"/>
      <c r="AT162" s="43"/>
      <c r="AU162" s="33"/>
      <c r="AV162" s="33"/>
      <c r="AW162" s="33"/>
      <c r="AX162" s="33"/>
      <c r="AY162" s="42"/>
      <c r="AZ162" s="43"/>
      <c r="BA162" s="60"/>
      <c r="BB162" s="43"/>
      <c r="BC162" s="43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53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4"/>
      <c r="O163" s="34"/>
      <c r="P163" s="34"/>
      <c r="Q163" s="34"/>
      <c r="R163" s="34"/>
      <c r="S163" s="34"/>
      <c r="T163" s="3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3"/>
      <c r="AG163" s="43"/>
      <c r="AH163" s="33"/>
      <c r="AI163" s="60"/>
      <c r="AJ163" s="43"/>
      <c r="AK163" s="43"/>
      <c r="AL163" s="33"/>
      <c r="AM163" s="33"/>
      <c r="AN163" s="33"/>
      <c r="AO163" s="33"/>
      <c r="AP163" s="33"/>
      <c r="AQ163" s="60"/>
      <c r="AR163" s="52"/>
      <c r="AS163" s="60"/>
      <c r="AT163" s="43"/>
      <c r="AU163" s="33"/>
      <c r="AV163" s="33"/>
      <c r="AW163" s="33"/>
      <c r="AX163" s="33"/>
      <c r="AY163" s="42"/>
      <c r="AZ163" s="43"/>
      <c r="BA163" s="60"/>
      <c r="BB163" s="43"/>
      <c r="BC163" s="4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64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60"/>
      <c r="N164" s="32"/>
      <c r="O164" s="31"/>
      <c r="P164" s="32"/>
      <c r="Q164" s="32"/>
      <c r="R164" s="32"/>
      <c r="S164" s="32"/>
      <c r="T164" s="32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3"/>
      <c r="AG164" s="43"/>
      <c r="AH164" s="33"/>
      <c r="AI164" s="60"/>
      <c r="AJ164" s="43"/>
      <c r="AK164" s="43"/>
      <c r="AL164" s="33"/>
      <c r="AM164" s="33"/>
      <c r="AN164" s="33"/>
      <c r="AO164" s="33"/>
      <c r="AP164" s="33"/>
      <c r="AQ164" s="60"/>
      <c r="AR164" s="52"/>
      <c r="AS164" s="60"/>
      <c r="AT164" s="43"/>
      <c r="AU164" s="33"/>
      <c r="AV164" s="33"/>
      <c r="AW164" s="33"/>
      <c r="AX164" s="33"/>
      <c r="AY164" s="42"/>
      <c r="AZ164" s="43"/>
      <c r="BA164" s="60"/>
      <c r="BB164" s="43"/>
      <c r="BC164" s="4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389.2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52"/>
      <c r="O165" s="52"/>
      <c r="P165" s="52"/>
      <c r="Q165" s="52"/>
      <c r="R165" s="52"/>
      <c r="S165" s="52"/>
      <c r="T165" s="5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52"/>
      <c r="AG165" s="52"/>
      <c r="AH165" s="33"/>
      <c r="AI165" s="60"/>
      <c r="AJ165" s="52"/>
      <c r="AK165" s="52"/>
      <c r="AL165" s="33"/>
      <c r="AM165" s="33"/>
      <c r="AN165" s="33"/>
      <c r="AO165" s="33"/>
      <c r="AP165" s="33"/>
      <c r="AQ165" s="60"/>
      <c r="AR165" s="52"/>
      <c r="AS165" s="60"/>
      <c r="AT165" s="52"/>
      <c r="AU165" s="33"/>
      <c r="AV165" s="33"/>
      <c r="AW165" s="33"/>
      <c r="AX165" s="33"/>
      <c r="AY165" s="42"/>
      <c r="AZ165" s="43"/>
      <c r="BA165" s="60"/>
      <c r="BB165" s="52"/>
      <c r="BC165" s="5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21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52"/>
      <c r="O166" s="52"/>
      <c r="P166" s="52"/>
      <c r="Q166" s="52"/>
      <c r="R166" s="52"/>
      <c r="S166" s="52"/>
      <c r="T166" s="52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3"/>
      <c r="AG166" s="43"/>
      <c r="AH166" s="33"/>
      <c r="AI166" s="60"/>
      <c r="AJ166" s="43"/>
      <c r="AK166" s="43"/>
      <c r="AL166" s="33"/>
      <c r="AM166" s="33"/>
      <c r="AN166" s="33"/>
      <c r="AO166" s="33"/>
      <c r="AP166" s="33"/>
      <c r="AQ166" s="60"/>
      <c r="AR166" s="43"/>
      <c r="AS166" s="60"/>
      <c r="AT166" s="43"/>
      <c r="AU166" s="33"/>
      <c r="AV166" s="33"/>
      <c r="AW166" s="33"/>
      <c r="AX166" s="33"/>
      <c r="AY166" s="42"/>
      <c r="AZ166" s="43"/>
      <c r="BA166" s="60"/>
      <c r="BB166" s="43"/>
      <c r="BC166" s="43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21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52"/>
      <c r="O167" s="52"/>
      <c r="P167" s="52"/>
      <c r="Q167" s="52"/>
      <c r="R167" s="52"/>
      <c r="S167" s="52"/>
      <c r="T167" s="52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3"/>
      <c r="AG167" s="43"/>
      <c r="AH167" s="33"/>
      <c r="AI167" s="60"/>
      <c r="AJ167" s="43"/>
      <c r="AK167" s="43"/>
      <c r="AL167" s="33"/>
      <c r="AM167" s="33"/>
      <c r="AN167" s="33"/>
      <c r="AO167" s="33"/>
      <c r="AP167" s="33"/>
      <c r="AQ167" s="60"/>
      <c r="AR167" s="43"/>
      <c r="AS167" s="60"/>
      <c r="AT167" s="43"/>
      <c r="AU167" s="33"/>
      <c r="AV167" s="33"/>
      <c r="AW167" s="33"/>
      <c r="AX167" s="33"/>
      <c r="AY167" s="42"/>
      <c r="AZ167" s="43"/>
      <c r="BA167" s="60"/>
      <c r="BB167" s="43"/>
      <c r="BC167" s="43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21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52"/>
      <c r="O168" s="52"/>
      <c r="P168" s="52"/>
      <c r="Q168" s="52"/>
      <c r="R168" s="52"/>
      <c r="S168" s="52"/>
      <c r="T168" s="52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3"/>
      <c r="AG168" s="43"/>
      <c r="AH168" s="33"/>
      <c r="AI168" s="60"/>
      <c r="AJ168" s="43"/>
      <c r="AK168" s="43"/>
      <c r="AL168" s="33"/>
      <c r="AM168" s="33"/>
      <c r="AN168" s="33"/>
      <c r="AO168" s="33"/>
      <c r="AP168" s="33"/>
      <c r="AQ168" s="60"/>
      <c r="AR168" s="43"/>
      <c r="AS168" s="60"/>
      <c r="AT168" s="43"/>
      <c r="AU168" s="33"/>
      <c r="AV168" s="33"/>
      <c r="AW168" s="33"/>
      <c r="AX168" s="33"/>
      <c r="AY168" s="42"/>
      <c r="AZ168" s="43"/>
      <c r="BA168" s="60"/>
      <c r="BB168" s="43"/>
      <c r="BC168" s="43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21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52"/>
      <c r="O169" s="52"/>
      <c r="P169" s="52"/>
      <c r="Q169" s="52"/>
      <c r="R169" s="52"/>
      <c r="S169" s="52"/>
      <c r="T169" s="52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3"/>
      <c r="AG169" s="43"/>
      <c r="AH169" s="33"/>
      <c r="AI169" s="60"/>
      <c r="AJ169" s="43"/>
      <c r="AK169" s="43"/>
      <c r="AL169" s="33"/>
      <c r="AM169" s="33"/>
      <c r="AN169" s="33"/>
      <c r="AO169" s="33"/>
      <c r="AP169" s="33"/>
      <c r="AQ169" s="60"/>
      <c r="AR169" s="43"/>
      <c r="AS169" s="60"/>
      <c r="AT169" s="43"/>
      <c r="AU169" s="33"/>
      <c r="AV169" s="33"/>
      <c r="AW169" s="33"/>
      <c r="AX169" s="33"/>
      <c r="AY169" s="42"/>
      <c r="AZ169" s="43"/>
      <c r="BA169" s="60"/>
      <c r="BB169" s="43"/>
      <c r="BC169" s="43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21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52"/>
      <c r="O170" s="52"/>
      <c r="P170" s="52"/>
      <c r="Q170" s="52"/>
      <c r="R170" s="52"/>
      <c r="S170" s="52"/>
      <c r="T170" s="5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3"/>
      <c r="AG170" s="43"/>
      <c r="AH170" s="33"/>
      <c r="AI170" s="60"/>
      <c r="AJ170" s="43"/>
      <c r="AK170" s="43"/>
      <c r="AL170" s="33"/>
      <c r="AM170" s="33"/>
      <c r="AN170" s="33"/>
      <c r="AO170" s="33"/>
      <c r="AP170" s="33"/>
      <c r="AQ170" s="60"/>
      <c r="AR170" s="43"/>
      <c r="AS170" s="60"/>
      <c r="AT170" s="43"/>
      <c r="AU170" s="33"/>
      <c r="AV170" s="33"/>
      <c r="AW170" s="33"/>
      <c r="AX170" s="33"/>
      <c r="AY170" s="42"/>
      <c r="AZ170" s="43"/>
      <c r="BA170" s="60"/>
      <c r="BB170" s="43"/>
      <c r="BC170" s="43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409.6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3"/>
      <c r="O171" s="42"/>
      <c r="P171" s="43"/>
      <c r="Q171" s="43"/>
      <c r="R171" s="43"/>
      <c r="S171" s="43"/>
      <c r="T171" s="4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42"/>
      <c r="AZ171" s="43"/>
      <c r="BA171" s="60"/>
      <c r="BB171" s="43"/>
      <c r="BC171" s="4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409.6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60"/>
      <c r="N172" s="63"/>
      <c r="O172" s="63"/>
      <c r="P172" s="63"/>
      <c r="Q172" s="63"/>
      <c r="R172" s="63"/>
      <c r="S172" s="63"/>
      <c r="T172" s="6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42"/>
      <c r="AZ172" s="43"/>
      <c r="BA172" s="60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40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52"/>
      <c r="O173" s="52"/>
      <c r="P173" s="52"/>
      <c r="Q173" s="52"/>
      <c r="R173" s="52"/>
      <c r="S173" s="52"/>
      <c r="T173" s="5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62"/>
      <c r="AJ173" s="33"/>
      <c r="AK173" s="33"/>
      <c r="AL173" s="33"/>
      <c r="AM173" s="33"/>
      <c r="AN173" s="33"/>
      <c r="AO173" s="33"/>
      <c r="AP173" s="33"/>
      <c r="AQ173" s="62"/>
      <c r="AR173" s="33"/>
      <c r="AS173" s="62"/>
      <c r="AT173" s="33"/>
      <c r="AU173" s="33"/>
      <c r="AV173" s="33"/>
      <c r="AW173" s="33"/>
      <c r="AX173" s="33"/>
      <c r="AY173" s="42"/>
      <c r="AZ173" s="43"/>
      <c r="BA173" s="60"/>
      <c r="BB173" s="52"/>
      <c r="BC173" s="52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409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60"/>
      <c r="BB174" s="42"/>
      <c r="BC174" s="42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60"/>
      <c r="BB175" s="60"/>
      <c r="BC175" s="42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51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60"/>
      <c r="N176" s="28"/>
      <c r="O176" s="18"/>
      <c r="P176" s="28"/>
      <c r="Q176" s="28"/>
      <c r="R176" s="28"/>
      <c r="S176" s="28"/>
      <c r="T176" s="2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3"/>
      <c r="AG176" s="43"/>
      <c r="AH176" s="33"/>
      <c r="AI176" s="60"/>
      <c r="AJ176" s="43"/>
      <c r="AK176" s="43"/>
      <c r="AL176" s="33"/>
      <c r="AM176" s="33"/>
      <c r="AN176" s="33"/>
      <c r="AO176" s="33"/>
      <c r="AP176" s="33"/>
      <c r="AQ176" s="60"/>
      <c r="AR176" s="43"/>
      <c r="AS176" s="60"/>
      <c r="AT176" s="43"/>
      <c r="AU176" s="33"/>
      <c r="AV176" s="33"/>
      <c r="AW176" s="33"/>
      <c r="AX176" s="33"/>
      <c r="AY176" s="42"/>
      <c r="AZ176" s="43"/>
      <c r="BA176" s="60"/>
      <c r="BB176" s="43"/>
      <c r="BC176" s="43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40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3"/>
      <c r="O177" s="42"/>
      <c r="P177" s="43"/>
      <c r="Q177" s="43"/>
      <c r="R177" s="43"/>
      <c r="S177" s="43"/>
      <c r="T177" s="4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3"/>
      <c r="AG177" s="43"/>
      <c r="AH177" s="33"/>
      <c r="AI177" s="60"/>
      <c r="AJ177" s="43"/>
      <c r="AK177" s="43"/>
      <c r="AL177" s="33"/>
      <c r="AM177" s="33"/>
      <c r="AN177" s="33"/>
      <c r="AO177" s="33"/>
      <c r="AP177" s="33"/>
      <c r="AQ177" s="60"/>
      <c r="AR177" s="43"/>
      <c r="AS177" s="60"/>
      <c r="AT177" s="43"/>
      <c r="AU177" s="33"/>
      <c r="AV177" s="33"/>
      <c r="AW177" s="33"/>
      <c r="AX177" s="33"/>
      <c r="AY177" s="42"/>
      <c r="AZ177" s="43"/>
      <c r="BA177" s="60"/>
      <c r="BB177" s="43"/>
      <c r="BC177" s="43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09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60"/>
      <c r="N178" s="32"/>
      <c r="O178" s="31"/>
      <c r="P178" s="32"/>
      <c r="Q178" s="32"/>
      <c r="R178" s="32"/>
      <c r="S178" s="32"/>
      <c r="T178" s="3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3"/>
      <c r="AG178" s="43"/>
      <c r="AH178" s="33"/>
      <c r="AI178" s="60"/>
      <c r="AJ178" s="43"/>
      <c r="AK178" s="43"/>
      <c r="AL178" s="33"/>
      <c r="AM178" s="33"/>
      <c r="AN178" s="33"/>
      <c r="AO178" s="33"/>
      <c r="AP178" s="33"/>
      <c r="AQ178" s="60"/>
      <c r="AR178" s="43"/>
      <c r="AS178" s="60"/>
      <c r="AT178" s="43"/>
      <c r="AU178" s="33"/>
      <c r="AV178" s="33"/>
      <c r="AW178" s="33"/>
      <c r="AX178" s="33"/>
      <c r="AY178" s="42"/>
      <c r="AZ178" s="43"/>
      <c r="BA178" s="60"/>
      <c r="BB178" s="43"/>
      <c r="BC178" s="43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98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60"/>
      <c r="N179" s="32"/>
      <c r="O179" s="31"/>
      <c r="P179" s="32"/>
      <c r="Q179" s="32"/>
      <c r="R179" s="32"/>
      <c r="S179" s="32"/>
      <c r="T179" s="32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60"/>
      <c r="BB179" s="43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408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60"/>
      <c r="N180" s="32"/>
      <c r="O180" s="31"/>
      <c r="P180" s="32"/>
      <c r="Q180" s="32"/>
      <c r="R180" s="32"/>
      <c r="S180" s="32"/>
      <c r="T180" s="32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62"/>
      <c r="AJ180" s="33"/>
      <c r="AK180" s="33"/>
      <c r="AL180" s="33"/>
      <c r="AM180" s="33"/>
      <c r="AN180" s="33"/>
      <c r="AO180" s="33"/>
      <c r="AP180" s="33"/>
      <c r="AQ180" s="62"/>
      <c r="AR180" s="33"/>
      <c r="AS180" s="62"/>
      <c r="AT180" s="33"/>
      <c r="AU180" s="33"/>
      <c r="AV180" s="33"/>
      <c r="AW180" s="33"/>
      <c r="AX180" s="33"/>
      <c r="AY180" s="42"/>
      <c r="AZ180" s="43"/>
      <c r="BA180" s="60"/>
      <c r="BB180" s="43"/>
      <c r="BC180" s="42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254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60"/>
      <c r="N181" s="32"/>
      <c r="O181" s="31"/>
      <c r="P181" s="32"/>
      <c r="Q181" s="32"/>
      <c r="R181" s="32"/>
      <c r="S181" s="32"/>
      <c r="T181" s="3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62"/>
      <c r="AJ181" s="33"/>
      <c r="AK181" s="33"/>
      <c r="AL181" s="33"/>
      <c r="AM181" s="33"/>
      <c r="AN181" s="33"/>
      <c r="AO181" s="33"/>
      <c r="AP181" s="33"/>
      <c r="AQ181" s="62"/>
      <c r="AR181" s="33"/>
      <c r="AS181" s="62"/>
      <c r="AT181" s="33"/>
      <c r="AU181" s="33"/>
      <c r="AV181" s="33"/>
      <c r="AW181" s="33"/>
      <c r="AX181" s="33"/>
      <c r="AY181" s="42"/>
      <c r="AZ181" s="43"/>
      <c r="BA181" s="60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261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52"/>
      <c r="O182" s="52"/>
      <c r="P182" s="52"/>
      <c r="Q182" s="52"/>
      <c r="R182" s="52"/>
      <c r="S182" s="52"/>
      <c r="T182" s="5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62"/>
      <c r="AJ182" s="33"/>
      <c r="AK182" s="33"/>
      <c r="AL182" s="33"/>
      <c r="AM182" s="33"/>
      <c r="AN182" s="33"/>
      <c r="AO182" s="33"/>
      <c r="AP182" s="33"/>
      <c r="AQ182" s="62"/>
      <c r="AR182" s="33"/>
      <c r="AS182" s="62"/>
      <c r="AT182" s="33"/>
      <c r="AU182" s="33"/>
      <c r="AV182" s="33"/>
      <c r="AW182" s="33"/>
      <c r="AX182" s="33"/>
      <c r="AY182" s="42"/>
      <c r="AZ182" s="43"/>
      <c r="BA182" s="60"/>
      <c r="BB182" s="43"/>
      <c r="BC182" s="42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49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2"/>
      <c r="O183" s="31"/>
      <c r="P183" s="32"/>
      <c r="Q183" s="32"/>
      <c r="R183" s="32"/>
      <c r="S183" s="32"/>
      <c r="T183" s="3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62"/>
      <c r="AJ183" s="33"/>
      <c r="AK183" s="33"/>
      <c r="AL183" s="33"/>
      <c r="AM183" s="33"/>
      <c r="AN183" s="33"/>
      <c r="AO183" s="33"/>
      <c r="AP183" s="33"/>
      <c r="AQ183" s="62"/>
      <c r="AR183" s="33"/>
      <c r="AS183" s="62"/>
      <c r="AT183" s="33"/>
      <c r="AU183" s="33"/>
      <c r="AV183" s="33"/>
      <c r="AW183" s="33"/>
      <c r="AX183" s="33"/>
      <c r="AY183" s="42"/>
      <c r="AZ183" s="43"/>
      <c r="BA183" s="60"/>
      <c r="BB183" s="43"/>
      <c r="BC183" s="4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49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60"/>
      <c r="N184" s="32"/>
      <c r="O184" s="31"/>
      <c r="P184" s="32"/>
      <c r="Q184" s="32"/>
      <c r="R184" s="32"/>
      <c r="S184" s="32"/>
      <c r="T184" s="3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62"/>
      <c r="AJ184" s="33"/>
      <c r="AK184" s="33"/>
      <c r="AL184" s="33"/>
      <c r="AM184" s="33"/>
      <c r="AN184" s="33"/>
      <c r="AO184" s="33"/>
      <c r="AP184" s="33"/>
      <c r="AQ184" s="62"/>
      <c r="AR184" s="33"/>
      <c r="AS184" s="62"/>
      <c r="AT184" s="33"/>
      <c r="AU184" s="33"/>
      <c r="AV184" s="33"/>
      <c r="AW184" s="33"/>
      <c r="AX184" s="33"/>
      <c r="AY184" s="42"/>
      <c r="AZ184" s="43"/>
      <c r="BA184" s="60"/>
      <c r="BB184" s="43"/>
      <c r="BC184" s="42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49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60"/>
      <c r="N185" s="34"/>
      <c r="O185" s="34"/>
      <c r="P185" s="34"/>
      <c r="Q185" s="34"/>
      <c r="R185" s="34"/>
      <c r="S185" s="34"/>
      <c r="T185" s="3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62"/>
      <c r="AJ185" s="33"/>
      <c r="AK185" s="33"/>
      <c r="AL185" s="33"/>
      <c r="AM185" s="33"/>
      <c r="AN185" s="33"/>
      <c r="AO185" s="33"/>
      <c r="AP185" s="33"/>
      <c r="AQ185" s="62"/>
      <c r="AR185" s="33"/>
      <c r="AS185" s="62"/>
      <c r="AT185" s="33"/>
      <c r="AU185" s="33"/>
      <c r="AV185" s="33"/>
      <c r="AW185" s="33"/>
      <c r="AX185" s="33"/>
      <c r="AY185" s="42"/>
      <c r="AZ185" s="43"/>
      <c r="BA185" s="60"/>
      <c r="BB185" s="43"/>
      <c r="BC185" s="42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49.2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60"/>
      <c r="N186" s="32"/>
      <c r="O186" s="31"/>
      <c r="P186" s="32"/>
      <c r="Q186" s="32"/>
      <c r="R186" s="32"/>
      <c r="S186" s="32"/>
      <c r="T186" s="3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62"/>
      <c r="AJ186" s="33"/>
      <c r="AK186" s="33"/>
      <c r="AL186" s="33"/>
      <c r="AM186" s="33"/>
      <c r="AN186" s="33"/>
      <c r="AO186" s="33"/>
      <c r="AP186" s="33"/>
      <c r="AQ186" s="62"/>
      <c r="AR186" s="33"/>
      <c r="AS186" s="62"/>
      <c r="AT186" s="33"/>
      <c r="AU186" s="33"/>
      <c r="AV186" s="33"/>
      <c r="AW186" s="33"/>
      <c r="AX186" s="33"/>
      <c r="AY186" s="42"/>
      <c r="AZ186" s="43"/>
      <c r="BA186" s="60"/>
      <c r="BB186" s="43"/>
      <c r="BC186" s="42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49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60"/>
      <c r="N187" s="32"/>
      <c r="O187" s="31"/>
      <c r="P187" s="32"/>
      <c r="Q187" s="32"/>
      <c r="R187" s="32"/>
      <c r="S187" s="32"/>
      <c r="T187" s="3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62"/>
      <c r="AJ187" s="33"/>
      <c r="AK187" s="33"/>
      <c r="AL187" s="33"/>
      <c r="AM187" s="33"/>
      <c r="AN187" s="33"/>
      <c r="AO187" s="33"/>
      <c r="AP187" s="33"/>
      <c r="AQ187" s="62"/>
      <c r="AR187" s="33"/>
      <c r="AS187" s="62"/>
      <c r="AT187" s="33"/>
      <c r="AU187" s="33"/>
      <c r="AV187" s="33"/>
      <c r="AW187" s="33"/>
      <c r="AX187" s="33"/>
      <c r="AY187" s="42"/>
      <c r="AZ187" s="43"/>
      <c r="BA187" s="60"/>
      <c r="BB187" s="43"/>
      <c r="BC187" s="42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67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62"/>
      <c r="AJ188" s="33"/>
      <c r="AK188" s="33"/>
      <c r="AL188" s="33"/>
      <c r="AM188" s="33"/>
      <c r="AN188" s="33"/>
      <c r="AO188" s="33"/>
      <c r="AP188" s="33"/>
      <c r="AQ188" s="62"/>
      <c r="AR188" s="33"/>
      <c r="AS188" s="62"/>
      <c r="AT188" s="33"/>
      <c r="AU188" s="33"/>
      <c r="AV188" s="33"/>
      <c r="AW188" s="33"/>
      <c r="AX188" s="33"/>
      <c r="AY188" s="42"/>
      <c r="AZ188" s="43"/>
      <c r="BA188" s="60"/>
      <c r="BB188" s="43"/>
      <c r="BC188" s="43"/>
      <c r="BD188" s="33"/>
      <c r="BE188" s="33"/>
      <c r="BF188" s="33"/>
      <c r="BG188" s="42"/>
      <c r="BH188" s="43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54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60"/>
      <c r="BB189" s="51"/>
      <c r="BC189" s="5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44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43"/>
      <c r="BA190" s="60"/>
      <c r="BB190" s="51"/>
      <c r="BC190" s="5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409.6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2"/>
      <c r="BA191" s="42"/>
      <c r="BB191" s="43"/>
      <c r="BC191" s="4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52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62"/>
      <c r="AJ192" s="33"/>
      <c r="AK192" s="33"/>
      <c r="AL192" s="33"/>
      <c r="AM192" s="33"/>
      <c r="AN192" s="33"/>
      <c r="AO192" s="33"/>
      <c r="AP192" s="33"/>
      <c r="AQ192" s="62"/>
      <c r="AR192" s="33"/>
      <c r="AS192" s="62"/>
      <c r="AT192" s="33"/>
      <c r="AU192" s="33"/>
      <c r="AV192" s="33"/>
      <c r="AW192" s="33"/>
      <c r="AX192" s="33"/>
      <c r="AY192" s="42"/>
      <c r="AZ192" s="43"/>
      <c r="BA192" s="60"/>
      <c r="BB192" s="43"/>
      <c r="BC192" s="42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20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52"/>
      <c r="O193" s="52"/>
      <c r="P193" s="52"/>
      <c r="Q193" s="52"/>
      <c r="R193" s="52"/>
      <c r="S193" s="52"/>
      <c r="T193" s="52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62"/>
      <c r="AJ193" s="33"/>
      <c r="AK193" s="33"/>
      <c r="AL193" s="33"/>
      <c r="AM193" s="33"/>
      <c r="AN193" s="33"/>
      <c r="AO193" s="33"/>
      <c r="AP193" s="33"/>
      <c r="AQ193" s="62"/>
      <c r="AR193" s="33"/>
      <c r="AS193" s="62"/>
      <c r="AT193" s="33"/>
      <c r="AU193" s="33"/>
      <c r="AV193" s="33"/>
      <c r="AW193" s="33"/>
      <c r="AX193" s="33"/>
      <c r="AY193" s="42"/>
      <c r="AZ193" s="43"/>
      <c r="BA193" s="60"/>
      <c r="BB193" s="52"/>
      <c r="BC193" s="52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20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62"/>
      <c r="AJ194" s="33"/>
      <c r="AK194" s="33"/>
      <c r="AL194" s="33"/>
      <c r="AM194" s="33"/>
      <c r="AN194" s="33"/>
      <c r="AO194" s="33"/>
      <c r="AP194" s="33"/>
      <c r="AQ194" s="62"/>
      <c r="AR194" s="33"/>
      <c r="AS194" s="62"/>
      <c r="AT194" s="33"/>
      <c r="AU194" s="33"/>
      <c r="AV194" s="33"/>
      <c r="AW194" s="33"/>
      <c r="AX194" s="33"/>
      <c r="AY194" s="42"/>
      <c r="AZ194" s="43"/>
      <c r="BA194" s="60"/>
      <c r="BB194" s="42"/>
      <c r="BC194" s="42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220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62"/>
      <c r="AJ195" s="33"/>
      <c r="AK195" s="33"/>
      <c r="AL195" s="33"/>
      <c r="AM195" s="33"/>
      <c r="AN195" s="33"/>
      <c r="AO195" s="33"/>
      <c r="AP195" s="33"/>
      <c r="AQ195" s="62"/>
      <c r="AR195" s="33"/>
      <c r="AS195" s="62"/>
      <c r="AT195" s="33"/>
      <c r="AU195" s="33"/>
      <c r="AV195" s="33"/>
      <c r="AW195" s="33"/>
      <c r="AX195" s="33"/>
      <c r="AY195" s="42"/>
      <c r="AZ195" s="43"/>
      <c r="BA195" s="60"/>
      <c r="BB195" s="43"/>
      <c r="BC195" s="42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409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52"/>
      <c r="O196" s="52"/>
      <c r="P196" s="52"/>
      <c r="Q196" s="52"/>
      <c r="R196" s="52"/>
      <c r="S196" s="52"/>
      <c r="T196" s="5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52"/>
      <c r="AG196" s="52"/>
      <c r="AH196" s="33"/>
      <c r="AI196" s="60"/>
      <c r="AJ196" s="52"/>
      <c r="AK196" s="52"/>
      <c r="AL196" s="33"/>
      <c r="AM196" s="33"/>
      <c r="AN196" s="33"/>
      <c r="AO196" s="33"/>
      <c r="AP196" s="33"/>
      <c r="AQ196" s="60"/>
      <c r="AR196" s="52"/>
      <c r="AS196" s="60"/>
      <c r="AT196" s="52"/>
      <c r="AU196" s="33"/>
      <c r="AV196" s="33"/>
      <c r="AW196" s="33"/>
      <c r="AX196" s="33"/>
      <c r="AY196" s="42"/>
      <c r="AZ196" s="43"/>
      <c r="BA196" s="60"/>
      <c r="BB196" s="52"/>
      <c r="BC196" s="52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44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52"/>
      <c r="O197" s="52"/>
      <c r="P197" s="52"/>
      <c r="Q197" s="52"/>
      <c r="R197" s="52"/>
      <c r="S197" s="52"/>
      <c r="T197" s="5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52"/>
      <c r="AG197" s="52"/>
      <c r="AH197" s="33"/>
      <c r="AI197" s="60"/>
      <c r="AJ197" s="52"/>
      <c r="AK197" s="52"/>
      <c r="AL197" s="33"/>
      <c r="AM197" s="33"/>
      <c r="AN197" s="33"/>
      <c r="AO197" s="33"/>
      <c r="AP197" s="33"/>
      <c r="AQ197" s="60"/>
      <c r="AR197" s="52"/>
      <c r="AS197" s="60"/>
      <c r="AT197" s="52"/>
      <c r="AU197" s="33"/>
      <c r="AV197" s="33"/>
      <c r="AW197" s="33"/>
      <c r="AX197" s="33"/>
      <c r="AY197" s="42"/>
      <c r="AZ197" s="43"/>
      <c r="BA197" s="60"/>
      <c r="BB197" s="52"/>
      <c r="BC197" s="52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44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52"/>
      <c r="O198" s="52"/>
      <c r="P198" s="52"/>
      <c r="Q198" s="52"/>
      <c r="R198" s="52"/>
      <c r="S198" s="52"/>
      <c r="T198" s="5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52"/>
      <c r="AG198" s="52"/>
      <c r="AH198" s="33"/>
      <c r="AI198" s="60"/>
      <c r="AJ198" s="52"/>
      <c r="AK198" s="52"/>
      <c r="AL198" s="33"/>
      <c r="AM198" s="33"/>
      <c r="AN198" s="33"/>
      <c r="AO198" s="33"/>
      <c r="AP198" s="33"/>
      <c r="AQ198" s="60"/>
      <c r="AR198" s="52"/>
      <c r="AS198" s="60"/>
      <c r="AT198" s="52"/>
      <c r="AU198" s="33"/>
      <c r="AV198" s="33"/>
      <c r="AW198" s="33"/>
      <c r="AX198" s="33"/>
      <c r="AY198" s="42"/>
      <c r="AZ198" s="43"/>
      <c r="BA198" s="60"/>
      <c r="BB198" s="52"/>
      <c r="BC198" s="52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44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52"/>
      <c r="O199" s="52"/>
      <c r="P199" s="52"/>
      <c r="Q199" s="52"/>
      <c r="R199" s="52"/>
      <c r="S199" s="52"/>
      <c r="T199" s="5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52"/>
      <c r="AG199" s="52"/>
      <c r="AH199" s="33"/>
      <c r="AI199" s="60"/>
      <c r="AJ199" s="52"/>
      <c r="AK199" s="52"/>
      <c r="AL199" s="33"/>
      <c r="AM199" s="33"/>
      <c r="AN199" s="33"/>
      <c r="AO199" s="33"/>
      <c r="AP199" s="33"/>
      <c r="AQ199" s="60"/>
      <c r="AR199" s="52"/>
      <c r="AS199" s="60"/>
      <c r="AT199" s="52"/>
      <c r="AU199" s="33"/>
      <c r="AV199" s="33"/>
      <c r="AW199" s="33"/>
      <c r="AX199" s="33"/>
      <c r="AY199" s="42"/>
      <c r="AZ199" s="43"/>
      <c r="BA199" s="60"/>
      <c r="BB199" s="52"/>
      <c r="BC199" s="52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44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52"/>
      <c r="AG200" s="52"/>
      <c r="AH200" s="33"/>
      <c r="AI200" s="60"/>
      <c r="AJ200" s="52"/>
      <c r="AK200" s="52"/>
      <c r="AL200" s="33"/>
      <c r="AM200" s="33"/>
      <c r="AN200" s="33"/>
      <c r="AO200" s="33"/>
      <c r="AP200" s="33"/>
      <c r="AQ200" s="60"/>
      <c r="AR200" s="52"/>
      <c r="AS200" s="60"/>
      <c r="AT200" s="52"/>
      <c r="AU200" s="33"/>
      <c r="AV200" s="33"/>
      <c r="AW200" s="33"/>
      <c r="AX200" s="33"/>
      <c r="AY200" s="42"/>
      <c r="AZ200" s="43"/>
      <c r="BA200" s="60"/>
      <c r="BB200" s="52"/>
      <c r="BC200" s="52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44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52"/>
      <c r="O201" s="52"/>
      <c r="P201" s="52"/>
      <c r="Q201" s="52"/>
      <c r="R201" s="52"/>
      <c r="S201" s="52"/>
      <c r="T201" s="5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52"/>
      <c r="AG201" s="52"/>
      <c r="AH201" s="33"/>
      <c r="AI201" s="60"/>
      <c r="AJ201" s="52"/>
      <c r="AK201" s="52"/>
      <c r="AL201" s="33"/>
      <c r="AM201" s="33"/>
      <c r="AN201" s="33"/>
      <c r="AO201" s="33"/>
      <c r="AP201" s="33"/>
      <c r="AQ201" s="60"/>
      <c r="AR201" s="52"/>
      <c r="AS201" s="60"/>
      <c r="AT201" s="52"/>
      <c r="AU201" s="33"/>
      <c r="AV201" s="33"/>
      <c r="AW201" s="33"/>
      <c r="AX201" s="33"/>
      <c r="AY201" s="42"/>
      <c r="AZ201" s="43"/>
      <c r="BA201" s="60"/>
      <c r="BB201" s="52"/>
      <c r="BC201" s="52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409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52"/>
      <c r="O202" s="52"/>
      <c r="P202" s="52"/>
      <c r="Q202" s="52"/>
      <c r="R202" s="52"/>
      <c r="S202" s="52"/>
      <c r="T202" s="5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60"/>
      <c r="BB202" s="51"/>
      <c r="BC202" s="5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408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60"/>
      <c r="BB203" s="42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46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60"/>
      <c r="BB204" s="51"/>
      <c r="BC204" s="5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408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62"/>
      <c r="AJ205" s="33"/>
      <c r="AK205" s="33"/>
      <c r="AL205" s="33"/>
      <c r="AM205" s="33"/>
      <c r="AN205" s="33"/>
      <c r="AO205" s="33"/>
      <c r="AP205" s="33"/>
      <c r="AQ205" s="62"/>
      <c r="AR205" s="33"/>
      <c r="AS205" s="62"/>
      <c r="AT205" s="33"/>
      <c r="AU205" s="33"/>
      <c r="AV205" s="33"/>
      <c r="AW205" s="33"/>
      <c r="AX205" s="33"/>
      <c r="AY205" s="42"/>
      <c r="AZ205" s="43"/>
      <c r="BA205" s="60"/>
      <c r="BB205" s="42"/>
      <c r="BC205" s="42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56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62"/>
      <c r="AJ206" s="33"/>
      <c r="AK206" s="33"/>
      <c r="AL206" s="33"/>
      <c r="AM206" s="33"/>
      <c r="AN206" s="33"/>
      <c r="AO206" s="33"/>
      <c r="AP206" s="33"/>
      <c r="AQ206" s="62"/>
      <c r="AR206" s="33"/>
      <c r="AS206" s="62"/>
      <c r="AT206" s="33"/>
      <c r="AU206" s="33"/>
      <c r="AV206" s="33"/>
      <c r="AW206" s="33"/>
      <c r="AX206" s="33"/>
      <c r="AY206" s="42"/>
      <c r="AZ206" s="43"/>
      <c r="BA206" s="60"/>
      <c r="BB206" s="51"/>
      <c r="BC206" s="52"/>
      <c r="BD206" s="33"/>
      <c r="BE206" s="33"/>
      <c r="BF206" s="33"/>
      <c r="BG206" s="33"/>
      <c r="BH206" s="33"/>
      <c r="BI206" s="3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3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52"/>
      <c r="O207" s="52"/>
      <c r="P207" s="52"/>
      <c r="Q207" s="52"/>
      <c r="R207" s="52"/>
      <c r="S207" s="52"/>
      <c r="T207" s="52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62"/>
      <c r="AJ207" s="33"/>
      <c r="AK207" s="33"/>
      <c r="AL207" s="33"/>
      <c r="AM207" s="33"/>
      <c r="AN207" s="33"/>
      <c r="AO207" s="33"/>
      <c r="AP207" s="33"/>
      <c r="AQ207" s="62"/>
      <c r="AR207" s="33"/>
      <c r="AS207" s="62"/>
      <c r="AT207" s="33"/>
      <c r="AU207" s="33"/>
      <c r="AV207" s="33"/>
      <c r="AW207" s="33"/>
      <c r="AX207" s="33"/>
      <c r="AY207" s="42"/>
      <c r="AZ207" s="43"/>
      <c r="BA207" s="60"/>
      <c r="BB207" s="52"/>
      <c r="BC207" s="52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32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52"/>
      <c r="O208" s="52"/>
      <c r="P208" s="52"/>
      <c r="Q208" s="52"/>
      <c r="R208" s="52"/>
      <c r="S208" s="52"/>
      <c r="T208" s="5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62"/>
      <c r="AJ208" s="33"/>
      <c r="AK208" s="33"/>
      <c r="AL208" s="33"/>
      <c r="AM208" s="33"/>
      <c r="AN208" s="33"/>
      <c r="AO208" s="33"/>
      <c r="AP208" s="33"/>
      <c r="AQ208" s="62"/>
      <c r="AR208" s="33"/>
      <c r="AS208" s="62"/>
      <c r="AT208" s="33"/>
      <c r="AU208" s="33"/>
      <c r="AV208" s="33"/>
      <c r="AW208" s="33"/>
      <c r="AX208" s="33"/>
      <c r="AY208" s="42"/>
      <c r="AZ208" s="43"/>
      <c r="BA208" s="60"/>
      <c r="BB208" s="51"/>
      <c r="BC208" s="52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46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3"/>
      <c r="O209" s="42"/>
      <c r="P209" s="43"/>
      <c r="Q209" s="43"/>
      <c r="R209" s="43"/>
      <c r="S209" s="43"/>
      <c r="T209" s="4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62"/>
      <c r="AJ209" s="33"/>
      <c r="AK209" s="33"/>
      <c r="AL209" s="33"/>
      <c r="AM209" s="33"/>
      <c r="AN209" s="33"/>
      <c r="AO209" s="33"/>
      <c r="AP209" s="33"/>
      <c r="AQ209" s="62"/>
      <c r="AR209" s="33"/>
      <c r="AS209" s="62"/>
      <c r="AT209" s="33"/>
      <c r="AU209" s="33"/>
      <c r="AV209" s="33"/>
      <c r="AW209" s="33"/>
      <c r="AX209" s="33"/>
      <c r="AY209" s="42"/>
      <c r="AZ209" s="43"/>
      <c r="BA209" s="60"/>
      <c r="BB209" s="43"/>
      <c r="BC209" s="43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8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4"/>
      <c r="O210" s="34"/>
      <c r="P210" s="34"/>
      <c r="Q210" s="34"/>
      <c r="R210" s="34"/>
      <c r="S210" s="34"/>
      <c r="T210" s="3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56"/>
      <c r="BB210" s="59"/>
      <c r="BC210" s="52"/>
      <c r="BD210" s="33"/>
      <c r="BE210" s="33"/>
      <c r="BF210" s="33"/>
      <c r="BG210" s="33"/>
      <c r="BH210" s="33"/>
      <c r="BI210" s="33"/>
      <c r="BJ210" s="33"/>
      <c r="BK210" s="44"/>
      <c r="BL210" s="24"/>
      <c r="BM210" s="33"/>
      <c r="BN210" s="33"/>
      <c r="BO210" s="34"/>
      <c r="BP210" s="23"/>
      <c r="BQ210" s="24"/>
      <c r="BR210" s="25"/>
    </row>
    <row r="211" spans="1:70" s="22" customFormat="1" ht="18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60"/>
      <c r="N211" s="32"/>
      <c r="O211" s="31"/>
      <c r="P211" s="32"/>
      <c r="Q211" s="32"/>
      <c r="R211" s="32"/>
      <c r="S211" s="32"/>
      <c r="T211" s="3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56"/>
      <c r="BB211" s="59"/>
      <c r="BC211" s="52"/>
      <c r="BD211" s="33"/>
      <c r="BE211" s="33"/>
      <c r="BF211" s="33"/>
      <c r="BG211" s="33"/>
      <c r="BH211" s="33"/>
      <c r="BI211" s="33"/>
      <c r="BJ211" s="33"/>
      <c r="BK211" s="44"/>
      <c r="BL211" s="24"/>
      <c r="BM211" s="33"/>
      <c r="BN211" s="33"/>
      <c r="BO211" s="34"/>
      <c r="BP211" s="23"/>
      <c r="BQ211" s="24"/>
      <c r="BR211" s="25"/>
    </row>
    <row r="212" spans="1:70" s="22" customFormat="1" ht="18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60"/>
      <c r="BB212" s="42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18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56"/>
      <c r="BB213" s="59"/>
      <c r="BC213" s="42"/>
      <c r="BD213" s="33"/>
      <c r="BE213" s="33"/>
      <c r="BF213" s="33"/>
      <c r="BG213" s="33"/>
      <c r="BH213" s="33"/>
      <c r="BI213" s="33"/>
      <c r="BJ213" s="33"/>
      <c r="BK213" s="44"/>
      <c r="BL213" s="24"/>
      <c r="BM213" s="33"/>
      <c r="BN213" s="33"/>
      <c r="BO213" s="34"/>
      <c r="BP213" s="23"/>
      <c r="BQ213" s="24"/>
      <c r="BR213" s="25"/>
    </row>
    <row r="214" spans="1:70" s="22" customFormat="1" ht="189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51"/>
      <c r="O214" s="51"/>
      <c r="P214" s="51"/>
      <c r="Q214" s="51"/>
      <c r="R214" s="51"/>
      <c r="S214" s="51"/>
      <c r="T214" s="5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62"/>
      <c r="AJ214" s="33"/>
      <c r="AK214" s="33"/>
      <c r="AL214" s="33"/>
      <c r="AM214" s="33"/>
      <c r="AN214" s="33"/>
      <c r="AO214" s="33"/>
      <c r="AP214" s="33"/>
      <c r="AQ214" s="62"/>
      <c r="AR214" s="33"/>
      <c r="AS214" s="62"/>
      <c r="AT214" s="33"/>
      <c r="AU214" s="33"/>
      <c r="AV214" s="33"/>
      <c r="AW214" s="33"/>
      <c r="AX214" s="33"/>
      <c r="AY214" s="42"/>
      <c r="AZ214" s="43"/>
      <c r="BA214" s="56"/>
      <c r="BB214" s="59"/>
      <c r="BC214" s="42"/>
      <c r="BD214" s="33"/>
      <c r="BE214" s="33"/>
      <c r="BF214" s="33"/>
      <c r="BG214" s="33"/>
      <c r="BH214" s="33"/>
      <c r="BI214" s="33"/>
      <c r="BJ214" s="33"/>
      <c r="BK214" s="44"/>
      <c r="BL214" s="24"/>
      <c r="BM214" s="33"/>
      <c r="BN214" s="33"/>
      <c r="BO214" s="34"/>
      <c r="BP214" s="23"/>
      <c r="BQ214" s="24"/>
      <c r="BR214" s="25"/>
    </row>
    <row r="215" spans="1:70" s="22" customFormat="1" ht="184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62"/>
      <c r="AJ215" s="33"/>
      <c r="AK215" s="33"/>
      <c r="AL215" s="33"/>
      <c r="AM215" s="33"/>
      <c r="AN215" s="33"/>
      <c r="AO215" s="33"/>
      <c r="AP215" s="33"/>
      <c r="AQ215" s="62"/>
      <c r="AR215" s="33"/>
      <c r="AS215" s="62"/>
      <c r="AT215" s="33"/>
      <c r="AU215" s="33"/>
      <c r="AV215" s="33"/>
      <c r="AW215" s="33"/>
      <c r="AX215" s="33"/>
      <c r="AY215" s="42"/>
      <c r="AZ215" s="43"/>
      <c r="BA215" s="60"/>
      <c r="BB215" s="42"/>
      <c r="BC215" s="42"/>
      <c r="BD215" s="33"/>
      <c r="BE215" s="33"/>
      <c r="BF215" s="33"/>
      <c r="BG215" s="42"/>
      <c r="BH215" s="43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8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62"/>
      <c r="AJ216" s="33"/>
      <c r="AK216" s="33"/>
      <c r="AL216" s="33"/>
      <c r="AM216" s="33"/>
      <c r="AN216" s="33"/>
      <c r="AO216" s="33"/>
      <c r="AP216" s="33"/>
      <c r="AQ216" s="62"/>
      <c r="AR216" s="33"/>
      <c r="AS216" s="62"/>
      <c r="AT216" s="33"/>
      <c r="AU216" s="33"/>
      <c r="AV216" s="33"/>
      <c r="AW216" s="33"/>
      <c r="AX216" s="33"/>
      <c r="AY216" s="42"/>
      <c r="AZ216" s="43"/>
      <c r="BA216" s="49"/>
      <c r="BB216" s="59"/>
      <c r="BC216" s="42"/>
      <c r="BD216" s="33"/>
      <c r="BE216" s="33"/>
      <c r="BF216" s="33"/>
      <c r="BG216" s="42"/>
      <c r="BH216" s="43"/>
      <c r="BI216" s="43"/>
      <c r="BJ216" s="33"/>
      <c r="BK216" s="44"/>
      <c r="BL216" s="24"/>
      <c r="BM216" s="33"/>
      <c r="BN216" s="33"/>
      <c r="BO216" s="34"/>
      <c r="BP216" s="23"/>
      <c r="BQ216" s="24"/>
      <c r="BR216" s="25"/>
    </row>
    <row r="217" spans="1:70" s="22" customFormat="1" ht="18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52"/>
      <c r="O217" s="52"/>
      <c r="P217" s="52"/>
      <c r="Q217" s="52"/>
      <c r="R217" s="52"/>
      <c r="S217" s="52"/>
      <c r="T217" s="5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62"/>
      <c r="AJ217" s="33"/>
      <c r="AK217" s="33"/>
      <c r="AL217" s="33"/>
      <c r="AM217" s="33"/>
      <c r="AN217" s="33"/>
      <c r="AO217" s="33"/>
      <c r="AP217" s="33"/>
      <c r="AQ217" s="62"/>
      <c r="AR217" s="33"/>
      <c r="AS217" s="62"/>
      <c r="AT217" s="33"/>
      <c r="AU217" s="33"/>
      <c r="AV217" s="33"/>
      <c r="AW217" s="33"/>
      <c r="AX217" s="33"/>
      <c r="AY217" s="42"/>
      <c r="AZ217" s="43"/>
      <c r="BA217" s="60"/>
      <c r="BB217" s="52"/>
      <c r="BC217" s="5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8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52"/>
      <c r="O218" s="52"/>
      <c r="P218" s="52"/>
      <c r="Q218" s="52"/>
      <c r="R218" s="52"/>
      <c r="S218" s="52"/>
      <c r="T218" s="5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62"/>
      <c r="AJ218" s="33"/>
      <c r="AK218" s="33"/>
      <c r="AL218" s="33"/>
      <c r="AM218" s="33"/>
      <c r="AN218" s="33"/>
      <c r="AO218" s="33"/>
      <c r="AP218" s="33"/>
      <c r="AQ218" s="62"/>
      <c r="AR218" s="33"/>
      <c r="AS218" s="62"/>
      <c r="AT218" s="33"/>
      <c r="AU218" s="33"/>
      <c r="AV218" s="33"/>
      <c r="AW218" s="33"/>
      <c r="AX218" s="33"/>
      <c r="AY218" s="42"/>
      <c r="AZ218" s="43"/>
      <c r="BA218" s="60"/>
      <c r="BB218" s="43"/>
      <c r="BC218" s="42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8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52"/>
      <c r="O219" s="52"/>
      <c r="P219" s="52"/>
      <c r="Q219" s="52"/>
      <c r="R219" s="52"/>
      <c r="S219" s="52"/>
      <c r="T219" s="5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62"/>
      <c r="AT219" s="33"/>
      <c r="AU219" s="33"/>
      <c r="AV219" s="33"/>
      <c r="AW219" s="33"/>
      <c r="AX219" s="33"/>
      <c r="AY219" s="42"/>
      <c r="AZ219" s="43"/>
      <c r="BA219" s="60"/>
      <c r="BB219" s="52"/>
      <c r="BC219" s="52"/>
      <c r="BD219" s="33"/>
      <c r="BE219" s="33"/>
      <c r="BF219" s="33"/>
      <c r="BG219" s="33"/>
      <c r="BH219" s="33"/>
      <c r="BI219" s="3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8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52"/>
      <c r="O220" s="52"/>
      <c r="P220" s="52"/>
      <c r="Q220" s="52"/>
      <c r="R220" s="52"/>
      <c r="S220" s="52"/>
      <c r="T220" s="5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3"/>
      <c r="BA220" s="60"/>
      <c r="BB220" s="43"/>
      <c r="BC220" s="4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212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3"/>
      <c r="O221" s="43"/>
      <c r="P221" s="43"/>
      <c r="Q221" s="43"/>
      <c r="R221" s="43"/>
      <c r="S221" s="43"/>
      <c r="T221" s="4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60"/>
      <c r="BB221" s="43"/>
      <c r="BC221" s="43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409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3"/>
      <c r="O222" s="42"/>
      <c r="P222" s="43"/>
      <c r="Q222" s="43"/>
      <c r="R222" s="43"/>
      <c r="S222" s="43"/>
      <c r="T222" s="4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60"/>
      <c r="BB222" s="43"/>
      <c r="BC222" s="43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86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60"/>
      <c r="N223" s="32"/>
      <c r="O223" s="31"/>
      <c r="P223" s="32"/>
      <c r="Q223" s="32"/>
      <c r="R223" s="32"/>
      <c r="S223" s="32"/>
      <c r="T223" s="3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62"/>
      <c r="BB223" s="33"/>
      <c r="BC223" s="33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222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60"/>
      <c r="BB224" s="43"/>
      <c r="BC224" s="43"/>
      <c r="BD224" s="33"/>
      <c r="BE224" s="33"/>
      <c r="BF224" s="33"/>
      <c r="BG224" s="33"/>
      <c r="BH224" s="33"/>
      <c r="BI224" s="42"/>
      <c r="BJ224" s="43"/>
      <c r="BK224" s="43"/>
      <c r="BL224" s="24"/>
      <c r="BM224" s="33"/>
      <c r="BN224" s="33"/>
      <c r="BO224" s="34"/>
      <c r="BP224" s="23"/>
      <c r="BQ224" s="24"/>
      <c r="BR224" s="25"/>
    </row>
    <row r="225" spans="1:70" s="22" customFormat="1" ht="222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2"/>
      <c r="O225" s="42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62"/>
      <c r="BB225" s="33"/>
      <c r="BC225" s="33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2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2"/>
      <c r="O226" s="42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62"/>
      <c r="BB226" s="33"/>
      <c r="BC226" s="33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257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2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60"/>
      <c r="BB227" s="43"/>
      <c r="BC227" s="43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8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60"/>
      <c r="N228" s="32"/>
      <c r="O228" s="31"/>
      <c r="P228" s="32"/>
      <c r="Q228" s="32"/>
      <c r="R228" s="32"/>
      <c r="S228" s="32"/>
      <c r="T228" s="3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62"/>
      <c r="BB228" s="33"/>
      <c r="BC228" s="33"/>
      <c r="BD228" s="33"/>
      <c r="BE228" s="33"/>
      <c r="BF228" s="33"/>
      <c r="BG228" s="33"/>
      <c r="BH228" s="33"/>
      <c r="BI228" s="3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229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52"/>
      <c r="O229" s="52"/>
      <c r="P229" s="52"/>
      <c r="Q229" s="52"/>
      <c r="R229" s="52"/>
      <c r="S229" s="52"/>
      <c r="T229" s="5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62"/>
      <c r="BB229" s="33"/>
      <c r="BC229" s="33"/>
      <c r="BD229" s="33"/>
      <c r="BE229" s="33"/>
      <c r="BF229" s="33"/>
      <c r="BG229" s="33"/>
      <c r="BH229" s="33"/>
      <c r="BI229" s="3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409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2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42"/>
      <c r="AF230" s="43"/>
      <c r="AG230" s="43"/>
      <c r="AH230" s="43"/>
      <c r="AI230" s="60"/>
      <c r="AJ230" s="43"/>
      <c r="AK230" s="43"/>
      <c r="AL230" s="33"/>
      <c r="AM230" s="33"/>
      <c r="AN230" s="33"/>
      <c r="AO230" s="33"/>
      <c r="AP230" s="33"/>
      <c r="AQ230" s="60"/>
      <c r="AR230" s="43"/>
      <c r="AS230" s="60"/>
      <c r="AT230" s="43"/>
      <c r="AU230" s="33"/>
      <c r="AV230" s="33"/>
      <c r="AW230" s="33"/>
      <c r="AX230" s="33"/>
      <c r="AY230" s="42"/>
      <c r="AZ230" s="43"/>
      <c r="BA230" s="60"/>
      <c r="BB230" s="43"/>
      <c r="BC230" s="43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1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2"/>
      <c r="O231" s="31"/>
      <c r="P231" s="32"/>
      <c r="Q231" s="32"/>
      <c r="R231" s="32"/>
      <c r="S231" s="32"/>
      <c r="T231" s="3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42"/>
      <c r="AH231" s="43"/>
      <c r="AI231" s="4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42"/>
      <c r="AZ231" s="43"/>
      <c r="BA231" s="60"/>
      <c r="BB231" s="43"/>
      <c r="BC231" s="43"/>
      <c r="BD231" s="33"/>
      <c r="BE231" s="33"/>
      <c r="BF231" s="33"/>
      <c r="BG231" s="33"/>
      <c r="BH231" s="33"/>
      <c r="BI231" s="3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41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60"/>
      <c r="N232" s="32"/>
      <c r="O232" s="31"/>
      <c r="P232" s="32"/>
      <c r="Q232" s="32"/>
      <c r="R232" s="32"/>
      <c r="S232" s="32"/>
      <c r="T232" s="3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42"/>
      <c r="AH232" s="43"/>
      <c r="AI232" s="4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43"/>
      <c r="BA232" s="60"/>
      <c r="BB232" s="43"/>
      <c r="BC232" s="43"/>
      <c r="BD232" s="33"/>
      <c r="BE232" s="33"/>
      <c r="BF232" s="33"/>
      <c r="BG232" s="33"/>
      <c r="BH232" s="33"/>
      <c r="BI232" s="3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41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60"/>
      <c r="N233" s="34"/>
      <c r="O233" s="34"/>
      <c r="P233" s="34"/>
      <c r="Q233" s="34"/>
      <c r="R233" s="34"/>
      <c r="S233" s="34"/>
      <c r="T233" s="3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42"/>
      <c r="AH233" s="43"/>
      <c r="AI233" s="4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42"/>
      <c r="AZ233" s="43"/>
      <c r="BA233" s="60"/>
      <c r="BB233" s="43"/>
      <c r="BC233" s="43"/>
      <c r="BD233" s="33"/>
      <c r="BE233" s="33"/>
      <c r="BF233" s="33"/>
      <c r="BG233" s="33"/>
      <c r="BH233" s="33"/>
      <c r="BI233" s="3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41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60"/>
      <c r="N234" s="32"/>
      <c r="O234" s="31"/>
      <c r="P234" s="32"/>
      <c r="Q234" s="32"/>
      <c r="R234" s="32"/>
      <c r="S234" s="32"/>
      <c r="T234" s="3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42"/>
      <c r="AH234" s="43"/>
      <c r="AI234" s="4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42"/>
      <c r="AZ234" s="43"/>
      <c r="BA234" s="60"/>
      <c r="BB234" s="43"/>
      <c r="BC234" s="43"/>
      <c r="BD234" s="33"/>
      <c r="BE234" s="33"/>
      <c r="BF234" s="33"/>
      <c r="BG234" s="33"/>
      <c r="BH234" s="33"/>
      <c r="BI234" s="3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41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60"/>
      <c r="N235" s="32"/>
      <c r="O235" s="31"/>
      <c r="P235" s="32"/>
      <c r="Q235" s="32"/>
      <c r="R235" s="32"/>
      <c r="S235" s="32"/>
      <c r="T235" s="3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42"/>
      <c r="AH235" s="43"/>
      <c r="AI235" s="4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42"/>
      <c r="AZ235" s="43"/>
      <c r="BA235" s="60"/>
      <c r="BB235" s="43"/>
      <c r="BC235" s="43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201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60"/>
      <c r="BB236" s="43"/>
      <c r="BC236" s="43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201.7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60"/>
      <c r="N237" s="32"/>
      <c r="O237" s="31"/>
      <c r="P237" s="32"/>
      <c r="Q237" s="32"/>
      <c r="R237" s="32"/>
      <c r="S237" s="32"/>
      <c r="T237" s="3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62"/>
      <c r="BB237" s="33"/>
      <c r="BC237" s="33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201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2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60"/>
      <c r="BB238" s="43"/>
      <c r="BC238" s="43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201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60"/>
      <c r="N239" s="32"/>
      <c r="O239" s="31"/>
      <c r="P239" s="32"/>
      <c r="Q239" s="32"/>
      <c r="R239" s="32"/>
      <c r="S239" s="32"/>
      <c r="T239" s="32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62"/>
      <c r="BB239" s="33"/>
      <c r="BC239" s="33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409.6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62"/>
      <c r="BB240" s="33"/>
      <c r="BC240" s="33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201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2"/>
      <c r="Q241" s="42"/>
      <c r="R241" s="42"/>
      <c r="S241" s="42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62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201.7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3"/>
      <c r="O242" s="42"/>
      <c r="P242" s="43"/>
      <c r="Q242" s="43"/>
      <c r="R242" s="43"/>
      <c r="S242" s="43"/>
      <c r="T242" s="4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42"/>
      <c r="AH242" s="43"/>
      <c r="AI242" s="4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42"/>
      <c r="AZ242" s="43"/>
      <c r="BA242" s="60"/>
      <c r="BB242" s="43"/>
      <c r="BC242" s="43"/>
      <c r="BD242" s="33"/>
      <c r="BE242" s="33"/>
      <c r="BF242" s="33"/>
      <c r="BG242" s="33"/>
      <c r="BH242" s="33"/>
      <c r="BI242" s="3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201.7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2"/>
      <c r="P243" s="32"/>
      <c r="Q243" s="32"/>
      <c r="R243" s="32"/>
      <c r="S243" s="32"/>
      <c r="T243" s="32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62"/>
      <c r="BB243" s="33"/>
      <c r="BC243" s="33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201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2"/>
      <c r="P244" s="42"/>
      <c r="Q244" s="42"/>
      <c r="R244" s="42"/>
      <c r="S244" s="42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62"/>
      <c r="BB244" s="33"/>
      <c r="BC244" s="33"/>
      <c r="BD244" s="33"/>
      <c r="BE244" s="33"/>
      <c r="BF244" s="33"/>
      <c r="BG244" s="33"/>
      <c r="BH244" s="33"/>
      <c r="BI244" s="3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01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60"/>
      <c r="N245" s="32"/>
      <c r="O245" s="31"/>
      <c r="P245" s="32"/>
      <c r="Q245" s="32"/>
      <c r="R245" s="32"/>
      <c r="S245" s="32"/>
      <c r="T245" s="32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62"/>
      <c r="BB245" s="33"/>
      <c r="BC245" s="33"/>
      <c r="BD245" s="33"/>
      <c r="BE245" s="33"/>
      <c r="BF245" s="33"/>
      <c r="BG245" s="33"/>
      <c r="BH245" s="33"/>
      <c r="BI245" s="3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259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52"/>
      <c r="O246" s="52"/>
      <c r="P246" s="52"/>
      <c r="Q246" s="52"/>
      <c r="R246" s="52"/>
      <c r="S246" s="52"/>
      <c r="T246" s="5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60"/>
      <c r="BB246" s="52"/>
      <c r="BC246" s="52"/>
      <c r="BD246" s="33"/>
      <c r="BE246" s="33"/>
      <c r="BF246" s="33"/>
      <c r="BG246" s="42"/>
      <c r="BH246" s="51"/>
      <c r="BI246" s="52"/>
      <c r="BJ246" s="33"/>
      <c r="BK246" s="44"/>
      <c r="BL246" s="24"/>
      <c r="BM246" s="33"/>
      <c r="BN246" s="33"/>
      <c r="BO246" s="34"/>
      <c r="BP246" s="23"/>
      <c r="BQ246" s="24"/>
      <c r="BR246" s="25"/>
    </row>
    <row r="247" spans="1:70" s="22" customFormat="1" ht="24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2"/>
      <c r="O247" s="42"/>
      <c r="P247" s="52"/>
      <c r="Q247" s="52"/>
      <c r="R247" s="52"/>
      <c r="S247" s="52"/>
      <c r="T247" s="5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60"/>
      <c r="BB247" s="55"/>
      <c r="BC247" s="52"/>
      <c r="BD247" s="33"/>
      <c r="BE247" s="33"/>
      <c r="BF247" s="33"/>
      <c r="BG247" s="42"/>
      <c r="BH247" s="51"/>
      <c r="BI247" s="52"/>
      <c r="BJ247" s="33"/>
      <c r="BK247" s="44"/>
      <c r="BL247" s="24"/>
      <c r="BM247" s="33"/>
      <c r="BN247" s="33"/>
      <c r="BO247" s="34"/>
      <c r="BP247" s="23"/>
      <c r="BQ247" s="24"/>
      <c r="BR247" s="25"/>
    </row>
    <row r="248" spans="1:70" s="22" customFormat="1" ht="219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51"/>
      <c r="O248" s="51"/>
      <c r="P248" s="51"/>
      <c r="Q248" s="51"/>
      <c r="R248" s="51"/>
      <c r="S248" s="51"/>
      <c r="T248" s="5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49"/>
      <c r="BB248" s="50"/>
      <c r="BC248" s="47"/>
      <c r="BD248" s="33"/>
      <c r="BE248" s="33"/>
      <c r="BF248" s="33"/>
      <c r="BG248" s="33"/>
      <c r="BH248" s="33"/>
      <c r="BI248" s="33"/>
      <c r="BJ248" s="33"/>
      <c r="BK248" s="44"/>
      <c r="BL248" s="24"/>
      <c r="BM248" s="33"/>
      <c r="BN248" s="33"/>
      <c r="BO248" s="34"/>
      <c r="BP248" s="23"/>
      <c r="BQ248" s="24"/>
      <c r="BR248" s="25"/>
    </row>
    <row r="249" spans="1:70" s="22" customFormat="1" ht="219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52"/>
      <c r="O249" s="52"/>
      <c r="P249" s="52"/>
      <c r="Q249" s="52"/>
      <c r="R249" s="52"/>
      <c r="S249" s="52"/>
      <c r="T249" s="5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60"/>
      <c r="BB249" s="52"/>
      <c r="BC249" s="52"/>
      <c r="BD249" s="33"/>
      <c r="BE249" s="33"/>
      <c r="BF249" s="33"/>
      <c r="BG249" s="33"/>
      <c r="BH249" s="33"/>
      <c r="BI249" s="33"/>
      <c r="BJ249" s="33"/>
      <c r="BK249" s="44"/>
      <c r="BL249" s="24"/>
      <c r="BM249" s="33"/>
      <c r="BN249" s="33"/>
      <c r="BO249" s="34"/>
      <c r="BP249" s="23"/>
      <c r="BQ249" s="24"/>
      <c r="BR249" s="25"/>
    </row>
    <row r="250" spans="1:70" s="22" customFormat="1" ht="219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52"/>
      <c r="O250" s="52"/>
      <c r="P250" s="52"/>
      <c r="Q250" s="52"/>
      <c r="R250" s="52"/>
      <c r="S250" s="52"/>
      <c r="T250" s="5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49"/>
      <c r="BB250" s="50"/>
      <c r="BC250" s="47"/>
      <c r="BD250" s="33"/>
      <c r="BE250" s="33"/>
      <c r="BF250" s="33"/>
      <c r="BG250" s="33"/>
      <c r="BH250" s="33"/>
      <c r="BI250" s="33"/>
      <c r="BJ250" s="33"/>
      <c r="BK250" s="44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52"/>
      <c r="O251" s="52"/>
      <c r="P251" s="52"/>
      <c r="Q251" s="52"/>
      <c r="R251" s="52"/>
      <c r="S251" s="52"/>
      <c r="T251" s="5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60"/>
      <c r="BB251" s="52"/>
      <c r="BC251" s="42"/>
      <c r="BD251" s="33"/>
      <c r="BE251" s="33"/>
      <c r="BF251" s="33"/>
      <c r="BG251" s="33"/>
      <c r="BH251" s="33"/>
      <c r="BI251" s="33"/>
      <c r="BJ251" s="33"/>
      <c r="BK251" s="44"/>
      <c r="BL251" s="24"/>
      <c r="BM251" s="33"/>
      <c r="BN251" s="33"/>
      <c r="BO251" s="34"/>
      <c r="BP251" s="23"/>
      <c r="BQ251" s="24"/>
      <c r="BR251" s="25"/>
    </row>
    <row r="252" spans="1:70" s="22" customFormat="1" ht="409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52"/>
      <c r="O252" s="52"/>
      <c r="P252" s="52"/>
      <c r="Q252" s="52"/>
      <c r="R252" s="52"/>
      <c r="S252" s="52"/>
      <c r="T252" s="5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42"/>
      <c r="AF252" s="52"/>
      <c r="AG252" s="52"/>
      <c r="AH252" s="33"/>
      <c r="AI252" s="60"/>
      <c r="AJ252" s="52"/>
      <c r="AK252" s="52"/>
      <c r="AL252" s="33"/>
      <c r="AM252" s="33"/>
      <c r="AN252" s="33"/>
      <c r="AO252" s="33"/>
      <c r="AP252" s="33"/>
      <c r="AQ252" s="60"/>
      <c r="AR252" s="52"/>
      <c r="AS252" s="60"/>
      <c r="AT252" s="52"/>
      <c r="AU252" s="33"/>
      <c r="AV252" s="33"/>
      <c r="AW252" s="33"/>
      <c r="AX252" s="33"/>
      <c r="AY252" s="33"/>
      <c r="AZ252" s="33"/>
      <c r="BA252" s="60"/>
      <c r="BB252" s="52"/>
      <c r="BC252" s="52"/>
      <c r="BD252" s="33"/>
      <c r="BE252" s="33"/>
      <c r="BF252" s="33"/>
      <c r="BG252" s="33"/>
      <c r="BH252" s="33"/>
      <c r="BI252" s="33"/>
      <c r="BJ252" s="33"/>
      <c r="BK252" s="44"/>
      <c r="BL252" s="24"/>
      <c r="BM252" s="33"/>
      <c r="BN252" s="33"/>
      <c r="BO252" s="34"/>
      <c r="BP252" s="23"/>
      <c r="BQ252" s="24"/>
      <c r="BR252" s="25"/>
    </row>
    <row r="253" spans="1:70" s="22" customFormat="1" ht="137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52"/>
      <c r="O253" s="52"/>
      <c r="P253" s="52"/>
      <c r="Q253" s="52"/>
      <c r="R253" s="52"/>
      <c r="S253" s="52"/>
      <c r="T253" s="52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49"/>
      <c r="BB253" s="50"/>
      <c r="BC253" s="47"/>
      <c r="BD253" s="33"/>
      <c r="BE253" s="33"/>
      <c r="BF253" s="33"/>
      <c r="BG253" s="33"/>
      <c r="BH253" s="33"/>
      <c r="BI253" s="33"/>
      <c r="BJ253" s="33"/>
      <c r="BK253" s="44"/>
      <c r="BL253" s="24"/>
      <c r="BM253" s="33"/>
      <c r="BN253" s="33"/>
      <c r="BO253" s="34"/>
      <c r="BP253" s="23"/>
      <c r="BQ253" s="24"/>
      <c r="BR253" s="25"/>
    </row>
    <row r="254" spans="1:70" s="22" customFormat="1" ht="137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52"/>
      <c r="O254" s="52"/>
      <c r="P254" s="52"/>
      <c r="Q254" s="52"/>
      <c r="R254" s="52"/>
      <c r="S254" s="52"/>
      <c r="T254" s="5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49"/>
      <c r="BB254" s="50"/>
      <c r="BC254" s="47"/>
      <c r="BD254" s="33"/>
      <c r="BE254" s="33"/>
      <c r="BF254" s="33"/>
      <c r="BG254" s="33"/>
      <c r="BH254" s="33"/>
      <c r="BI254" s="33"/>
      <c r="BJ254" s="33"/>
      <c r="BK254" s="44"/>
      <c r="BL254" s="24"/>
      <c r="BM254" s="33"/>
      <c r="BN254" s="33"/>
      <c r="BO254" s="34"/>
      <c r="BP254" s="23"/>
      <c r="BQ254" s="24"/>
      <c r="BR254" s="25"/>
    </row>
    <row r="255" spans="1:70" s="22" customFormat="1" ht="137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52"/>
      <c r="O255" s="52"/>
      <c r="P255" s="52"/>
      <c r="Q255" s="52"/>
      <c r="R255" s="52"/>
      <c r="S255" s="52"/>
      <c r="T255" s="5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49"/>
      <c r="BB255" s="50"/>
      <c r="BC255" s="47"/>
      <c r="BD255" s="33"/>
      <c r="BE255" s="33"/>
      <c r="BF255" s="33"/>
      <c r="BG255" s="33"/>
      <c r="BH255" s="33"/>
      <c r="BI255" s="33"/>
      <c r="BJ255" s="33"/>
      <c r="BK255" s="44"/>
      <c r="BL255" s="24"/>
      <c r="BM255" s="33"/>
      <c r="BN255" s="33"/>
      <c r="BO255" s="34"/>
      <c r="BP255" s="23"/>
      <c r="BQ255" s="24"/>
      <c r="BR255" s="25"/>
    </row>
    <row r="256" spans="1:70" s="22" customFormat="1" ht="137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52"/>
      <c r="O256" s="52"/>
      <c r="P256" s="52"/>
      <c r="Q256" s="52"/>
      <c r="R256" s="52"/>
      <c r="S256" s="52"/>
      <c r="T256" s="52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49"/>
      <c r="BB256" s="50"/>
      <c r="BC256" s="47"/>
      <c r="BD256" s="33"/>
      <c r="BE256" s="33"/>
      <c r="BF256" s="33"/>
      <c r="BG256" s="33"/>
      <c r="BH256" s="33"/>
      <c r="BI256" s="33"/>
      <c r="BJ256" s="33"/>
      <c r="BK256" s="44"/>
      <c r="BL256" s="24"/>
      <c r="BM256" s="33"/>
      <c r="BN256" s="33"/>
      <c r="BO256" s="34"/>
      <c r="BP256" s="23"/>
      <c r="BQ256" s="24"/>
      <c r="BR256" s="25"/>
    </row>
    <row r="257" spans="1:72" s="22" customFormat="1" ht="137.2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52"/>
      <c r="O257" s="52"/>
      <c r="P257" s="52"/>
      <c r="Q257" s="52"/>
      <c r="R257" s="52"/>
      <c r="S257" s="52"/>
      <c r="T257" s="52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49"/>
      <c r="BB257" s="50"/>
      <c r="BC257" s="47"/>
      <c r="BD257" s="33"/>
      <c r="BE257" s="33"/>
      <c r="BF257" s="33"/>
      <c r="BG257" s="33"/>
      <c r="BH257" s="33"/>
      <c r="BI257" s="33"/>
      <c r="BJ257" s="33"/>
      <c r="BK257" s="44"/>
      <c r="BL257" s="24"/>
      <c r="BM257" s="33"/>
      <c r="BN257" s="33"/>
      <c r="BO257" s="34"/>
      <c r="BP257" s="23"/>
      <c r="BQ257" s="24"/>
      <c r="BR257" s="25"/>
    </row>
    <row r="258" spans="1:72" s="22" customFormat="1" ht="291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52"/>
      <c r="O258" s="52"/>
      <c r="P258" s="52"/>
      <c r="Q258" s="52"/>
      <c r="R258" s="52"/>
      <c r="S258" s="52"/>
      <c r="T258" s="52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42"/>
      <c r="AZ258" s="38"/>
      <c r="BA258" s="60"/>
      <c r="BB258" s="52"/>
      <c r="BC258" s="42"/>
      <c r="BD258" s="4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2" s="22" customFormat="1" ht="291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52"/>
      <c r="O259" s="52"/>
      <c r="P259" s="52"/>
      <c r="Q259" s="52"/>
      <c r="R259" s="52"/>
      <c r="S259" s="52"/>
      <c r="T259" s="52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42"/>
      <c r="AZ259" s="38"/>
      <c r="BA259" s="60"/>
      <c r="BB259" s="61"/>
      <c r="BC259" s="42"/>
      <c r="BD259" s="4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2" s="22" customFormat="1" ht="197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60"/>
      <c r="BB260" s="42"/>
      <c r="BC260" s="42"/>
      <c r="BD260" s="33"/>
      <c r="BE260" s="33"/>
      <c r="BF260" s="33"/>
      <c r="BG260" s="33"/>
      <c r="BH260" s="33"/>
      <c r="BI260" s="33"/>
      <c r="BJ260" s="33"/>
      <c r="BK260" s="44"/>
      <c r="BL260" s="24"/>
      <c r="BM260" s="33"/>
      <c r="BN260" s="33"/>
      <c r="BO260" s="34"/>
      <c r="BP260" s="23"/>
      <c r="BQ260" s="24"/>
      <c r="BR260" s="25"/>
    </row>
    <row r="261" spans="1:72" s="22" customFormat="1" ht="197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2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56"/>
      <c r="BB261" s="47"/>
      <c r="BC261" s="47"/>
      <c r="BD261" s="33"/>
      <c r="BE261" s="33"/>
      <c r="BF261" s="33"/>
      <c r="BG261" s="33"/>
      <c r="BH261" s="33"/>
      <c r="BI261" s="33"/>
      <c r="BJ261" s="33"/>
      <c r="BK261" s="44"/>
      <c r="BL261" s="24"/>
      <c r="BM261" s="33"/>
      <c r="BN261" s="33"/>
      <c r="BO261" s="34"/>
      <c r="BP261" s="23"/>
      <c r="BQ261" s="24"/>
      <c r="BR261" s="25"/>
    </row>
    <row r="262" spans="1:72" s="22" customFormat="1" ht="279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53"/>
      <c r="O262" s="53"/>
      <c r="P262" s="53"/>
      <c r="Q262" s="53"/>
      <c r="R262" s="53"/>
      <c r="S262" s="53"/>
      <c r="T262" s="5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60"/>
      <c r="BB262" s="51"/>
      <c r="BC262" s="51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2" s="22" customFormat="1" ht="17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0"/>
      <c r="BB263" s="43"/>
      <c r="BC263" s="4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2" s="22" customFormat="1" ht="129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54"/>
      <c r="BB264" s="52"/>
      <c r="BC264" s="52"/>
      <c r="BD264" s="33"/>
      <c r="BE264" s="33"/>
      <c r="BF264" s="33"/>
      <c r="BG264" s="33"/>
      <c r="BH264" s="33"/>
      <c r="BI264" s="33"/>
      <c r="BJ264" s="33"/>
      <c r="BK264" s="44"/>
      <c r="BL264" s="24"/>
      <c r="BM264" s="33"/>
      <c r="BN264" s="33"/>
      <c r="BO264" s="34"/>
      <c r="BP264" s="23"/>
      <c r="BQ264" s="24"/>
      <c r="BR264" s="25"/>
    </row>
    <row r="265" spans="1:72" s="22" customFormat="1" ht="187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52"/>
      <c r="N265" s="52"/>
      <c r="O265" s="52"/>
      <c r="P265" s="52"/>
      <c r="Q265" s="52"/>
      <c r="R265" s="52"/>
      <c r="S265" s="52"/>
      <c r="T265" s="5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60"/>
      <c r="BB265" s="43"/>
      <c r="BC265" s="43"/>
      <c r="BD265" s="33"/>
      <c r="BE265" s="33"/>
      <c r="BF265" s="33"/>
      <c r="BG265" s="33"/>
      <c r="BH265" s="33"/>
      <c r="BI265" s="33"/>
      <c r="BJ265" s="34"/>
      <c r="BK265" s="34"/>
      <c r="BL265" s="24"/>
      <c r="BM265" s="21"/>
      <c r="BN265" s="21"/>
      <c r="BO265" s="21"/>
      <c r="BP265" s="21"/>
      <c r="BQ265" s="23"/>
      <c r="BR265" s="24"/>
      <c r="BS265" s="25"/>
      <c r="BT265" s="30"/>
    </row>
    <row r="266" spans="1:72" s="22" customFormat="1" ht="187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60"/>
      <c r="N266" s="32"/>
      <c r="O266" s="31"/>
      <c r="P266" s="32"/>
      <c r="Q266" s="32"/>
      <c r="R266" s="32"/>
      <c r="S266" s="32"/>
      <c r="T266" s="32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33"/>
      <c r="BB266" s="33"/>
      <c r="BC266" s="33"/>
      <c r="BD266" s="33"/>
      <c r="BE266" s="33"/>
      <c r="BF266" s="33"/>
      <c r="BG266" s="33"/>
      <c r="BH266" s="33"/>
      <c r="BI266" s="33"/>
      <c r="BJ266" s="34"/>
      <c r="BK266" s="34"/>
      <c r="BL266" s="24"/>
      <c r="BM266" s="25"/>
      <c r="BN266" s="21"/>
      <c r="BO266" s="21"/>
      <c r="BP266" s="21"/>
      <c r="BQ266" s="23"/>
      <c r="BR266" s="24"/>
      <c r="BS266" s="25"/>
      <c r="BT266" s="30"/>
    </row>
    <row r="267" spans="1:72" s="22" customFormat="1" ht="409.6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4"/>
      <c r="AS267" s="33"/>
      <c r="AT267" s="34"/>
      <c r="AU267" s="33"/>
      <c r="AV267" s="33"/>
      <c r="AW267" s="33"/>
      <c r="AX267" s="33"/>
      <c r="AY267" s="33"/>
      <c r="AZ267" s="33"/>
      <c r="BA267" s="33"/>
      <c r="BB267" s="33"/>
      <c r="BC267" s="33"/>
      <c r="BD267" s="33"/>
      <c r="BE267" s="33"/>
      <c r="BF267" s="33"/>
      <c r="BG267" s="33"/>
      <c r="BH267" s="33"/>
      <c r="BI267" s="33"/>
      <c r="BJ267" s="34"/>
      <c r="BK267" s="34"/>
      <c r="BL267" s="24"/>
      <c r="BM267" s="25"/>
      <c r="BN267" s="21"/>
      <c r="BO267" s="21"/>
      <c r="BP267" s="21"/>
      <c r="BQ267" s="23"/>
      <c r="BR267" s="24"/>
      <c r="BS267" s="25"/>
      <c r="BT267" s="30"/>
    </row>
    <row r="268" spans="1:72" s="22" customFormat="1" ht="409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0"/>
      <c r="BB268" s="43"/>
      <c r="BC268" s="43"/>
      <c r="BD268" s="33"/>
      <c r="BE268" s="33"/>
      <c r="BF268" s="33"/>
      <c r="BG268" s="33"/>
      <c r="BH268" s="33"/>
      <c r="BI268" s="33"/>
      <c r="BJ268" s="34"/>
      <c r="BK268" s="34"/>
      <c r="BL268" s="24"/>
      <c r="BM268" s="25"/>
      <c r="BN268" s="21"/>
      <c r="BO268" s="21"/>
      <c r="BP268" s="21"/>
      <c r="BQ268" s="23"/>
      <c r="BR268" s="24"/>
      <c r="BS268" s="25"/>
      <c r="BT268" s="30"/>
    </row>
    <row r="269" spans="1:72" s="22" customFormat="1" ht="194.2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60"/>
      <c r="N269" s="32"/>
      <c r="O269" s="31"/>
      <c r="P269" s="32"/>
      <c r="Q269" s="32"/>
      <c r="R269" s="32"/>
      <c r="S269" s="32"/>
      <c r="T269" s="32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33"/>
      <c r="BB269" s="33"/>
      <c r="BC269" s="33"/>
      <c r="BD269" s="33"/>
      <c r="BE269" s="33"/>
      <c r="BF269" s="33"/>
      <c r="BG269" s="33"/>
      <c r="BH269" s="33"/>
      <c r="BI269" s="33"/>
      <c r="BJ269" s="34"/>
      <c r="BK269" s="34"/>
      <c r="BL269" s="24"/>
      <c r="BM269" s="25"/>
      <c r="BN269" s="36"/>
      <c r="BO269" s="36"/>
      <c r="BP269" s="36"/>
      <c r="BQ269" s="40"/>
      <c r="BR269" s="26"/>
      <c r="BS269" s="36"/>
      <c r="BT269" s="30"/>
    </row>
    <row r="270" spans="1:72" s="22" customFormat="1" ht="219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33"/>
      <c r="BB270" s="21"/>
      <c r="BC270" s="21"/>
      <c r="BD270" s="21"/>
      <c r="BE270" s="21"/>
      <c r="BF270" s="21"/>
      <c r="BG270" s="21"/>
      <c r="BH270" s="21"/>
      <c r="BI270" s="21"/>
      <c r="BJ270" s="21"/>
      <c r="BK270" s="23"/>
      <c r="BL270" s="24"/>
      <c r="BM270" s="25"/>
      <c r="BN270" s="36"/>
      <c r="BO270" s="36"/>
      <c r="BP270" s="36"/>
      <c r="BQ270" s="40"/>
      <c r="BR270" s="26"/>
      <c r="BS270" s="36"/>
      <c r="BT270" s="30"/>
    </row>
    <row r="271" spans="1:72" s="22" customFormat="1" ht="198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31"/>
      <c r="L271" s="6"/>
      <c r="M271" s="33"/>
      <c r="N271" s="41"/>
      <c r="O271" s="41"/>
      <c r="P271" s="41"/>
      <c r="Q271" s="41"/>
      <c r="R271" s="41"/>
      <c r="S271" s="41"/>
      <c r="T271" s="4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33"/>
      <c r="BB271" s="33"/>
      <c r="BC271" s="33"/>
      <c r="BD271" s="33"/>
      <c r="BE271" s="33"/>
      <c r="BF271" s="33"/>
      <c r="BG271" s="33"/>
      <c r="BH271" s="33"/>
      <c r="BI271" s="33"/>
      <c r="BJ271" s="34"/>
      <c r="BK271" s="29"/>
      <c r="BL271" s="24"/>
      <c r="BM271" s="25"/>
      <c r="BN271" s="21"/>
      <c r="BO271" s="21"/>
      <c r="BP271" s="21"/>
      <c r="BQ271" s="23"/>
      <c r="BR271" s="24"/>
      <c r="BS271" s="25"/>
      <c r="BT271" s="30"/>
    </row>
    <row r="272" spans="1:72" s="22" customFormat="1" ht="198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31"/>
      <c r="L272" s="6"/>
      <c r="M272" s="33"/>
      <c r="N272" s="34"/>
      <c r="O272" s="34"/>
      <c r="P272" s="34"/>
      <c r="Q272" s="34"/>
      <c r="R272" s="34"/>
      <c r="S272" s="34"/>
      <c r="T272" s="3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33"/>
      <c r="BB272" s="33"/>
      <c r="BC272" s="33"/>
      <c r="BD272" s="33"/>
      <c r="BE272" s="33"/>
      <c r="BF272" s="33"/>
      <c r="BG272" s="33"/>
      <c r="BH272" s="33"/>
      <c r="BI272" s="33"/>
      <c r="BJ272" s="34"/>
      <c r="BK272" s="29"/>
      <c r="BL272" s="24"/>
      <c r="BM272" s="25"/>
      <c r="BN272" s="21"/>
      <c r="BO272" s="21"/>
      <c r="BP272" s="21"/>
      <c r="BQ272" s="23"/>
      <c r="BR272" s="24"/>
      <c r="BS272" s="25"/>
      <c r="BT272" s="30"/>
    </row>
    <row r="273" spans="1:72" s="22" customFormat="1" ht="198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31"/>
      <c r="L273" s="6"/>
      <c r="M273" s="33"/>
      <c r="N273" s="32"/>
      <c r="O273" s="31"/>
      <c r="P273" s="32"/>
      <c r="Q273" s="32"/>
      <c r="R273" s="32"/>
      <c r="S273" s="32"/>
      <c r="T273" s="3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33"/>
      <c r="BB273" s="33"/>
      <c r="BC273" s="33"/>
      <c r="BD273" s="33"/>
      <c r="BE273" s="33"/>
      <c r="BF273" s="33"/>
      <c r="BG273" s="33"/>
      <c r="BH273" s="33"/>
      <c r="BI273" s="33"/>
      <c r="BJ273" s="34"/>
      <c r="BK273" s="29"/>
      <c r="BL273" s="24"/>
      <c r="BM273" s="25"/>
      <c r="BN273" s="21"/>
      <c r="BO273" s="21"/>
      <c r="BP273" s="21"/>
      <c r="BQ273" s="23"/>
      <c r="BR273" s="24"/>
      <c r="BS273" s="25"/>
      <c r="BT273" s="30"/>
    </row>
    <row r="274" spans="1:72" s="22" customFormat="1" ht="146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31"/>
      <c r="L274" s="6"/>
      <c r="M274" s="33"/>
      <c r="N274" s="32"/>
      <c r="O274" s="31"/>
      <c r="P274" s="32"/>
      <c r="Q274" s="32"/>
      <c r="R274" s="32"/>
      <c r="S274" s="32"/>
      <c r="T274" s="3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33"/>
      <c r="BB274" s="33"/>
      <c r="BC274" s="33"/>
      <c r="BD274" s="33"/>
      <c r="BE274" s="33"/>
      <c r="BF274" s="33"/>
      <c r="BG274" s="33"/>
      <c r="BH274" s="33"/>
      <c r="BI274" s="33"/>
      <c r="BJ274" s="34"/>
      <c r="BK274" s="29"/>
      <c r="BL274" s="24"/>
      <c r="BM274" s="25"/>
      <c r="BN274" s="21"/>
      <c r="BO274" s="21"/>
      <c r="BP274" s="21"/>
      <c r="BQ274" s="23"/>
      <c r="BR274" s="24"/>
      <c r="BS274" s="25"/>
      <c r="BT274" s="30"/>
    </row>
    <row r="275" spans="1:72" s="22" customFormat="1" ht="227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31"/>
      <c r="L275" s="6"/>
      <c r="M275" s="33"/>
      <c r="N275" s="32"/>
      <c r="O275" s="31"/>
      <c r="P275" s="32"/>
      <c r="Q275" s="32"/>
      <c r="R275" s="32"/>
      <c r="S275" s="32"/>
      <c r="T275" s="3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33"/>
      <c r="BB275" s="33"/>
      <c r="BC275" s="33"/>
      <c r="BD275" s="33"/>
      <c r="BE275" s="33"/>
      <c r="BF275" s="33"/>
      <c r="BG275" s="33"/>
      <c r="BH275" s="33"/>
      <c r="BI275" s="33"/>
      <c r="BJ275" s="34"/>
      <c r="BK275" s="29"/>
      <c r="BL275" s="24"/>
      <c r="BM275" s="25"/>
      <c r="BN275" s="21"/>
      <c r="BO275" s="21"/>
      <c r="BP275" s="21"/>
      <c r="BQ275" s="23"/>
      <c r="BR275" s="24"/>
      <c r="BS275" s="25"/>
      <c r="BT275" s="30"/>
    </row>
    <row r="276" spans="1:72" s="22" customFormat="1" ht="154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31"/>
      <c r="L276" s="6"/>
      <c r="M276" s="33"/>
      <c r="N276" s="32"/>
      <c r="O276" s="32"/>
      <c r="P276" s="32"/>
      <c r="Q276" s="32"/>
      <c r="R276" s="32"/>
      <c r="S276" s="32"/>
      <c r="T276" s="3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33"/>
      <c r="BB276" s="33"/>
      <c r="BC276" s="33"/>
      <c r="BD276" s="33"/>
      <c r="BE276" s="33"/>
      <c r="BF276" s="33"/>
      <c r="BG276" s="33"/>
      <c r="BH276" s="33"/>
      <c r="BI276" s="33"/>
      <c r="BJ276" s="34"/>
      <c r="BK276" s="29"/>
      <c r="BL276" s="24"/>
      <c r="BM276" s="25"/>
      <c r="BN276" s="21"/>
      <c r="BO276" s="21"/>
      <c r="BP276" s="21"/>
      <c r="BQ276" s="23"/>
      <c r="BR276" s="24"/>
      <c r="BS276" s="25"/>
      <c r="BT276" s="30"/>
    </row>
    <row r="277" spans="1:72" s="22" customFormat="1" ht="154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31"/>
      <c r="L277" s="6"/>
      <c r="M277" s="33"/>
      <c r="N277" s="32"/>
      <c r="O277" s="31"/>
      <c r="P277" s="32"/>
      <c r="Q277" s="32"/>
      <c r="R277" s="32"/>
      <c r="S277" s="32"/>
      <c r="T277" s="3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33"/>
      <c r="BB277" s="33"/>
      <c r="BC277" s="33"/>
      <c r="BD277" s="33"/>
      <c r="BE277" s="33"/>
      <c r="BF277" s="33"/>
      <c r="BG277" s="33"/>
      <c r="BH277" s="33"/>
      <c r="BI277" s="33"/>
      <c r="BJ277" s="34"/>
      <c r="BK277" s="29"/>
      <c r="BL277" s="24"/>
      <c r="BM277" s="25"/>
      <c r="BN277" s="36"/>
      <c r="BO277" s="36"/>
      <c r="BP277" s="36"/>
      <c r="BQ277" s="40"/>
      <c r="BR277" s="26"/>
      <c r="BS277" s="36"/>
      <c r="BT277" s="30"/>
    </row>
    <row r="278" spans="1:72" s="22" customFormat="1" ht="182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31"/>
      <c r="L278" s="6"/>
      <c r="M278" s="33"/>
      <c r="N278" s="34"/>
      <c r="O278" s="34"/>
      <c r="P278" s="34"/>
      <c r="Q278" s="34"/>
      <c r="R278" s="34"/>
      <c r="S278" s="34"/>
      <c r="T278" s="3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33"/>
      <c r="BB278" s="21"/>
      <c r="BC278" s="21"/>
      <c r="BD278" s="21"/>
      <c r="BE278" s="21"/>
      <c r="BF278" s="21"/>
      <c r="BG278" s="33"/>
      <c r="BH278" s="33"/>
      <c r="BI278" s="34"/>
      <c r="BJ278" s="21"/>
      <c r="BK278" s="23"/>
      <c r="BL278" s="24"/>
      <c r="BM278" s="25"/>
      <c r="BN278" s="36"/>
      <c r="BO278" s="36"/>
      <c r="BP278" s="36"/>
      <c r="BQ278" s="40"/>
      <c r="BR278" s="26"/>
      <c r="BS278" s="36"/>
      <c r="BT278" s="30"/>
    </row>
    <row r="279" spans="1:72" s="22" customFormat="1" ht="18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31"/>
      <c r="L279" s="6"/>
      <c r="M279" s="33"/>
      <c r="N279" s="34"/>
      <c r="O279" s="34"/>
      <c r="P279" s="34"/>
      <c r="Q279" s="34"/>
      <c r="R279" s="34"/>
      <c r="S279" s="34"/>
      <c r="T279" s="3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33"/>
      <c r="BB279" s="21"/>
      <c r="BC279" s="21"/>
      <c r="BD279" s="21"/>
      <c r="BE279" s="21"/>
      <c r="BF279" s="21"/>
      <c r="BG279" s="21"/>
      <c r="BH279" s="21"/>
      <c r="BI279" s="21"/>
      <c r="BJ279" s="21"/>
      <c r="BK279" s="23"/>
      <c r="BL279" s="24"/>
      <c r="BM279" s="25"/>
      <c r="BN279" s="36"/>
      <c r="BO279" s="36"/>
      <c r="BP279" s="36"/>
      <c r="BQ279" s="40"/>
      <c r="BR279" s="26"/>
      <c r="BS279" s="36"/>
      <c r="BT279" s="30"/>
    </row>
    <row r="280" spans="1:72" s="22" customFormat="1" ht="31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31"/>
      <c r="L280" s="6"/>
      <c r="M280" s="33"/>
      <c r="N280" s="32"/>
      <c r="O280" s="32"/>
      <c r="P280" s="32"/>
      <c r="Q280" s="32"/>
      <c r="R280" s="32"/>
      <c r="S280" s="32"/>
      <c r="T280" s="3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62"/>
      <c r="BB280" s="33"/>
      <c r="BC280" s="33"/>
      <c r="BD280" s="34"/>
      <c r="BE280" s="33"/>
      <c r="BF280" s="33"/>
      <c r="BG280" s="33"/>
      <c r="BH280" s="33"/>
      <c r="BI280" s="34"/>
      <c r="BJ280" s="33"/>
      <c r="BK280" s="29"/>
      <c r="BL280" s="24"/>
      <c r="BM280" s="25"/>
      <c r="BN280" s="26"/>
    </row>
    <row r="281" spans="1:72" s="22" customFormat="1" ht="174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31"/>
      <c r="L281" s="6"/>
      <c r="M281" s="33"/>
      <c r="N281" s="32"/>
      <c r="O281" s="31"/>
      <c r="P281" s="32"/>
      <c r="Q281" s="32"/>
      <c r="R281" s="32"/>
      <c r="S281" s="32"/>
      <c r="T281" s="3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33"/>
      <c r="BB281" s="33"/>
      <c r="BC281" s="33"/>
      <c r="BD281" s="34"/>
      <c r="BE281" s="33"/>
      <c r="BF281" s="33"/>
      <c r="BG281" s="33"/>
      <c r="BH281" s="33"/>
      <c r="BI281" s="34"/>
      <c r="BJ281" s="33"/>
      <c r="BK281" s="29"/>
      <c r="BL281" s="24"/>
      <c r="BM281" s="25"/>
      <c r="BN281" s="26"/>
    </row>
    <row r="282" spans="1:72" s="22" customFormat="1" ht="167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31"/>
      <c r="L282" s="6"/>
      <c r="M282" s="33"/>
      <c r="N282" s="34"/>
      <c r="O282" s="34"/>
      <c r="P282" s="34"/>
      <c r="Q282" s="34"/>
      <c r="R282" s="34"/>
      <c r="S282" s="34"/>
      <c r="T282" s="3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62"/>
      <c r="BB282" s="33"/>
      <c r="BC282" s="33"/>
      <c r="BD282" s="34"/>
      <c r="BE282" s="33"/>
      <c r="BF282" s="33"/>
      <c r="BG282" s="33"/>
      <c r="BH282" s="33"/>
      <c r="BI282" s="34"/>
      <c r="BJ282" s="33"/>
      <c r="BK282" s="29"/>
      <c r="BL282" s="24"/>
      <c r="BM282" s="25"/>
      <c r="BN282" s="26"/>
    </row>
    <row r="283" spans="1:72" s="22" customFormat="1" ht="167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31"/>
      <c r="L283" s="6"/>
      <c r="M283" s="33"/>
      <c r="N283" s="34"/>
      <c r="O283" s="34"/>
      <c r="P283" s="34"/>
      <c r="Q283" s="34"/>
      <c r="R283" s="34"/>
      <c r="S283" s="34"/>
      <c r="T283" s="3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33"/>
      <c r="BB283" s="33"/>
      <c r="BC283" s="33"/>
      <c r="BD283" s="34"/>
      <c r="BE283" s="33"/>
      <c r="BF283" s="33"/>
      <c r="BG283" s="33"/>
      <c r="BH283" s="33"/>
      <c r="BI283" s="34"/>
      <c r="BJ283" s="33"/>
      <c r="BK283" s="29"/>
      <c r="BL283" s="24"/>
      <c r="BM283" s="25"/>
      <c r="BN283" s="26"/>
    </row>
    <row r="284" spans="1:72" s="22" customFormat="1" ht="167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31"/>
      <c r="L284" s="6"/>
      <c r="M284" s="33"/>
      <c r="N284" s="34"/>
      <c r="O284" s="34"/>
      <c r="P284" s="32"/>
      <c r="Q284" s="32"/>
      <c r="R284" s="32"/>
      <c r="S284" s="32"/>
      <c r="T284" s="3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4"/>
      <c r="BE284" s="33"/>
      <c r="BF284" s="33"/>
      <c r="BG284" s="33"/>
      <c r="BH284" s="33"/>
      <c r="BI284" s="34"/>
      <c r="BJ284" s="33"/>
      <c r="BK284" s="29"/>
      <c r="BL284" s="24"/>
      <c r="BM284" s="25"/>
      <c r="BN284" s="26"/>
    </row>
    <row r="285" spans="1:72" s="22" customFormat="1" ht="372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31"/>
      <c r="L285" s="6"/>
      <c r="M285" s="33"/>
      <c r="N285" s="31"/>
      <c r="O285" s="31"/>
      <c r="P285" s="31"/>
      <c r="Q285" s="31"/>
      <c r="R285" s="31"/>
      <c r="S285" s="31"/>
      <c r="T285" s="3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21"/>
      <c r="BG285" s="21"/>
      <c r="BH285" s="21"/>
      <c r="BI285" s="21"/>
      <c r="BJ285" s="21"/>
      <c r="BK285" s="21"/>
      <c r="BL285" s="24"/>
      <c r="BM285" s="21"/>
      <c r="BN285" s="21"/>
      <c r="BO285" s="21"/>
      <c r="BP285" s="21"/>
    </row>
    <row r="286" spans="1:72" s="22" customFormat="1" ht="257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31"/>
      <c r="L286" s="6"/>
      <c r="M286" s="33"/>
      <c r="N286" s="31"/>
      <c r="O286" s="31"/>
      <c r="P286" s="39"/>
      <c r="Q286" s="39"/>
      <c r="R286" s="39"/>
      <c r="S286" s="39"/>
      <c r="T286" s="38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21"/>
      <c r="BG286" s="21"/>
      <c r="BH286" s="21"/>
      <c r="BI286" s="21"/>
      <c r="BJ286" s="21"/>
      <c r="BK286" s="21"/>
      <c r="BL286" s="24"/>
      <c r="BM286" s="21"/>
      <c r="BN286" s="21"/>
      <c r="BO286" s="21"/>
      <c r="BP286" s="21"/>
    </row>
    <row r="287" spans="1:72" s="22" customFormat="1" ht="254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18"/>
      <c r="L287" s="20"/>
      <c r="M287" s="21"/>
      <c r="N287" s="18"/>
      <c r="O287" s="18"/>
      <c r="P287" s="27"/>
      <c r="Q287" s="27"/>
      <c r="R287" s="27"/>
      <c r="S287" s="27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21"/>
      <c r="BG287" s="21"/>
      <c r="BH287" s="21"/>
      <c r="BI287" s="21"/>
      <c r="BJ287" s="21"/>
      <c r="BK287" s="21"/>
      <c r="BL287" s="24"/>
      <c r="BM287" s="21"/>
      <c r="BN287" s="21"/>
      <c r="BO287" s="21"/>
      <c r="BP287" s="21"/>
    </row>
    <row r="288" spans="1:72" s="22" customFormat="1" ht="319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18"/>
      <c r="L288" s="20"/>
      <c r="M288" s="21"/>
      <c r="N288" s="23"/>
      <c r="O288" s="23"/>
      <c r="P288" s="23"/>
      <c r="Q288" s="23"/>
      <c r="R288" s="23"/>
      <c r="S288" s="23"/>
      <c r="T288" s="28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21"/>
      <c r="BG288" s="21"/>
      <c r="BH288" s="21"/>
      <c r="BI288" s="21"/>
      <c r="BJ288" s="21"/>
      <c r="BK288" s="21"/>
      <c r="BL288" s="24"/>
      <c r="BM288" s="21"/>
      <c r="BN288" s="21"/>
      <c r="BO288" s="21"/>
      <c r="BP288" s="21"/>
    </row>
    <row r="289" spans="1:70" s="22" customFormat="1" ht="409.6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31"/>
      <c r="L289" s="31"/>
      <c r="M289" s="31"/>
      <c r="N289" s="32"/>
      <c r="O289" s="31"/>
      <c r="P289" s="32"/>
      <c r="Q289" s="32"/>
      <c r="R289" s="32"/>
      <c r="S289" s="32"/>
      <c r="T289" s="3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33"/>
      <c r="BB289" s="21"/>
      <c r="BC289" s="21"/>
      <c r="BD289" s="21"/>
      <c r="BE289" s="21"/>
      <c r="BF289" s="21"/>
      <c r="BG289" s="21"/>
      <c r="BH289" s="21"/>
      <c r="BI289" s="21"/>
      <c r="BJ289" s="21"/>
      <c r="BK289" s="21"/>
      <c r="BL289" s="24"/>
      <c r="BM289" s="21"/>
      <c r="BN289" s="21"/>
      <c r="BO289" s="21"/>
      <c r="BP289" s="21"/>
    </row>
    <row r="290" spans="1:70" s="22" customFormat="1" ht="141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31"/>
      <c r="L290" s="6"/>
      <c r="M290" s="33"/>
      <c r="N290" s="34"/>
      <c r="O290" s="34"/>
      <c r="P290" s="34"/>
      <c r="Q290" s="34"/>
      <c r="R290" s="34"/>
      <c r="S290" s="34"/>
      <c r="T290" s="35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33"/>
      <c r="BB290" s="21"/>
      <c r="BC290" s="21"/>
      <c r="BD290" s="21"/>
      <c r="BE290" s="21"/>
      <c r="BF290" s="21"/>
      <c r="BG290" s="21"/>
      <c r="BH290" s="21"/>
      <c r="BI290" s="21"/>
      <c r="BJ290" s="21"/>
      <c r="BK290" s="21"/>
      <c r="BL290" s="24"/>
      <c r="BM290" s="21"/>
      <c r="BN290" s="21"/>
      <c r="BO290" s="21"/>
      <c r="BP290" s="21"/>
    </row>
    <row r="291" spans="1:70" s="22" customFormat="1" ht="141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31"/>
      <c r="L291" s="6"/>
      <c r="M291" s="31"/>
      <c r="N291" s="34"/>
      <c r="O291" s="34"/>
      <c r="P291" s="34"/>
      <c r="Q291" s="34"/>
      <c r="R291" s="34"/>
      <c r="S291" s="34"/>
      <c r="T291" s="3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33"/>
      <c r="BB291" s="21"/>
      <c r="BC291" s="21"/>
      <c r="BD291" s="21"/>
      <c r="BE291" s="21"/>
      <c r="BF291" s="21"/>
      <c r="BG291" s="21"/>
      <c r="BH291" s="21"/>
      <c r="BI291" s="21"/>
      <c r="BJ291" s="21"/>
      <c r="BK291" s="21"/>
      <c r="BL291" s="24"/>
      <c r="BM291" s="21"/>
      <c r="BN291" s="21"/>
      <c r="BO291" s="21"/>
      <c r="BP291" s="21"/>
    </row>
    <row r="292" spans="1:70" s="22" customFormat="1" ht="292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31"/>
      <c r="L292" s="6"/>
      <c r="M292" s="33"/>
      <c r="N292" s="37"/>
      <c r="O292" s="31"/>
      <c r="P292" s="37"/>
      <c r="Q292" s="37"/>
      <c r="R292" s="37"/>
      <c r="S292" s="37"/>
      <c r="T292" s="37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21"/>
      <c r="BG292" s="21"/>
      <c r="BH292" s="21"/>
      <c r="BI292" s="21"/>
      <c r="BJ292" s="21"/>
      <c r="BK292" s="21"/>
      <c r="BL292" s="24"/>
      <c r="BM292" s="21"/>
      <c r="BN292" s="21"/>
      <c r="BO292" s="21"/>
      <c r="BP292" s="24"/>
      <c r="BQ292" s="25"/>
      <c r="BR292" s="26"/>
    </row>
    <row r="293" spans="1:70" s="22" customFormat="1" ht="177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31"/>
      <c r="L293" s="6"/>
      <c r="M293" s="33"/>
      <c r="N293" s="31"/>
      <c r="O293" s="31"/>
      <c r="P293" s="39"/>
      <c r="Q293" s="39"/>
      <c r="R293" s="39"/>
      <c r="S293" s="39"/>
      <c r="T293" s="38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21"/>
      <c r="BG293" s="21"/>
      <c r="BH293" s="21"/>
      <c r="BI293" s="21"/>
      <c r="BJ293" s="21"/>
      <c r="BK293" s="21"/>
      <c r="BL293" s="21"/>
      <c r="BM293" s="21"/>
      <c r="BN293" s="21"/>
      <c r="BO293" s="21"/>
      <c r="BP293" s="24"/>
      <c r="BQ293" s="25"/>
      <c r="BR293" s="26"/>
    </row>
  </sheetData>
  <autoFilter ref="A2:BM265"/>
  <pageMargins left="0" right="0" top="0" bottom="0" header="0" footer="0"/>
  <pageSetup paperSize="9" scale="12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36"/>
  <sheetViews>
    <sheetView tabSelected="1" view="pageBreakPreview" zoomScale="40" zoomScaleNormal="70" zoomScaleSheetLayoutView="40" workbookViewId="0">
      <pane ySplit="2" topLeftCell="A3" activePane="bottomLeft" state="frozen"/>
      <selection pane="bottomLeft" activeCell="C5" sqref="C5"/>
    </sheetView>
  </sheetViews>
  <sheetFormatPr defaultColWidth="9.140625" defaultRowHeight="27.75" x14ac:dyDescent="0.4"/>
  <cols>
    <col min="1" max="1" width="34.140625" style="3" customWidth="1"/>
    <col min="2" max="2" width="27.7109375" style="3" customWidth="1"/>
    <col min="3" max="3" width="32.7109375" style="3" customWidth="1"/>
    <col min="4" max="4" width="36.85546875" style="3" customWidth="1"/>
    <col min="5" max="5" width="16.42578125" style="3" customWidth="1"/>
    <col min="6" max="6" width="43.5703125" style="3" customWidth="1"/>
    <col min="7" max="7" width="15.7109375" style="3" customWidth="1"/>
    <col min="8" max="8" width="43" style="3" customWidth="1"/>
    <col min="9" max="9" width="60.28515625" style="2" customWidth="1"/>
    <col min="10" max="10" width="59.28515625" style="2" customWidth="1"/>
    <col min="11" max="11" width="14.85546875" style="2" customWidth="1"/>
    <col min="12" max="12" width="34.28515625" style="14" customWidth="1"/>
    <col min="13" max="13" width="30.140625" style="14" customWidth="1"/>
    <col min="14" max="14" width="29.5703125" style="14" customWidth="1"/>
    <col min="15" max="15" width="0.140625" style="14" customWidth="1"/>
    <col min="16" max="16" width="23.5703125" style="14" customWidth="1"/>
    <col min="17" max="17" width="24.7109375" style="14" customWidth="1"/>
    <col min="18" max="18" width="23.140625" style="14" customWidth="1"/>
    <col min="19" max="19" width="20.140625" style="14" customWidth="1"/>
    <col min="20" max="20" width="29.2851562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0.140625" style="1" customWidth="1"/>
    <col min="33" max="33" width="23.2851562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19.710937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9.140625" style="1" hidden="1" customWidth="1"/>
    <col min="43" max="43" width="27.1406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33.42578125" style="1" customWidth="1"/>
    <col min="52" max="52" width="24.28515625" style="1" customWidth="1"/>
    <col min="53" max="53" width="28.2851562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hidden="1" customWidth="1"/>
    <col min="58" max="58" width="24.140625" style="1" hidden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 t="s">
        <v>486</v>
      </c>
      <c r="D1" s="4"/>
      <c r="E1" s="4"/>
    </row>
    <row r="2" spans="1:70" s="8" customFormat="1" ht="282.75" customHeight="1" x14ac:dyDescent="0.25">
      <c r="A2" s="6" t="s">
        <v>0</v>
      </c>
      <c r="B2" s="6" t="s">
        <v>25</v>
      </c>
      <c r="C2" s="6" t="s">
        <v>26</v>
      </c>
      <c r="D2" s="6" t="s">
        <v>33</v>
      </c>
      <c r="E2" s="6" t="s">
        <v>28</v>
      </c>
      <c r="F2" s="6" t="s">
        <v>1</v>
      </c>
      <c r="G2" s="6" t="s">
        <v>2</v>
      </c>
      <c r="H2" s="6" t="s">
        <v>20</v>
      </c>
      <c r="I2" s="6" t="s">
        <v>24</v>
      </c>
      <c r="J2" s="6" t="s">
        <v>3</v>
      </c>
      <c r="K2" s="6" t="s">
        <v>29</v>
      </c>
      <c r="L2" s="13" t="s">
        <v>34</v>
      </c>
      <c r="M2" s="13" t="s">
        <v>35</v>
      </c>
      <c r="N2" s="13" t="s">
        <v>36</v>
      </c>
      <c r="O2" s="13"/>
      <c r="P2" s="13" t="s">
        <v>37</v>
      </c>
      <c r="Q2" s="13" t="s">
        <v>38</v>
      </c>
      <c r="R2" s="13" t="s">
        <v>39</v>
      </c>
      <c r="S2" s="13" t="s">
        <v>40</v>
      </c>
      <c r="T2" s="13" t="s">
        <v>41</v>
      </c>
      <c r="U2" s="6" t="s">
        <v>4</v>
      </c>
      <c r="V2" s="6"/>
      <c r="W2" s="6" t="s">
        <v>23</v>
      </c>
      <c r="X2" s="6"/>
      <c r="Y2" s="6" t="s">
        <v>30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27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36</v>
      </c>
      <c r="BA2" s="6" t="s">
        <v>16</v>
      </c>
      <c r="BB2" s="6" t="s">
        <v>42</v>
      </c>
      <c r="BC2" s="6" t="s">
        <v>17</v>
      </c>
      <c r="BD2" s="6"/>
      <c r="BE2" s="6" t="s">
        <v>18</v>
      </c>
      <c r="BF2" s="6"/>
      <c r="BG2" s="6" t="s">
        <v>32</v>
      </c>
      <c r="BH2" s="6"/>
      <c r="BI2" s="6" t="s">
        <v>31</v>
      </c>
      <c r="BJ2" s="6"/>
      <c r="BK2" s="16" t="s">
        <v>22</v>
      </c>
      <c r="BL2" s="9" t="s">
        <v>21</v>
      </c>
      <c r="BM2" s="12" t="s">
        <v>19</v>
      </c>
      <c r="BN2" s="7"/>
    </row>
    <row r="3" spans="1:70" s="125" customFormat="1" ht="319.5" customHeight="1" x14ac:dyDescent="0.25">
      <c r="A3" s="112" t="s">
        <v>487</v>
      </c>
      <c r="B3" s="113">
        <v>41251108</v>
      </c>
      <c r="C3" s="114">
        <v>1945027.28</v>
      </c>
      <c r="D3" s="114">
        <v>291754.0932</v>
      </c>
      <c r="E3" s="115">
        <v>150</v>
      </c>
      <c r="F3" s="113" t="s">
        <v>488</v>
      </c>
      <c r="G3" s="113" t="s">
        <v>205</v>
      </c>
      <c r="H3" s="113" t="s">
        <v>489</v>
      </c>
      <c r="I3" s="113" t="s">
        <v>490</v>
      </c>
      <c r="J3" s="113" t="s">
        <v>491</v>
      </c>
      <c r="K3" s="116" t="s">
        <v>492</v>
      </c>
      <c r="L3" s="116"/>
      <c r="M3" s="116"/>
      <c r="N3" s="117">
        <f>N4+N5+N6+N7</f>
        <v>740.03689999999995</v>
      </c>
      <c r="O3" s="116"/>
      <c r="P3" s="117">
        <f t="shared" ref="P3:T3" si="0">P4+P5+P6+P7</f>
        <v>29.793351999999999</v>
      </c>
      <c r="Q3" s="117">
        <f t="shared" si="0"/>
        <v>154.15696400000002</v>
      </c>
      <c r="R3" s="117">
        <f t="shared" si="0"/>
        <v>541.20999999999992</v>
      </c>
      <c r="S3" s="117">
        <f t="shared" si="0"/>
        <v>14.876583999999999</v>
      </c>
      <c r="T3" s="117">
        <f t="shared" si="0"/>
        <v>740.03689999999995</v>
      </c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6">
        <v>0.05</v>
      </c>
      <c r="AF3" s="117">
        <f>T4</f>
        <v>80.343000000000004</v>
      </c>
      <c r="AG3" s="117">
        <f>Q4</f>
        <v>69.898409999999998</v>
      </c>
      <c r="AH3" s="118"/>
      <c r="AI3" s="119">
        <v>1</v>
      </c>
      <c r="AJ3" s="116">
        <f>T5</f>
        <v>60.52</v>
      </c>
      <c r="AK3" s="116"/>
      <c r="AL3" s="118"/>
      <c r="AM3" s="118"/>
      <c r="AN3" s="118"/>
      <c r="AO3" s="118"/>
      <c r="AP3" s="118"/>
      <c r="AQ3" s="119" t="s">
        <v>493</v>
      </c>
      <c r="AR3" s="117">
        <f>T6</f>
        <v>561.84999999999991</v>
      </c>
      <c r="AS3" s="118"/>
      <c r="AT3" s="118"/>
      <c r="AU3" s="118"/>
      <c r="AV3" s="118"/>
      <c r="AW3" s="118"/>
      <c r="AX3" s="118"/>
      <c r="AY3" s="118"/>
      <c r="AZ3" s="118"/>
      <c r="BA3" s="119">
        <v>0.03</v>
      </c>
      <c r="BB3" s="117">
        <f>T7</f>
        <v>37.323899999999995</v>
      </c>
      <c r="BC3" s="117"/>
      <c r="BD3" s="118"/>
      <c r="BE3" s="116"/>
      <c r="BF3" s="117"/>
      <c r="BG3" s="117"/>
      <c r="BH3" s="118"/>
      <c r="BI3" s="118"/>
      <c r="BJ3" s="118"/>
      <c r="BK3" s="120">
        <f>AF3+AJ3+AR3+BB3</f>
        <v>740.03689999999995</v>
      </c>
      <c r="BL3" s="121">
        <v>42739</v>
      </c>
      <c r="BM3" s="118"/>
      <c r="BN3" s="118"/>
      <c r="BO3" s="122"/>
      <c r="BP3" s="123"/>
      <c r="BQ3" s="121"/>
      <c r="BR3" s="124"/>
    </row>
    <row r="4" spans="1:70" s="22" customFormat="1" ht="147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7</v>
      </c>
      <c r="M4" s="42">
        <v>0.05</v>
      </c>
      <c r="N4" s="20">
        <f>M4*1422*1.13</f>
        <v>80.343000000000004</v>
      </c>
      <c r="O4" s="20"/>
      <c r="P4" s="23">
        <f>N4*0.08</f>
        <v>6.4274400000000007</v>
      </c>
      <c r="Q4" s="23">
        <f>N4*0.87</f>
        <v>69.898409999999998</v>
      </c>
      <c r="R4" s="20">
        <v>0</v>
      </c>
      <c r="S4" s="23">
        <f>N4*0.05</f>
        <v>4.01715</v>
      </c>
      <c r="T4" s="23">
        <f>SUM(P4:S4)</f>
        <v>80.343000000000004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62"/>
      <c r="BB4" s="62"/>
      <c r="BC4" s="33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47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9</v>
      </c>
      <c r="M5" s="60">
        <v>1</v>
      </c>
      <c r="N5" s="20">
        <f>T5</f>
        <v>60.52</v>
      </c>
      <c r="O5" s="20"/>
      <c r="P5" s="20">
        <v>4.4800000000000004</v>
      </c>
      <c r="Q5" s="20">
        <v>8.76</v>
      </c>
      <c r="R5" s="20">
        <v>45.18</v>
      </c>
      <c r="S5" s="20">
        <v>2.1</v>
      </c>
      <c r="T5" s="20">
        <f t="shared" ref="T5:T6" si="1">SUM(P5:S5)</f>
        <v>60.52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33"/>
      <c r="AZ5" s="33"/>
      <c r="BA5" s="62"/>
      <c r="BB5" s="62"/>
      <c r="BC5" s="33"/>
      <c r="BD5" s="33"/>
      <c r="BE5" s="42"/>
      <c r="BF5" s="43"/>
      <c r="BG5" s="43"/>
      <c r="BH5" s="33"/>
      <c r="BI5" s="33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22" customFormat="1" ht="147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12</v>
      </c>
      <c r="M6" s="60" t="s">
        <v>493</v>
      </c>
      <c r="N6" s="23">
        <f>T6</f>
        <v>561.84999999999991</v>
      </c>
      <c r="O6" s="23"/>
      <c r="P6" s="23">
        <v>15.9</v>
      </c>
      <c r="Q6" s="23">
        <v>43.4</v>
      </c>
      <c r="R6" s="23">
        <v>496.03</v>
      </c>
      <c r="S6" s="23">
        <v>6.52</v>
      </c>
      <c r="T6" s="23">
        <f t="shared" si="1"/>
        <v>561.84999999999991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62"/>
      <c r="AR6" s="33"/>
      <c r="AS6" s="33"/>
      <c r="AT6" s="33"/>
      <c r="AU6" s="33"/>
      <c r="AV6" s="33"/>
      <c r="AW6" s="33"/>
      <c r="AX6" s="33"/>
      <c r="AY6" s="33"/>
      <c r="AZ6" s="33"/>
      <c r="BA6" s="62"/>
      <c r="BB6" s="62"/>
      <c r="BC6" s="33"/>
      <c r="BD6" s="33"/>
      <c r="BE6" s="42"/>
      <c r="BF6" s="43"/>
      <c r="BG6" s="43"/>
      <c r="BH6" s="33"/>
      <c r="BI6" s="33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47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16</v>
      </c>
      <c r="M7" s="60">
        <v>0.03</v>
      </c>
      <c r="N7" s="23">
        <f>M7*1101*1.13</f>
        <v>37.323899999999995</v>
      </c>
      <c r="O7" s="20"/>
      <c r="P7" s="23">
        <f>N7*0.08</f>
        <v>2.9859119999999995</v>
      </c>
      <c r="Q7" s="23">
        <f>N7*0.86</f>
        <v>32.098553999999993</v>
      </c>
      <c r="R7" s="23">
        <v>0</v>
      </c>
      <c r="S7" s="23">
        <f>N7*0.06</f>
        <v>2.2394339999999997</v>
      </c>
      <c r="T7" s="23">
        <f>SUM(P7:S7)</f>
        <v>37.323899999999995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33"/>
      <c r="AZ7" s="33"/>
      <c r="BA7" s="62"/>
      <c r="BB7" s="62"/>
      <c r="BC7" s="33"/>
      <c r="BD7" s="33"/>
      <c r="BE7" s="42"/>
      <c r="BF7" s="43"/>
      <c r="BG7" s="43"/>
      <c r="BH7" s="33"/>
      <c r="BI7" s="33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25" customFormat="1" ht="409.5" customHeight="1" x14ac:dyDescent="0.25">
      <c r="A8" s="112" t="s">
        <v>45</v>
      </c>
      <c r="B8" s="113" t="s">
        <v>99</v>
      </c>
      <c r="C8" s="114">
        <v>466.1</v>
      </c>
      <c r="D8" s="114"/>
      <c r="E8" s="115">
        <v>15</v>
      </c>
      <c r="F8" s="113" t="s">
        <v>152</v>
      </c>
      <c r="G8" s="113" t="s">
        <v>204</v>
      </c>
      <c r="H8" s="113" t="s">
        <v>219</v>
      </c>
      <c r="I8" s="113" t="s">
        <v>275</v>
      </c>
      <c r="J8" s="113" t="s">
        <v>276</v>
      </c>
      <c r="K8" s="116" t="s">
        <v>384</v>
      </c>
      <c r="L8" s="116"/>
      <c r="M8" s="116"/>
      <c r="N8" s="117">
        <f>SUM(N9:N12)</f>
        <v>624.88549999999998</v>
      </c>
      <c r="O8" s="117">
        <f t="shared" ref="O8:T8" si="2">SUM(O9:O12)</f>
        <v>0</v>
      </c>
      <c r="P8" s="117">
        <f t="shared" si="2"/>
        <v>35.003399999999999</v>
      </c>
      <c r="Q8" s="117">
        <f t="shared" si="2"/>
        <v>285.50202999999999</v>
      </c>
      <c r="R8" s="117">
        <f t="shared" si="2"/>
        <v>284.40800000000002</v>
      </c>
      <c r="S8" s="117">
        <f t="shared" si="2"/>
        <v>19.972069999999995</v>
      </c>
      <c r="T8" s="117">
        <f t="shared" si="2"/>
        <v>624.88549999999998</v>
      </c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6">
        <v>0.05</v>
      </c>
      <c r="AF8" s="117">
        <f>T9</f>
        <v>84.298000000000002</v>
      </c>
      <c r="AG8" s="116"/>
      <c r="AH8" s="118"/>
      <c r="AI8" s="119">
        <v>1</v>
      </c>
      <c r="AJ8" s="117">
        <f>T10</f>
        <v>60.52</v>
      </c>
      <c r="AK8" s="116"/>
      <c r="AL8" s="118"/>
      <c r="AM8" s="118"/>
      <c r="AN8" s="118"/>
      <c r="AO8" s="118"/>
      <c r="AP8" s="118"/>
      <c r="AQ8" s="119" t="s">
        <v>385</v>
      </c>
      <c r="AR8" s="117">
        <f>T11</f>
        <v>293.44799999999998</v>
      </c>
      <c r="AS8" s="118"/>
      <c r="AT8" s="118"/>
      <c r="AU8" s="118"/>
      <c r="AV8" s="118"/>
      <c r="AW8" s="118"/>
      <c r="AX8" s="118"/>
      <c r="AY8" s="118"/>
      <c r="AZ8" s="118"/>
      <c r="BA8" s="119">
        <v>0.15</v>
      </c>
      <c r="BB8" s="117">
        <f>T12</f>
        <v>186.61949999999999</v>
      </c>
      <c r="BC8" s="116"/>
      <c r="BD8" s="118"/>
      <c r="BE8" s="116"/>
      <c r="BF8" s="117"/>
      <c r="BG8" s="117"/>
      <c r="BH8" s="118"/>
      <c r="BI8" s="118"/>
      <c r="BJ8" s="118"/>
      <c r="BK8" s="120">
        <f>AF8+AJ8+AR8+BB8</f>
        <v>624.88549999999998</v>
      </c>
      <c r="BL8" s="121">
        <v>42736</v>
      </c>
      <c r="BM8" s="118"/>
      <c r="BN8" s="118"/>
      <c r="BO8" s="122"/>
      <c r="BP8" s="123"/>
      <c r="BQ8" s="121"/>
      <c r="BR8" s="124"/>
    </row>
    <row r="9" spans="1:70" s="22" customFormat="1" ht="147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42" t="s">
        <v>7</v>
      </c>
      <c r="M9" s="42">
        <f>AE8</f>
        <v>0.05</v>
      </c>
      <c r="N9" s="43">
        <f>M9*1492*1.13</f>
        <v>84.298000000000002</v>
      </c>
      <c r="O9" s="42"/>
      <c r="P9" s="43">
        <f>N9*0.08</f>
        <v>6.7438400000000005</v>
      </c>
      <c r="Q9" s="43">
        <f>N9*0.87</f>
        <v>73.339259999999996</v>
      </c>
      <c r="R9" s="43">
        <v>0</v>
      </c>
      <c r="S9" s="43">
        <f>N9*0.05</f>
        <v>4.2149000000000001</v>
      </c>
      <c r="T9" s="43">
        <f>SUM(P9:S9)</f>
        <v>84.298000000000002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62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62"/>
      <c r="BB9" s="62"/>
      <c r="BC9" s="33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22" customFormat="1" ht="147" customHeight="1" x14ac:dyDescent="0.25">
      <c r="A10" s="17"/>
      <c r="B10" s="18"/>
      <c r="C10" s="19"/>
      <c r="D10" s="19"/>
      <c r="E10" s="20"/>
      <c r="F10" s="18"/>
      <c r="G10" s="18"/>
      <c r="H10" s="18"/>
      <c r="I10" s="18"/>
      <c r="J10" s="18"/>
      <c r="K10" s="42"/>
      <c r="L10" s="42" t="s">
        <v>9</v>
      </c>
      <c r="M10" s="42">
        <f>AI8</f>
        <v>1</v>
      </c>
      <c r="N10" s="43">
        <f>T10</f>
        <v>60.52</v>
      </c>
      <c r="O10" s="43"/>
      <c r="P10" s="43">
        <v>4.4800000000000004</v>
      </c>
      <c r="Q10" s="43">
        <v>8.76</v>
      </c>
      <c r="R10" s="43">
        <v>45.18</v>
      </c>
      <c r="S10" s="43">
        <v>2.1</v>
      </c>
      <c r="T10" s="43">
        <f t="shared" ref="T10:T12" si="3">SUM(P10:S10)</f>
        <v>60.52</v>
      </c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62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62"/>
      <c r="BB10" s="62"/>
      <c r="BC10" s="33"/>
      <c r="BD10" s="33"/>
      <c r="BE10" s="42"/>
      <c r="BF10" s="43"/>
      <c r="BG10" s="43"/>
      <c r="BH10" s="33"/>
      <c r="BI10" s="33"/>
      <c r="BJ10" s="33"/>
      <c r="BK10" s="62"/>
      <c r="BL10" s="24"/>
      <c r="BM10" s="33"/>
      <c r="BN10" s="33"/>
      <c r="BO10" s="34"/>
      <c r="BP10" s="23"/>
      <c r="BQ10" s="24"/>
      <c r="BR10" s="25"/>
    </row>
    <row r="11" spans="1:70" s="22" customFormat="1" ht="147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 t="s">
        <v>12</v>
      </c>
      <c r="M11" s="42" t="str">
        <f>AQ8</f>
        <v>СТП 63 кВА</v>
      </c>
      <c r="N11" s="43">
        <f>T11</f>
        <v>293.44799999999998</v>
      </c>
      <c r="O11" s="43"/>
      <c r="P11" s="43">
        <v>8.85</v>
      </c>
      <c r="Q11" s="43">
        <v>42.91</v>
      </c>
      <c r="R11" s="43">
        <f>217.48*1.1</f>
        <v>239.22800000000001</v>
      </c>
      <c r="S11" s="43">
        <v>2.46</v>
      </c>
      <c r="T11" s="43">
        <f t="shared" si="3"/>
        <v>293.44799999999998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62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62"/>
      <c r="BB11" s="62"/>
      <c r="BC11" s="33"/>
      <c r="BD11" s="33"/>
      <c r="BE11" s="42"/>
      <c r="BF11" s="43"/>
      <c r="BG11" s="43"/>
      <c r="BH11" s="33"/>
      <c r="BI11" s="3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22" customFormat="1" ht="147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42"/>
      <c r="L12" s="42" t="s">
        <v>16</v>
      </c>
      <c r="M12" s="42">
        <f>BA8</f>
        <v>0.15</v>
      </c>
      <c r="N12" s="43">
        <f>M12*1101*1.13</f>
        <v>186.61949999999999</v>
      </c>
      <c r="O12" s="42"/>
      <c r="P12" s="43">
        <f>N12*0.08</f>
        <v>14.929559999999999</v>
      </c>
      <c r="Q12" s="43">
        <f>N12*0.86</f>
        <v>160.49276999999998</v>
      </c>
      <c r="R12" s="43">
        <v>0</v>
      </c>
      <c r="S12" s="43">
        <f>N12*0.06</f>
        <v>11.197169999999998</v>
      </c>
      <c r="T12" s="43">
        <f t="shared" si="3"/>
        <v>186.61949999999999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62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62"/>
      <c r="BB12" s="62"/>
      <c r="BC12" s="33"/>
      <c r="BD12" s="33"/>
      <c r="BE12" s="42"/>
      <c r="BF12" s="43"/>
      <c r="BG12" s="43"/>
      <c r="BH12" s="33"/>
      <c r="BI12" s="3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125" customFormat="1" ht="409.6" customHeight="1" x14ac:dyDescent="0.25">
      <c r="A13" s="112" t="s">
        <v>62</v>
      </c>
      <c r="B13" s="113" t="s">
        <v>115</v>
      </c>
      <c r="C13" s="114">
        <v>374575.64</v>
      </c>
      <c r="D13" s="114">
        <v>37457.5677</v>
      </c>
      <c r="E13" s="115">
        <v>4</v>
      </c>
      <c r="F13" s="113" t="s">
        <v>169</v>
      </c>
      <c r="G13" s="113" t="s">
        <v>215</v>
      </c>
      <c r="H13" s="113" t="s">
        <v>236</v>
      </c>
      <c r="I13" s="113" t="s">
        <v>307</v>
      </c>
      <c r="J13" s="113" t="s">
        <v>308</v>
      </c>
      <c r="K13" s="116" t="s">
        <v>459</v>
      </c>
      <c r="L13" s="116"/>
      <c r="M13" s="116"/>
      <c r="N13" s="117">
        <f>SUM(N14:N19)</f>
        <v>3025.1039999999998</v>
      </c>
      <c r="O13" s="117">
        <f t="shared" ref="O13:T13" si="4">SUM(O14:O19)</f>
        <v>0</v>
      </c>
      <c r="P13" s="117">
        <f t="shared" si="4"/>
        <v>226.65928</v>
      </c>
      <c r="Q13" s="117">
        <f t="shared" si="4"/>
        <v>2367.9836599999994</v>
      </c>
      <c r="R13" s="117">
        <f t="shared" si="4"/>
        <v>329.58800000000002</v>
      </c>
      <c r="S13" s="117">
        <f t="shared" si="4"/>
        <v>100.87305999999998</v>
      </c>
      <c r="T13" s="117">
        <f t="shared" si="4"/>
        <v>3025.1039999999998</v>
      </c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>
        <v>0.25</v>
      </c>
      <c r="AF13" s="118">
        <f>T14</f>
        <v>421.48999999999995</v>
      </c>
      <c r="AG13" s="118"/>
      <c r="AH13" s="118"/>
      <c r="AI13" s="118">
        <v>2</v>
      </c>
      <c r="AJ13" s="118">
        <f>T15</f>
        <v>121.04</v>
      </c>
      <c r="AK13" s="118" t="s">
        <v>460</v>
      </c>
      <c r="AL13" s="118">
        <f>T16</f>
        <v>1766.7</v>
      </c>
      <c r="AM13" s="118" t="s">
        <v>461</v>
      </c>
      <c r="AN13" s="118">
        <f>T17</f>
        <v>173.60000000000002</v>
      </c>
      <c r="AO13" s="118"/>
      <c r="AP13" s="118"/>
      <c r="AQ13" s="118" t="s">
        <v>385</v>
      </c>
      <c r="AR13" s="118">
        <f>T18</f>
        <v>293.44799999999998</v>
      </c>
      <c r="AS13" s="118"/>
      <c r="AT13" s="118"/>
      <c r="AU13" s="118"/>
      <c r="AV13" s="118"/>
      <c r="AW13" s="118"/>
      <c r="AX13" s="118"/>
      <c r="AY13" s="118"/>
      <c r="AZ13" s="118"/>
      <c r="BA13" s="119">
        <v>0.2</v>
      </c>
      <c r="BB13" s="126">
        <f>T19</f>
        <v>248.82599999999999</v>
      </c>
      <c r="BC13" s="117"/>
      <c r="BD13" s="116"/>
      <c r="BE13" s="116"/>
      <c r="BF13" s="117"/>
      <c r="BG13" s="116"/>
      <c r="BH13" s="116"/>
      <c r="BI13" s="117"/>
      <c r="BJ13" s="118"/>
      <c r="BK13" s="118">
        <f>AF13+AJ13+AL13+AN13+AR13+BB13</f>
        <v>3025.1039999999998</v>
      </c>
      <c r="BL13" s="121">
        <v>42867</v>
      </c>
      <c r="BM13" s="118"/>
      <c r="BN13" s="118"/>
      <c r="BO13" s="122"/>
      <c r="BP13" s="123"/>
      <c r="BQ13" s="121"/>
      <c r="BR13" s="124"/>
    </row>
    <row r="14" spans="1:70" s="22" customFormat="1" ht="125.4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6" t="s">
        <v>7</v>
      </c>
      <c r="M14" s="38">
        <f>AE13</f>
        <v>0.25</v>
      </c>
      <c r="N14" s="43">
        <f>M14*1492*1.13</f>
        <v>421.48999999999995</v>
      </c>
      <c r="O14" s="42"/>
      <c r="P14" s="43">
        <f>N14*0.08</f>
        <v>33.719199999999994</v>
      </c>
      <c r="Q14" s="43">
        <f>N14*0.87</f>
        <v>366.69629999999995</v>
      </c>
      <c r="R14" s="43">
        <v>0</v>
      </c>
      <c r="S14" s="43">
        <f>N14*0.05</f>
        <v>21.0745</v>
      </c>
      <c r="T14" s="43">
        <f>SUM(P14:S14)</f>
        <v>421.48999999999995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60"/>
      <c r="BB14" s="61"/>
      <c r="BC14" s="43"/>
      <c r="BD14" s="42"/>
      <c r="BE14" s="42"/>
      <c r="BF14" s="43"/>
      <c r="BG14" s="42"/>
      <c r="BH14" s="42"/>
      <c r="BI14" s="43"/>
      <c r="BJ14" s="33"/>
      <c r="BK14" s="33"/>
      <c r="BL14" s="24"/>
      <c r="BM14" s="33"/>
      <c r="BN14" s="33"/>
      <c r="BO14" s="34"/>
      <c r="BP14" s="23"/>
      <c r="BQ14" s="24"/>
      <c r="BR14" s="25"/>
    </row>
    <row r="15" spans="1:70" s="22" customFormat="1" ht="125.4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6" t="s">
        <v>9</v>
      </c>
      <c r="M15" s="38">
        <f>AI13</f>
        <v>2</v>
      </c>
      <c r="N15" s="43">
        <f>T15</f>
        <v>121.04</v>
      </c>
      <c r="O15" s="42"/>
      <c r="P15" s="43">
        <f>2*4.48</f>
        <v>8.9600000000000009</v>
      </c>
      <c r="Q15" s="43">
        <f>2*8.76</f>
        <v>17.52</v>
      </c>
      <c r="R15" s="43">
        <f>2*45.18</f>
        <v>90.36</v>
      </c>
      <c r="S15" s="43">
        <f>2*2.1</f>
        <v>4.2</v>
      </c>
      <c r="T15" s="43">
        <f>SUM(P15:S15)</f>
        <v>121.04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60"/>
      <c r="BB15" s="61"/>
      <c r="BC15" s="43"/>
      <c r="BD15" s="42"/>
      <c r="BE15" s="42"/>
      <c r="BF15" s="43"/>
      <c r="BG15" s="42"/>
      <c r="BH15" s="42"/>
      <c r="BI15" s="43"/>
      <c r="BJ15" s="33"/>
      <c r="BK15" s="33"/>
      <c r="BL15" s="24"/>
      <c r="BM15" s="33"/>
      <c r="BN15" s="33"/>
      <c r="BO15" s="34"/>
      <c r="BP15" s="23"/>
      <c r="BQ15" s="24"/>
      <c r="BR15" s="25"/>
    </row>
    <row r="16" spans="1:70" s="22" customFormat="1" ht="125.4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42"/>
      <c r="L16" s="6" t="s">
        <v>10</v>
      </c>
      <c r="M16" s="38" t="str">
        <f>AK13</f>
        <v>0,65 (до 95 мм2)</v>
      </c>
      <c r="N16" s="42">
        <f>0.65*2718</f>
        <v>1766.7</v>
      </c>
      <c r="O16" s="42"/>
      <c r="P16" s="43">
        <f>N16*0.08</f>
        <v>141.33600000000001</v>
      </c>
      <c r="Q16" s="43">
        <f>N16*0.89</f>
        <v>1572.3630000000001</v>
      </c>
      <c r="R16" s="42">
        <v>0</v>
      </c>
      <c r="S16" s="43">
        <f>N16*0.03</f>
        <v>53.000999999999998</v>
      </c>
      <c r="T16" s="43">
        <f t="shared" ref="T16:T19" si="5">SUM(P16:S16)</f>
        <v>1766.7</v>
      </c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60"/>
      <c r="BB16" s="61"/>
      <c r="BC16" s="43"/>
      <c r="BD16" s="42"/>
      <c r="BE16" s="42"/>
      <c r="BF16" s="43"/>
      <c r="BG16" s="42"/>
      <c r="BH16" s="42"/>
      <c r="BI16" s="43"/>
      <c r="BJ16" s="33"/>
      <c r="BK16" s="33"/>
      <c r="BL16" s="24"/>
      <c r="BM16" s="33"/>
      <c r="BN16" s="33"/>
      <c r="BO16" s="34"/>
      <c r="BP16" s="23"/>
      <c r="BQ16" s="24"/>
      <c r="BR16" s="25"/>
    </row>
    <row r="17" spans="1:70" s="22" customFormat="1" ht="125.4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6" t="s">
        <v>11</v>
      </c>
      <c r="M17" s="38" t="str">
        <f>AM13</f>
        <v>0,1 (до 95 мм2)</v>
      </c>
      <c r="N17" s="42">
        <f>0.1*1736</f>
        <v>173.60000000000002</v>
      </c>
      <c r="O17" s="42"/>
      <c r="P17" s="43">
        <f>N17*0.08</f>
        <v>13.888000000000002</v>
      </c>
      <c r="Q17" s="43">
        <f>N17*0.89</f>
        <v>154.50400000000002</v>
      </c>
      <c r="R17" s="42">
        <v>0</v>
      </c>
      <c r="S17" s="43">
        <f>N17*0.03</f>
        <v>5.2080000000000002</v>
      </c>
      <c r="T17" s="43">
        <f t="shared" si="5"/>
        <v>173.60000000000002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60"/>
      <c r="BB17" s="61"/>
      <c r="BC17" s="43"/>
      <c r="BD17" s="42"/>
      <c r="BE17" s="42"/>
      <c r="BF17" s="43"/>
      <c r="BG17" s="42"/>
      <c r="BH17" s="42"/>
      <c r="BI17" s="43"/>
      <c r="BJ17" s="33"/>
      <c r="BK17" s="33"/>
      <c r="BL17" s="24"/>
      <c r="BM17" s="33"/>
      <c r="BN17" s="33"/>
      <c r="BO17" s="34"/>
      <c r="BP17" s="23"/>
      <c r="BQ17" s="24"/>
      <c r="BR17" s="25"/>
    </row>
    <row r="18" spans="1:70" s="22" customFormat="1" ht="125.45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42"/>
      <c r="L18" s="6" t="s">
        <v>12</v>
      </c>
      <c r="M18" s="38" t="str">
        <f>AQ13</f>
        <v>СТП 63 кВА</v>
      </c>
      <c r="N18" s="43">
        <f>T18</f>
        <v>293.44799999999998</v>
      </c>
      <c r="O18" s="42"/>
      <c r="P18" s="43">
        <v>8.85</v>
      </c>
      <c r="Q18" s="43">
        <v>42.91</v>
      </c>
      <c r="R18" s="42">
        <f>217.48*1.1</f>
        <v>239.22800000000001</v>
      </c>
      <c r="S18" s="43">
        <v>2.46</v>
      </c>
      <c r="T18" s="43">
        <f t="shared" si="5"/>
        <v>293.44799999999998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60"/>
      <c r="BB18" s="61"/>
      <c r="BC18" s="43"/>
      <c r="BD18" s="42"/>
      <c r="BE18" s="42"/>
      <c r="BF18" s="43"/>
      <c r="BG18" s="42"/>
      <c r="BH18" s="42"/>
      <c r="BI18" s="43"/>
      <c r="BJ18" s="33"/>
      <c r="BK18" s="33"/>
      <c r="BL18" s="24"/>
      <c r="BM18" s="33"/>
      <c r="BN18" s="33"/>
      <c r="BO18" s="34"/>
      <c r="BP18" s="23"/>
      <c r="BQ18" s="24"/>
      <c r="BR18" s="25"/>
    </row>
    <row r="19" spans="1:70" s="22" customFormat="1" ht="125.4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6" t="s">
        <v>16</v>
      </c>
      <c r="M19" s="38">
        <f>BA13</f>
        <v>0.2</v>
      </c>
      <c r="N19" s="42">
        <f>M19*1101*1.13</f>
        <v>248.82599999999999</v>
      </c>
      <c r="O19" s="42"/>
      <c r="P19" s="43">
        <f>N19*0.08</f>
        <v>19.906079999999999</v>
      </c>
      <c r="Q19" s="43">
        <f>N19*0.86</f>
        <v>213.99035999999998</v>
      </c>
      <c r="R19" s="42">
        <v>0</v>
      </c>
      <c r="S19" s="43">
        <f>N19*0.06</f>
        <v>14.929559999999999</v>
      </c>
      <c r="T19" s="43">
        <f t="shared" si="5"/>
        <v>248.82599999999999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60"/>
      <c r="BB19" s="61"/>
      <c r="BC19" s="43"/>
      <c r="BD19" s="42"/>
      <c r="BE19" s="42"/>
      <c r="BF19" s="43"/>
      <c r="BG19" s="42"/>
      <c r="BH19" s="42"/>
      <c r="BI19" s="43"/>
      <c r="BJ19" s="33"/>
      <c r="BK19" s="33"/>
      <c r="BL19" s="24"/>
      <c r="BM19" s="33"/>
      <c r="BN19" s="33"/>
      <c r="BO19" s="34"/>
      <c r="BP19" s="23"/>
      <c r="BQ19" s="24"/>
      <c r="BR19" s="25"/>
    </row>
    <row r="20" spans="1:70" s="125" customFormat="1" ht="214.5" customHeight="1" x14ac:dyDescent="0.25">
      <c r="A20" s="112" t="s">
        <v>76</v>
      </c>
      <c r="B20" s="113" t="s">
        <v>129</v>
      </c>
      <c r="C20" s="114">
        <v>466.1</v>
      </c>
      <c r="D20" s="114"/>
      <c r="E20" s="115">
        <v>5</v>
      </c>
      <c r="F20" s="113" t="s">
        <v>183</v>
      </c>
      <c r="G20" s="113" t="s">
        <v>215</v>
      </c>
      <c r="H20" s="113" t="s">
        <v>250</v>
      </c>
      <c r="I20" s="113" t="s">
        <v>335</v>
      </c>
      <c r="J20" s="113" t="s">
        <v>336</v>
      </c>
      <c r="K20" s="116"/>
      <c r="L20" s="116"/>
      <c r="M20" s="119"/>
      <c r="N20" s="123"/>
      <c r="O20" s="123"/>
      <c r="P20" s="123"/>
      <c r="Q20" s="123"/>
      <c r="R20" s="123"/>
      <c r="S20" s="123"/>
      <c r="T20" s="123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9"/>
      <c r="BB20" s="126"/>
      <c r="BC20" s="117"/>
      <c r="BD20" s="116"/>
      <c r="BE20" s="116"/>
      <c r="BF20" s="117"/>
      <c r="BG20" s="116"/>
      <c r="BH20" s="116"/>
      <c r="BI20" s="117"/>
      <c r="BJ20" s="118"/>
      <c r="BK20" s="118"/>
      <c r="BL20" s="121">
        <v>42733</v>
      </c>
      <c r="BM20" s="118" t="s">
        <v>471</v>
      </c>
      <c r="BN20" s="118"/>
      <c r="BO20" s="122"/>
      <c r="BP20" s="123"/>
      <c r="BQ20" s="121"/>
      <c r="BR20" s="124"/>
    </row>
    <row r="21" spans="1:70" s="125" customFormat="1" ht="409.5" customHeight="1" x14ac:dyDescent="0.25">
      <c r="A21" s="112" t="s">
        <v>86</v>
      </c>
      <c r="B21" s="113" t="s">
        <v>139</v>
      </c>
      <c r="C21" s="114">
        <v>466.1</v>
      </c>
      <c r="D21" s="114"/>
      <c r="E21" s="115">
        <v>14</v>
      </c>
      <c r="F21" s="113" t="s">
        <v>193</v>
      </c>
      <c r="G21" s="113" t="s">
        <v>215</v>
      </c>
      <c r="H21" s="113" t="s">
        <v>260</v>
      </c>
      <c r="I21" s="113" t="s">
        <v>355</v>
      </c>
      <c r="J21" s="113" t="s">
        <v>356</v>
      </c>
      <c r="K21" s="116" t="s">
        <v>476</v>
      </c>
      <c r="L21" s="116"/>
      <c r="M21" s="119"/>
      <c r="N21" s="117">
        <f>SUM(N22:N25)</f>
        <v>418.79044999999996</v>
      </c>
      <c r="O21" s="117">
        <f t="shared" ref="O21:T21" si="6">SUM(O22:O25)</f>
        <v>0</v>
      </c>
      <c r="P21" s="117">
        <f t="shared" si="6"/>
        <v>18.515795999999998</v>
      </c>
      <c r="Q21" s="117">
        <f t="shared" si="6"/>
        <v>107.75449899999998</v>
      </c>
      <c r="R21" s="117">
        <f t="shared" si="6"/>
        <v>284.40800000000002</v>
      </c>
      <c r="S21" s="117">
        <f t="shared" si="6"/>
        <v>8.1121549999999996</v>
      </c>
      <c r="T21" s="117">
        <f t="shared" si="6"/>
        <v>418.79044999999996</v>
      </c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>
        <v>0.02</v>
      </c>
      <c r="AF21" s="118">
        <f>T22</f>
        <v>33.719199999999994</v>
      </c>
      <c r="AG21" s="118"/>
      <c r="AH21" s="118"/>
      <c r="AI21" s="118">
        <v>1</v>
      </c>
      <c r="AJ21" s="118">
        <f>T23</f>
        <v>60.52</v>
      </c>
      <c r="AK21" s="118"/>
      <c r="AL21" s="118"/>
      <c r="AM21" s="118"/>
      <c r="AN21" s="118"/>
      <c r="AO21" s="118"/>
      <c r="AP21" s="118"/>
      <c r="AQ21" s="143" t="s">
        <v>385</v>
      </c>
      <c r="AR21" s="143">
        <f>T24</f>
        <v>293.44799999999998</v>
      </c>
      <c r="AS21" s="118"/>
      <c r="AT21" s="118"/>
      <c r="AU21" s="118"/>
      <c r="AV21" s="118"/>
      <c r="AW21" s="118"/>
      <c r="AX21" s="118"/>
      <c r="AY21" s="118"/>
      <c r="AZ21" s="118"/>
      <c r="BA21" s="119">
        <v>2.5000000000000001E-2</v>
      </c>
      <c r="BB21" s="126">
        <f>T25</f>
        <v>31.103249999999999</v>
      </c>
      <c r="BC21" s="117"/>
      <c r="BD21" s="116"/>
      <c r="BE21" s="116"/>
      <c r="BF21" s="117"/>
      <c r="BG21" s="116"/>
      <c r="BH21" s="116"/>
      <c r="BI21" s="117"/>
      <c r="BJ21" s="118"/>
      <c r="BK21" s="118">
        <f>AF21+AJ21+AR21+BB21</f>
        <v>418.79044999999996</v>
      </c>
      <c r="BL21" s="121">
        <v>42732</v>
      </c>
      <c r="BM21" s="118"/>
      <c r="BN21" s="118"/>
      <c r="BO21" s="122"/>
      <c r="BP21" s="123"/>
      <c r="BQ21" s="121"/>
      <c r="BR21" s="124"/>
    </row>
    <row r="22" spans="1:70" s="22" customFormat="1" ht="119.4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6" t="s">
        <v>7</v>
      </c>
      <c r="M22" s="83">
        <f>AE21</f>
        <v>0.02</v>
      </c>
      <c r="N22" s="43">
        <f>M22*1492*1.13</f>
        <v>33.719199999999994</v>
      </c>
      <c r="O22" s="42"/>
      <c r="P22" s="43">
        <f>N22*0.08</f>
        <v>2.6975359999999995</v>
      </c>
      <c r="Q22" s="43">
        <f>N22*0.87</f>
        <v>29.335703999999993</v>
      </c>
      <c r="R22" s="43">
        <v>0</v>
      </c>
      <c r="S22" s="43">
        <f>N22*0.05</f>
        <v>1.6859599999999997</v>
      </c>
      <c r="T22" s="43">
        <f>SUM(P22:S22)</f>
        <v>33.719199999999994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60"/>
      <c r="BB22" s="61"/>
      <c r="BC22" s="43"/>
      <c r="BD22" s="42"/>
      <c r="BE22" s="42"/>
      <c r="BF22" s="43"/>
      <c r="BG22" s="42"/>
      <c r="BH22" s="42"/>
      <c r="BI22" s="43"/>
      <c r="BJ22" s="33"/>
      <c r="BK22" s="33"/>
      <c r="BL22" s="24"/>
      <c r="BM22" s="33"/>
      <c r="BN22" s="33"/>
      <c r="BO22" s="34"/>
      <c r="BP22" s="23"/>
      <c r="BQ22" s="24"/>
      <c r="BR22" s="25"/>
    </row>
    <row r="23" spans="1:70" s="22" customFormat="1" ht="119.4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6" t="s">
        <v>9</v>
      </c>
      <c r="M23" s="83">
        <f>AI21</f>
        <v>1</v>
      </c>
      <c r="N23" s="43">
        <f>T23</f>
        <v>60.52</v>
      </c>
      <c r="O23" s="43"/>
      <c r="P23" s="43">
        <v>4.4800000000000004</v>
      </c>
      <c r="Q23" s="43">
        <v>8.76</v>
      </c>
      <c r="R23" s="43">
        <v>45.18</v>
      </c>
      <c r="S23" s="43">
        <v>2.1</v>
      </c>
      <c r="T23" s="43">
        <f t="shared" ref="T23:T24" si="7">SUM(P23:S23)</f>
        <v>60.52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0"/>
      <c r="BB23" s="61"/>
      <c r="BC23" s="43"/>
      <c r="BD23" s="42"/>
      <c r="BE23" s="42"/>
      <c r="BF23" s="43"/>
      <c r="BG23" s="42"/>
      <c r="BH23" s="42"/>
      <c r="BI23" s="43"/>
      <c r="BJ23" s="33"/>
      <c r="BK23" s="33"/>
      <c r="BL23" s="24"/>
      <c r="BM23" s="33"/>
      <c r="BN23" s="33"/>
      <c r="BO23" s="34"/>
      <c r="BP23" s="23"/>
      <c r="BQ23" s="24"/>
      <c r="BR23" s="25"/>
    </row>
    <row r="24" spans="1:70" s="22" customFormat="1" ht="119.45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42"/>
      <c r="L24" s="144" t="s">
        <v>12</v>
      </c>
      <c r="M24" s="145" t="str">
        <f>AQ21</f>
        <v>СТП 63 кВА</v>
      </c>
      <c r="N24" s="146">
        <f>T24</f>
        <v>293.44799999999998</v>
      </c>
      <c r="O24" s="147"/>
      <c r="P24" s="147">
        <v>8.85</v>
      </c>
      <c r="Q24" s="147">
        <v>42.91</v>
      </c>
      <c r="R24" s="146">
        <f>217.48*1.1</f>
        <v>239.22800000000001</v>
      </c>
      <c r="S24" s="147">
        <v>2.46</v>
      </c>
      <c r="T24" s="146">
        <f t="shared" si="7"/>
        <v>293.44799999999998</v>
      </c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60"/>
      <c r="BB24" s="61"/>
      <c r="BC24" s="43"/>
      <c r="BD24" s="42"/>
      <c r="BE24" s="42"/>
      <c r="BF24" s="43"/>
      <c r="BG24" s="42"/>
      <c r="BH24" s="42"/>
      <c r="BI24" s="43"/>
      <c r="BJ24" s="33"/>
      <c r="BK24" s="33"/>
      <c r="BL24" s="24"/>
      <c r="BM24" s="33"/>
      <c r="BN24" s="33"/>
      <c r="BO24" s="34"/>
      <c r="BP24" s="23"/>
      <c r="BQ24" s="24"/>
      <c r="BR24" s="25"/>
    </row>
    <row r="25" spans="1:70" s="22" customFormat="1" ht="119.4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6" t="s">
        <v>16</v>
      </c>
      <c r="M25" s="60">
        <f>BA21</f>
        <v>2.5000000000000001E-2</v>
      </c>
      <c r="N25" s="43">
        <f>M25*1101*1.13</f>
        <v>31.103249999999999</v>
      </c>
      <c r="O25" s="42"/>
      <c r="P25" s="43">
        <f>N25*0.08</f>
        <v>2.4882599999999999</v>
      </c>
      <c r="Q25" s="43">
        <f>N25*0.86</f>
        <v>26.748794999999998</v>
      </c>
      <c r="R25" s="43">
        <v>0</v>
      </c>
      <c r="S25" s="43">
        <f>N25*0.06</f>
        <v>1.8661949999999998</v>
      </c>
      <c r="T25" s="43">
        <f>SUM(P25:S25)</f>
        <v>31.103249999999999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0"/>
      <c r="BB25" s="61"/>
      <c r="BC25" s="43"/>
      <c r="BD25" s="42"/>
      <c r="BE25" s="42"/>
      <c r="BF25" s="43"/>
      <c r="BG25" s="42"/>
      <c r="BH25" s="42"/>
      <c r="BI25" s="43"/>
      <c r="BJ25" s="33"/>
      <c r="BK25" s="33"/>
      <c r="BL25" s="24"/>
      <c r="BM25" s="33"/>
      <c r="BN25" s="33"/>
      <c r="BO25" s="34"/>
      <c r="BP25" s="23"/>
      <c r="BQ25" s="24"/>
      <c r="BR25" s="25"/>
    </row>
    <row r="26" spans="1:70" s="125" customFormat="1" ht="231.75" customHeight="1" x14ac:dyDescent="0.25">
      <c r="A26" s="112" t="s">
        <v>89</v>
      </c>
      <c r="B26" s="113" t="s">
        <v>142</v>
      </c>
      <c r="C26" s="114">
        <v>466.1</v>
      </c>
      <c r="D26" s="114"/>
      <c r="E26" s="115">
        <v>14.5</v>
      </c>
      <c r="F26" s="113" t="s">
        <v>196</v>
      </c>
      <c r="G26" s="113" t="s">
        <v>213</v>
      </c>
      <c r="H26" s="113" t="s">
        <v>263</v>
      </c>
      <c r="I26" s="113" t="s">
        <v>361</v>
      </c>
      <c r="J26" s="113" t="s">
        <v>362</v>
      </c>
      <c r="K26" s="116" t="s">
        <v>431</v>
      </c>
      <c r="L26" s="116"/>
      <c r="M26" s="116"/>
      <c r="N26" s="116">
        <f>SUM(N27)</f>
        <v>205.16000000000003</v>
      </c>
      <c r="O26" s="116">
        <f t="shared" ref="O26:T26" si="8">SUM(O27)</f>
        <v>0</v>
      </c>
      <c r="P26" s="116">
        <f t="shared" si="8"/>
        <v>6.43</v>
      </c>
      <c r="Q26" s="116">
        <f t="shared" si="8"/>
        <v>25.62</v>
      </c>
      <c r="R26" s="116">
        <f t="shared" si="8"/>
        <v>169.12</v>
      </c>
      <c r="S26" s="116">
        <f t="shared" si="8"/>
        <v>3.99</v>
      </c>
      <c r="T26" s="116">
        <f t="shared" si="8"/>
        <v>205.16000000000003</v>
      </c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6" t="s">
        <v>432</v>
      </c>
      <c r="AZ26" s="116">
        <f>T27</f>
        <v>205.16000000000003</v>
      </c>
      <c r="BA26" s="116"/>
      <c r="BB26" s="126"/>
      <c r="BC26" s="117"/>
      <c r="BD26" s="116"/>
      <c r="BE26" s="116"/>
      <c r="BF26" s="127"/>
      <c r="BG26" s="116"/>
      <c r="BH26" s="127"/>
      <c r="BI26" s="116"/>
      <c r="BJ26" s="116"/>
      <c r="BK26" s="118">
        <f>AZ26</f>
        <v>205.16000000000003</v>
      </c>
      <c r="BL26" s="121">
        <v>42734</v>
      </c>
      <c r="BM26" s="118" t="s">
        <v>433</v>
      </c>
      <c r="BN26" s="118"/>
      <c r="BO26" s="122"/>
      <c r="BP26" s="123"/>
      <c r="BQ26" s="121"/>
      <c r="BR26" s="124"/>
    </row>
    <row r="27" spans="1:70" s="22" customFormat="1" ht="231.7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15</v>
      </c>
      <c r="M27" s="42" t="str">
        <f>AY26</f>
        <v>Замена силового трансформатора 25 кВА на трансформатор 160 кВА (с заменой автоматических выключателей, предохранителей, ТТ)</v>
      </c>
      <c r="N27" s="42">
        <f>T27</f>
        <v>205.16000000000003</v>
      </c>
      <c r="O27" s="42"/>
      <c r="P27" s="42">
        <v>6.43</v>
      </c>
      <c r="Q27" s="42">
        <v>25.62</v>
      </c>
      <c r="R27" s="42">
        <v>169.12</v>
      </c>
      <c r="S27" s="42">
        <v>3.99</v>
      </c>
      <c r="T27" s="42">
        <f>SUM(P27:S27)</f>
        <v>205.16000000000003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60"/>
      <c r="BB27" s="61"/>
      <c r="BC27" s="43"/>
      <c r="BD27" s="42"/>
      <c r="BE27" s="42"/>
      <c r="BF27" s="52"/>
      <c r="BG27" s="42"/>
      <c r="BH27" s="52"/>
      <c r="BI27" s="42"/>
      <c r="BJ27" s="42"/>
      <c r="BK27" s="33"/>
      <c r="BL27" s="24"/>
      <c r="BM27" s="33"/>
      <c r="BN27" s="33"/>
      <c r="BO27" s="34"/>
      <c r="BP27" s="23"/>
      <c r="BQ27" s="24"/>
      <c r="BR27" s="25"/>
    </row>
    <row r="28" spans="1:70" s="125" customFormat="1" ht="239.25" customHeight="1" x14ac:dyDescent="0.25">
      <c r="A28" s="112" t="s">
        <v>81</v>
      </c>
      <c r="B28" s="113" t="s">
        <v>134</v>
      </c>
      <c r="C28" s="114">
        <v>466.1</v>
      </c>
      <c r="D28" s="114">
        <v>466.1</v>
      </c>
      <c r="E28" s="115">
        <v>10</v>
      </c>
      <c r="F28" s="113" t="s">
        <v>188</v>
      </c>
      <c r="G28" s="113" t="s">
        <v>215</v>
      </c>
      <c r="H28" s="113" t="s">
        <v>255</v>
      </c>
      <c r="I28" s="113" t="s">
        <v>345</v>
      </c>
      <c r="J28" s="113" t="s">
        <v>346</v>
      </c>
      <c r="K28" s="116" t="s">
        <v>399</v>
      </c>
      <c r="L28" s="116"/>
      <c r="M28" s="116"/>
      <c r="N28" s="117">
        <f>SUM(N29)</f>
        <v>68.427149999999997</v>
      </c>
      <c r="O28" s="117">
        <f t="shared" ref="O28:T28" si="9">SUM(O29)</f>
        <v>0</v>
      </c>
      <c r="P28" s="117">
        <f t="shared" si="9"/>
        <v>5.4741720000000003</v>
      </c>
      <c r="Q28" s="117">
        <f t="shared" si="9"/>
        <v>58.847348999999994</v>
      </c>
      <c r="R28" s="117">
        <f t="shared" si="9"/>
        <v>0</v>
      </c>
      <c r="S28" s="117">
        <f t="shared" si="9"/>
        <v>4.1056289999999995</v>
      </c>
      <c r="T28" s="117">
        <f t="shared" si="9"/>
        <v>68.427149999999983</v>
      </c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9">
        <v>5.5E-2</v>
      </c>
      <c r="BB28" s="117">
        <f>T29</f>
        <v>68.427149999999983</v>
      </c>
      <c r="BC28" s="117"/>
      <c r="BD28" s="116"/>
      <c r="BE28" s="116"/>
      <c r="BF28" s="117"/>
      <c r="BG28" s="116"/>
      <c r="BH28" s="116"/>
      <c r="BI28" s="117"/>
      <c r="BJ28" s="118"/>
      <c r="BK28" s="118">
        <f>BB28</f>
        <v>68.427149999999983</v>
      </c>
      <c r="BL28" s="121">
        <v>42732</v>
      </c>
      <c r="BM28" s="118"/>
      <c r="BN28" s="118"/>
      <c r="BO28" s="122"/>
      <c r="BP28" s="123"/>
      <c r="BQ28" s="121"/>
      <c r="BR28" s="124"/>
    </row>
    <row r="29" spans="1:70" s="22" customFormat="1" ht="98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BA28</f>
        <v>5.5E-2</v>
      </c>
      <c r="N29" s="43">
        <f>M29*1101*1.13</f>
        <v>68.427149999999997</v>
      </c>
      <c r="O29" s="42"/>
      <c r="P29" s="43">
        <f>N29*0.08</f>
        <v>5.4741720000000003</v>
      </c>
      <c r="Q29" s="43">
        <f>N29*0.86</f>
        <v>58.847348999999994</v>
      </c>
      <c r="R29" s="43">
        <v>0</v>
      </c>
      <c r="S29" s="43">
        <f>N29*0.06</f>
        <v>4.1056289999999995</v>
      </c>
      <c r="T29" s="43">
        <f>SUM(P29:S29)</f>
        <v>68.427149999999983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62"/>
      <c r="AJ29" s="33"/>
      <c r="AK29" s="33"/>
      <c r="AL29" s="33"/>
      <c r="AM29" s="33"/>
      <c r="AN29" s="33"/>
      <c r="AO29" s="33"/>
      <c r="AP29" s="33"/>
      <c r="AQ29" s="62"/>
      <c r="AR29" s="33"/>
      <c r="AS29" s="33"/>
      <c r="AT29" s="33"/>
      <c r="AU29" s="33"/>
      <c r="AV29" s="33"/>
      <c r="AW29" s="33"/>
      <c r="AX29" s="33"/>
      <c r="AY29" s="33"/>
      <c r="AZ29" s="33"/>
      <c r="BA29" s="60"/>
      <c r="BB29" s="61"/>
      <c r="BC29" s="43"/>
      <c r="BD29" s="42"/>
      <c r="BE29" s="42"/>
      <c r="BF29" s="43"/>
      <c r="BG29" s="42"/>
      <c r="BH29" s="42"/>
      <c r="BI29" s="43"/>
      <c r="BJ29" s="33"/>
      <c r="BK29" s="33"/>
      <c r="BL29" s="24"/>
      <c r="BM29" s="33"/>
      <c r="BN29" s="33"/>
      <c r="BO29" s="34"/>
      <c r="BP29" s="23"/>
      <c r="BQ29" s="24"/>
      <c r="BR29" s="25"/>
    </row>
    <row r="30" spans="1:70" s="125" customFormat="1" ht="212.25" customHeight="1" x14ac:dyDescent="0.25">
      <c r="A30" s="112" t="s">
        <v>83</v>
      </c>
      <c r="B30" s="113" t="s">
        <v>136</v>
      </c>
      <c r="C30" s="114">
        <v>466.1</v>
      </c>
      <c r="D30" s="114"/>
      <c r="E30" s="115">
        <v>14.5</v>
      </c>
      <c r="F30" s="113" t="s">
        <v>190</v>
      </c>
      <c r="G30" s="113" t="s">
        <v>215</v>
      </c>
      <c r="H30" s="113" t="s">
        <v>257</v>
      </c>
      <c r="I30" s="113" t="s">
        <v>349</v>
      </c>
      <c r="J30" s="113" t="s">
        <v>350</v>
      </c>
      <c r="K30" s="116" t="s">
        <v>475</v>
      </c>
      <c r="L30" s="116"/>
      <c r="M30" s="116"/>
      <c r="N30" s="117">
        <f>SUM(N31)</f>
        <v>286.1499</v>
      </c>
      <c r="O30" s="117">
        <f t="shared" ref="O30:T30" si="10">SUM(O31)</f>
        <v>0</v>
      </c>
      <c r="P30" s="117">
        <f t="shared" si="10"/>
        <v>22.891992000000002</v>
      </c>
      <c r="Q30" s="117">
        <f t="shared" si="10"/>
        <v>246.08891399999999</v>
      </c>
      <c r="R30" s="117">
        <f t="shared" si="10"/>
        <v>0</v>
      </c>
      <c r="S30" s="117">
        <f t="shared" si="10"/>
        <v>17.168993999999998</v>
      </c>
      <c r="T30" s="117">
        <f t="shared" si="10"/>
        <v>286.1499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9">
        <v>0.23</v>
      </c>
      <c r="BB30" s="126">
        <f>T31</f>
        <v>286.1499</v>
      </c>
      <c r="BC30" s="117"/>
      <c r="BD30" s="116"/>
      <c r="BE30" s="116"/>
      <c r="BF30" s="117"/>
      <c r="BG30" s="116"/>
      <c r="BH30" s="116"/>
      <c r="BI30" s="117"/>
      <c r="BJ30" s="118"/>
      <c r="BK30" s="118">
        <f>BB30</f>
        <v>286.1499</v>
      </c>
      <c r="BL30" s="121">
        <v>42736</v>
      </c>
      <c r="BM30" s="118"/>
      <c r="BN30" s="118"/>
      <c r="BO30" s="122"/>
      <c r="BP30" s="123"/>
      <c r="BQ30" s="121"/>
      <c r="BR30" s="124"/>
    </row>
    <row r="31" spans="1:70" s="22" customFormat="1" ht="115.9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16</v>
      </c>
      <c r="M31" s="42">
        <f>BA30</f>
        <v>0.23</v>
      </c>
      <c r="N31" s="43">
        <f>M31*1101*1.13</f>
        <v>286.1499</v>
      </c>
      <c r="O31" s="42"/>
      <c r="P31" s="43">
        <f>N31*0.08</f>
        <v>22.891992000000002</v>
      </c>
      <c r="Q31" s="43">
        <f>N31*0.86</f>
        <v>246.08891399999999</v>
      </c>
      <c r="R31" s="43">
        <v>0</v>
      </c>
      <c r="S31" s="43">
        <f>N31*0.06</f>
        <v>17.168993999999998</v>
      </c>
      <c r="T31" s="43">
        <f>SUM(P31:S31)</f>
        <v>286.1499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60"/>
      <c r="BB31" s="61"/>
      <c r="BC31" s="43"/>
      <c r="BD31" s="42"/>
      <c r="BE31" s="42"/>
      <c r="BF31" s="43"/>
      <c r="BG31" s="42"/>
      <c r="BH31" s="42"/>
      <c r="BI31" s="43"/>
      <c r="BJ31" s="33"/>
      <c r="BK31" s="33"/>
      <c r="BL31" s="24"/>
      <c r="BM31" s="33"/>
      <c r="BN31" s="33"/>
      <c r="BO31" s="34"/>
      <c r="BP31" s="23"/>
      <c r="BQ31" s="24"/>
      <c r="BR31" s="25"/>
    </row>
    <row r="32" spans="1:70" s="125" customFormat="1" ht="239.25" customHeight="1" x14ac:dyDescent="0.25">
      <c r="A32" s="112" t="s">
        <v>84</v>
      </c>
      <c r="B32" s="113" t="s">
        <v>137</v>
      </c>
      <c r="C32" s="114">
        <v>466.1</v>
      </c>
      <c r="D32" s="114"/>
      <c r="E32" s="115">
        <v>15</v>
      </c>
      <c r="F32" s="113" t="s">
        <v>191</v>
      </c>
      <c r="G32" s="113" t="s">
        <v>215</v>
      </c>
      <c r="H32" s="113" t="s">
        <v>258</v>
      </c>
      <c r="I32" s="113" t="s">
        <v>351</v>
      </c>
      <c r="J32" s="113" t="s">
        <v>352</v>
      </c>
      <c r="K32" s="116" t="s">
        <v>425</v>
      </c>
      <c r="L32" s="116"/>
      <c r="M32" s="116"/>
      <c r="N32" s="117">
        <f>SUM(N33)</f>
        <v>311.03249999999997</v>
      </c>
      <c r="O32" s="117">
        <f t="shared" ref="O32:T32" si="11">SUM(O33)</f>
        <v>0</v>
      </c>
      <c r="P32" s="117">
        <f t="shared" si="11"/>
        <v>24.882599999999996</v>
      </c>
      <c r="Q32" s="117">
        <f t="shared" si="11"/>
        <v>267.48794999999996</v>
      </c>
      <c r="R32" s="117">
        <f t="shared" si="11"/>
        <v>0</v>
      </c>
      <c r="S32" s="117">
        <f t="shared" si="11"/>
        <v>18.661949999999997</v>
      </c>
      <c r="T32" s="117">
        <f t="shared" si="11"/>
        <v>311.03249999999997</v>
      </c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9">
        <v>0.25</v>
      </c>
      <c r="BB32" s="117">
        <f>T33</f>
        <v>311.03249999999997</v>
      </c>
      <c r="BC32" s="117"/>
      <c r="BD32" s="116"/>
      <c r="BE32" s="116"/>
      <c r="BF32" s="117"/>
      <c r="BG32" s="116"/>
      <c r="BH32" s="116"/>
      <c r="BI32" s="117"/>
      <c r="BJ32" s="118"/>
      <c r="BK32" s="118">
        <f>BB32</f>
        <v>311.03249999999997</v>
      </c>
      <c r="BL32" s="121">
        <v>42733</v>
      </c>
      <c r="BM32" s="118"/>
      <c r="BN32" s="118"/>
      <c r="BO32" s="122"/>
      <c r="BP32" s="123"/>
      <c r="BQ32" s="121"/>
      <c r="BR32" s="124"/>
    </row>
    <row r="33" spans="1:70" s="22" customFormat="1" ht="121.1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16</v>
      </c>
      <c r="M33" s="42">
        <f>BA32</f>
        <v>0.25</v>
      </c>
      <c r="N33" s="43">
        <f>M33*1101*1.13</f>
        <v>311.03249999999997</v>
      </c>
      <c r="O33" s="43"/>
      <c r="P33" s="43">
        <f>N33*0.08</f>
        <v>24.882599999999996</v>
      </c>
      <c r="Q33" s="43">
        <f>N33*0.86</f>
        <v>267.48794999999996</v>
      </c>
      <c r="R33" s="43">
        <v>0</v>
      </c>
      <c r="S33" s="43">
        <f>N33*0.06</f>
        <v>18.661949999999997</v>
      </c>
      <c r="T33" s="43">
        <f t="shared" ref="T33" si="12">SUM(P33:S33)</f>
        <v>311.03249999999997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60"/>
      <c r="BB33" s="61"/>
      <c r="BC33" s="43"/>
      <c r="BD33" s="42"/>
      <c r="BE33" s="42"/>
      <c r="BF33" s="43"/>
      <c r="BG33" s="42"/>
      <c r="BH33" s="42"/>
      <c r="BI33" s="43"/>
      <c r="BJ33" s="33"/>
      <c r="BK33" s="33"/>
      <c r="BL33" s="24"/>
      <c r="BM33" s="33"/>
      <c r="BN33" s="33"/>
      <c r="BO33" s="34"/>
      <c r="BP33" s="23"/>
      <c r="BQ33" s="24"/>
      <c r="BR33" s="25"/>
    </row>
    <row r="34" spans="1:70" s="125" customFormat="1" ht="227.25" customHeight="1" x14ac:dyDescent="0.25">
      <c r="A34" s="112" t="s">
        <v>69</v>
      </c>
      <c r="B34" s="113" t="s">
        <v>122</v>
      </c>
      <c r="C34" s="114">
        <v>310688</v>
      </c>
      <c r="D34" s="114">
        <v>138654.2372</v>
      </c>
      <c r="E34" s="115">
        <v>60</v>
      </c>
      <c r="F34" s="113" t="s">
        <v>176</v>
      </c>
      <c r="G34" s="113" t="s">
        <v>212</v>
      </c>
      <c r="H34" s="113" t="s">
        <v>243</v>
      </c>
      <c r="I34" s="113" t="s">
        <v>321</v>
      </c>
      <c r="J34" s="113" t="s">
        <v>322</v>
      </c>
      <c r="K34" s="116" t="s">
        <v>404</v>
      </c>
      <c r="L34" s="116"/>
      <c r="M34" s="116"/>
      <c r="N34" s="117">
        <f>SUM(N35:N36)</f>
        <v>281.3</v>
      </c>
      <c r="O34" s="117">
        <f t="shared" ref="O34:T34" si="13">SUM(O35:O36)</f>
        <v>0</v>
      </c>
      <c r="P34" s="117">
        <f t="shared" si="13"/>
        <v>22.480800000000002</v>
      </c>
      <c r="Q34" s="117">
        <f t="shared" si="13"/>
        <v>247.78640000000001</v>
      </c>
      <c r="R34" s="117">
        <f t="shared" si="13"/>
        <v>2.7</v>
      </c>
      <c r="S34" s="117">
        <f t="shared" si="13"/>
        <v>8.3327999999999989</v>
      </c>
      <c r="T34" s="117">
        <f t="shared" si="13"/>
        <v>281.30000000000007</v>
      </c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6">
        <v>0.16</v>
      </c>
      <c r="AN34" s="117">
        <f>T35</f>
        <v>277.76000000000005</v>
      </c>
      <c r="AO34" s="116"/>
      <c r="AP34" s="118"/>
      <c r="AQ34" s="118"/>
      <c r="AR34" s="118"/>
      <c r="AS34" s="118"/>
      <c r="AT34" s="118"/>
      <c r="AU34" s="118"/>
      <c r="AV34" s="118"/>
      <c r="AW34" s="118"/>
      <c r="AX34" s="118"/>
      <c r="AY34" s="116" t="s">
        <v>401</v>
      </c>
      <c r="AZ34" s="116">
        <f>T36</f>
        <v>3.54</v>
      </c>
      <c r="BA34" s="116"/>
      <c r="BB34" s="126"/>
      <c r="BC34" s="117"/>
      <c r="BD34" s="116"/>
      <c r="BE34" s="116"/>
      <c r="BF34" s="117"/>
      <c r="BG34" s="116"/>
      <c r="BH34" s="116"/>
      <c r="BI34" s="117"/>
      <c r="BJ34" s="118"/>
      <c r="BK34" s="118">
        <f>AN34+AZ34</f>
        <v>281.30000000000007</v>
      </c>
      <c r="BL34" s="121">
        <v>42882</v>
      </c>
      <c r="BM34" s="118"/>
      <c r="BN34" s="118"/>
      <c r="BO34" s="122"/>
      <c r="BP34" s="123"/>
      <c r="BQ34" s="121"/>
      <c r="BR34" s="124"/>
    </row>
    <row r="35" spans="1:70" s="22" customFormat="1" ht="105.6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11</v>
      </c>
      <c r="M35" s="42">
        <f>AM34</f>
        <v>0.16</v>
      </c>
      <c r="N35" s="42">
        <f>M35*1736</f>
        <v>277.76</v>
      </c>
      <c r="O35" s="42"/>
      <c r="P35" s="43">
        <f>N35*0.08</f>
        <v>22.220800000000001</v>
      </c>
      <c r="Q35" s="43">
        <f>N35*0.89</f>
        <v>247.2064</v>
      </c>
      <c r="R35" s="42">
        <v>0</v>
      </c>
      <c r="S35" s="43">
        <f>N35*0.03</f>
        <v>8.3327999999999989</v>
      </c>
      <c r="T35" s="43">
        <f>SUM(P35:S35)</f>
        <v>277.76000000000005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60"/>
      <c r="BB35" s="61"/>
      <c r="BC35" s="43"/>
      <c r="BD35" s="42"/>
      <c r="BE35" s="42"/>
      <c r="BF35" s="43"/>
      <c r="BG35" s="42"/>
      <c r="BH35" s="42"/>
      <c r="BI35" s="43"/>
      <c r="BJ35" s="33"/>
      <c r="BK35" s="33"/>
      <c r="BL35" s="24"/>
      <c r="BM35" s="33"/>
      <c r="BN35" s="33"/>
      <c r="BO35" s="34"/>
      <c r="BP35" s="23"/>
      <c r="BQ35" s="24"/>
      <c r="BR35" s="25"/>
    </row>
    <row r="36" spans="1:70" s="22" customFormat="1" ht="112.9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 t="s">
        <v>401</v>
      </c>
      <c r="M36" s="42" t="str">
        <f>AY34</f>
        <v>Монтаж АВ-0,4 кВ (63 А)</v>
      </c>
      <c r="N36" s="42">
        <f>T36</f>
        <v>3.54</v>
      </c>
      <c r="O36" s="42"/>
      <c r="P36" s="42">
        <v>0.26</v>
      </c>
      <c r="Q36" s="42">
        <v>0.57999999999999996</v>
      </c>
      <c r="R36" s="42">
        <v>2.7</v>
      </c>
      <c r="S36" s="42">
        <v>0</v>
      </c>
      <c r="T36" s="42">
        <f>SUM(P36:S36)</f>
        <v>3.54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60"/>
      <c r="BB36" s="61"/>
      <c r="BC36" s="43"/>
      <c r="BD36" s="42"/>
      <c r="BE36" s="42"/>
      <c r="BF36" s="43"/>
      <c r="BG36" s="42"/>
      <c r="BH36" s="42"/>
      <c r="BI36" s="43"/>
      <c r="BJ36" s="33"/>
      <c r="BK36" s="33"/>
      <c r="BL36" s="24"/>
      <c r="BM36" s="33"/>
      <c r="BN36" s="33"/>
      <c r="BO36" s="34"/>
      <c r="BP36" s="23"/>
      <c r="BQ36" s="24"/>
      <c r="BR36" s="25"/>
    </row>
    <row r="37" spans="1:70" s="111" customFormat="1" ht="89.45" customHeight="1" x14ac:dyDescent="0.25">
      <c r="A37" s="101"/>
      <c r="B37" s="102"/>
      <c r="C37" s="103"/>
      <c r="D37" s="103"/>
      <c r="E37" s="104"/>
      <c r="F37" s="102"/>
      <c r="G37" s="102"/>
      <c r="H37" s="102"/>
      <c r="I37" s="102"/>
      <c r="J37" s="102"/>
      <c r="K37" s="104"/>
      <c r="L37" s="104" t="s">
        <v>485</v>
      </c>
      <c r="M37" s="105"/>
      <c r="N37" s="106">
        <f>N3+N8+N13+N20+N21+N26+N28+N30+N32+N34</f>
        <v>5960.8864000000003</v>
      </c>
      <c r="O37" s="106">
        <f t="shared" ref="O37:BJ37" si="14">O3+O8+O13+O20+O21+O26+O28+O30+O32+O34</f>
        <v>0</v>
      </c>
      <c r="P37" s="106">
        <f t="shared" si="14"/>
        <v>392.13139200000006</v>
      </c>
      <c r="Q37" s="106">
        <f t="shared" si="14"/>
        <v>3761.2277659999991</v>
      </c>
      <c r="R37" s="106">
        <f t="shared" si="14"/>
        <v>1611.434</v>
      </c>
      <c r="S37" s="106">
        <f t="shared" si="14"/>
        <v>196.09324199999995</v>
      </c>
      <c r="T37" s="106">
        <f t="shared" si="14"/>
        <v>5960.8863999999994</v>
      </c>
      <c r="U37" s="106">
        <f t="shared" si="14"/>
        <v>0</v>
      </c>
      <c r="V37" s="106">
        <f t="shared" si="14"/>
        <v>0</v>
      </c>
      <c r="W37" s="106">
        <f t="shared" si="14"/>
        <v>0</v>
      </c>
      <c r="X37" s="106">
        <f t="shared" si="14"/>
        <v>0</v>
      </c>
      <c r="Y37" s="106">
        <f t="shared" si="14"/>
        <v>0</v>
      </c>
      <c r="Z37" s="106">
        <f t="shared" si="14"/>
        <v>0</v>
      </c>
      <c r="AA37" s="106">
        <f t="shared" si="14"/>
        <v>0</v>
      </c>
      <c r="AB37" s="106">
        <f t="shared" si="14"/>
        <v>0</v>
      </c>
      <c r="AC37" s="106">
        <f t="shared" si="14"/>
        <v>0</v>
      </c>
      <c r="AD37" s="106">
        <f t="shared" si="14"/>
        <v>0</v>
      </c>
      <c r="AE37" s="106"/>
      <c r="AF37" s="106">
        <f t="shared" si="14"/>
        <v>619.85019999999997</v>
      </c>
      <c r="AG37" s="106">
        <f t="shared" si="14"/>
        <v>69.898409999999998</v>
      </c>
      <c r="AH37" s="106">
        <f t="shared" si="14"/>
        <v>0</v>
      </c>
      <c r="AI37" s="106"/>
      <c r="AJ37" s="106">
        <f t="shared" si="14"/>
        <v>302.60000000000002</v>
      </c>
      <c r="AK37" s="106"/>
      <c r="AL37" s="106">
        <f t="shared" si="14"/>
        <v>1766.7</v>
      </c>
      <c r="AM37" s="106"/>
      <c r="AN37" s="106">
        <f t="shared" si="14"/>
        <v>451.36000000000007</v>
      </c>
      <c r="AO37" s="106">
        <f t="shared" si="14"/>
        <v>0</v>
      </c>
      <c r="AP37" s="106">
        <f t="shared" si="14"/>
        <v>0</v>
      </c>
      <c r="AQ37" s="106"/>
      <c r="AR37" s="106">
        <f t="shared" si="14"/>
        <v>1442.194</v>
      </c>
      <c r="AS37" s="106">
        <f t="shared" si="14"/>
        <v>0</v>
      </c>
      <c r="AT37" s="106">
        <f t="shared" si="14"/>
        <v>0</v>
      </c>
      <c r="AU37" s="106">
        <f t="shared" si="14"/>
        <v>0</v>
      </c>
      <c r="AV37" s="106">
        <f t="shared" si="14"/>
        <v>0</v>
      </c>
      <c r="AW37" s="106">
        <f t="shared" si="14"/>
        <v>0</v>
      </c>
      <c r="AX37" s="106">
        <f t="shared" si="14"/>
        <v>0</v>
      </c>
      <c r="AY37" s="106"/>
      <c r="AZ37" s="106">
        <f t="shared" si="14"/>
        <v>208.70000000000002</v>
      </c>
      <c r="BA37" s="106"/>
      <c r="BB37" s="106">
        <f t="shared" si="14"/>
        <v>1169.4821999999999</v>
      </c>
      <c r="BC37" s="106"/>
      <c r="BD37" s="106">
        <f t="shared" si="14"/>
        <v>0</v>
      </c>
      <c r="BE37" s="106">
        <f t="shared" si="14"/>
        <v>0</v>
      </c>
      <c r="BF37" s="106">
        <f t="shared" si="14"/>
        <v>0</v>
      </c>
      <c r="BG37" s="106"/>
      <c r="BH37" s="106">
        <f t="shared" si="14"/>
        <v>0</v>
      </c>
      <c r="BI37" s="106">
        <f t="shared" si="14"/>
        <v>0</v>
      </c>
      <c r="BJ37" s="106">
        <f t="shared" si="14"/>
        <v>0</v>
      </c>
      <c r="BK37" s="106">
        <f>BK3+BK8+BK13+BK20+BK21+BK26+BK28+BK30+BK32+BK34</f>
        <v>5960.8863999999994</v>
      </c>
      <c r="BL37" s="107"/>
      <c r="BM37" s="108"/>
      <c r="BN37" s="108"/>
      <c r="BO37" s="109"/>
      <c r="BP37" s="106"/>
      <c r="BQ37" s="107"/>
      <c r="BR37" s="110"/>
    </row>
    <row r="38" spans="1:70" s="22" customFormat="1" ht="409.6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/>
      <c r="M38" s="42"/>
      <c r="N38" s="43"/>
      <c r="O38" s="43"/>
      <c r="P38" s="43"/>
      <c r="Q38" s="43"/>
      <c r="R38" s="43"/>
      <c r="S38" s="43"/>
      <c r="T38" s="4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3"/>
      <c r="AH38" s="33"/>
      <c r="AI38" s="60"/>
      <c r="AJ38" s="43"/>
      <c r="AK38" s="43"/>
      <c r="AL38" s="33"/>
      <c r="AM38" s="33"/>
      <c r="AN38" s="33"/>
      <c r="AO38" s="33"/>
      <c r="AP38" s="33"/>
      <c r="AQ38" s="60"/>
      <c r="AR38" s="43"/>
      <c r="AS38" s="33"/>
      <c r="AT38" s="33"/>
      <c r="AU38" s="33"/>
      <c r="AV38" s="33"/>
      <c r="AW38" s="33"/>
      <c r="AX38" s="33"/>
      <c r="AY38" s="33"/>
      <c r="AZ38" s="33"/>
      <c r="BA38" s="60"/>
      <c r="BB38" s="42"/>
      <c r="BC38" s="43"/>
      <c r="BD38" s="42"/>
      <c r="BE38" s="42"/>
      <c r="BF38" s="43"/>
      <c r="BG38" s="42"/>
      <c r="BH38" s="42"/>
      <c r="BI38" s="43"/>
      <c r="BJ38" s="33"/>
      <c r="BK38" s="33"/>
      <c r="BL38" s="24"/>
      <c r="BM38" s="33"/>
      <c r="BN38" s="33"/>
      <c r="BO38" s="34"/>
      <c r="BP38" s="23"/>
      <c r="BQ38" s="24"/>
      <c r="BR38" s="25"/>
    </row>
    <row r="39" spans="1:70" s="22" customFormat="1" ht="13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/>
      <c r="M39" s="42"/>
      <c r="N39" s="43"/>
      <c r="O39" s="42"/>
      <c r="P39" s="43"/>
      <c r="Q39" s="43"/>
      <c r="R39" s="43"/>
      <c r="S39" s="43"/>
      <c r="T39" s="4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60"/>
      <c r="BB39" s="42"/>
      <c r="BC39" s="42"/>
      <c r="BD39" s="42"/>
      <c r="BE39" s="42"/>
      <c r="BF39" s="43"/>
      <c r="BG39" s="42"/>
      <c r="BH39" s="42"/>
      <c r="BI39" s="43"/>
      <c r="BJ39" s="33"/>
      <c r="BK39" s="33"/>
      <c r="BL39" s="24"/>
      <c r="BM39" s="33"/>
      <c r="BN39" s="33"/>
      <c r="BO39" s="34"/>
      <c r="BP39" s="23"/>
      <c r="BQ39" s="24"/>
      <c r="BR39" s="25"/>
    </row>
    <row r="40" spans="1:70" s="22" customFormat="1" ht="132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/>
      <c r="M40" s="42"/>
      <c r="N40" s="43"/>
      <c r="O40" s="43"/>
      <c r="P40" s="43"/>
      <c r="Q40" s="43"/>
      <c r="R40" s="43"/>
      <c r="S40" s="43"/>
      <c r="T40" s="4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60"/>
      <c r="BB40" s="42"/>
      <c r="BC40" s="42"/>
      <c r="BD40" s="42"/>
      <c r="BE40" s="42"/>
      <c r="BF40" s="43"/>
      <c r="BG40" s="42"/>
      <c r="BH40" s="42"/>
      <c r="BI40" s="43"/>
      <c r="BJ40" s="33"/>
      <c r="BK40" s="33"/>
      <c r="BL40" s="24"/>
      <c r="BM40" s="33"/>
      <c r="BN40" s="33"/>
      <c r="BO40" s="34"/>
      <c r="BP40" s="23"/>
      <c r="BQ40" s="24"/>
      <c r="BR40" s="25"/>
    </row>
    <row r="41" spans="1:70" s="22" customFormat="1" ht="132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/>
      <c r="M41" s="42"/>
      <c r="N41" s="43"/>
      <c r="O41" s="43"/>
      <c r="P41" s="43"/>
      <c r="Q41" s="43"/>
      <c r="R41" s="43"/>
      <c r="S41" s="43"/>
      <c r="T41" s="4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60"/>
      <c r="BB41" s="42"/>
      <c r="BC41" s="42"/>
      <c r="BD41" s="42"/>
      <c r="BE41" s="42"/>
      <c r="BF41" s="43"/>
      <c r="BG41" s="42"/>
      <c r="BH41" s="42"/>
      <c r="BI41" s="43"/>
      <c r="BJ41" s="33"/>
      <c r="BK41" s="33"/>
      <c r="BL41" s="24"/>
      <c r="BM41" s="33"/>
      <c r="BN41" s="33"/>
      <c r="BO41" s="34"/>
      <c r="BP41" s="23"/>
      <c r="BQ41" s="24"/>
      <c r="BR41" s="25"/>
    </row>
    <row r="42" spans="1:70" s="22" customFormat="1" ht="132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/>
      <c r="M42" s="42"/>
      <c r="N42" s="43"/>
      <c r="O42" s="43"/>
      <c r="P42" s="43"/>
      <c r="Q42" s="43"/>
      <c r="R42" s="43"/>
      <c r="S42" s="43"/>
      <c r="T42" s="4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60"/>
      <c r="BB42" s="42"/>
      <c r="BC42" s="42"/>
      <c r="BD42" s="42"/>
      <c r="BE42" s="42"/>
      <c r="BF42" s="43"/>
      <c r="BG42" s="42"/>
      <c r="BH42" s="42"/>
      <c r="BI42" s="43"/>
      <c r="BJ42" s="33"/>
      <c r="BK42" s="33"/>
      <c r="BL42" s="24"/>
      <c r="BM42" s="33"/>
      <c r="BN42" s="33"/>
      <c r="BO42" s="34"/>
      <c r="BP42" s="23"/>
      <c r="BQ42" s="24"/>
      <c r="BR42" s="25"/>
    </row>
    <row r="43" spans="1:70" s="22" customFormat="1" ht="254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/>
      <c r="M43" s="42"/>
      <c r="N43" s="43"/>
      <c r="O43" s="43"/>
      <c r="P43" s="43"/>
      <c r="Q43" s="43"/>
      <c r="R43" s="43"/>
      <c r="S43" s="43"/>
      <c r="T43" s="4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60"/>
      <c r="BB43" s="43"/>
      <c r="BC43" s="43"/>
      <c r="BD43" s="42"/>
      <c r="BE43" s="42"/>
      <c r="BF43" s="43"/>
      <c r="BG43" s="42"/>
      <c r="BH43" s="42"/>
      <c r="BI43" s="43"/>
      <c r="BJ43" s="33"/>
      <c r="BK43" s="33"/>
      <c r="BL43" s="24"/>
      <c r="BM43" s="33"/>
      <c r="BN43" s="33"/>
      <c r="BO43" s="34"/>
      <c r="BP43" s="23"/>
      <c r="BQ43" s="24"/>
      <c r="BR43" s="25"/>
    </row>
    <row r="44" spans="1:70" s="22" customFormat="1" ht="219.7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/>
      <c r="M44" s="42"/>
      <c r="N44" s="43"/>
      <c r="O44" s="42"/>
      <c r="P44" s="43"/>
      <c r="Q44" s="43"/>
      <c r="R44" s="43"/>
      <c r="S44" s="43"/>
      <c r="T44" s="4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60"/>
      <c r="BB44" s="42"/>
      <c r="BC44" s="42"/>
      <c r="BD44" s="42"/>
      <c r="BE44" s="42"/>
      <c r="BF44" s="43"/>
      <c r="BG44" s="42"/>
      <c r="BH44" s="42"/>
      <c r="BI44" s="43"/>
      <c r="BJ44" s="33"/>
      <c r="BK44" s="33"/>
      <c r="BL44" s="24"/>
      <c r="BM44" s="33"/>
      <c r="BN44" s="33"/>
      <c r="BO44" s="34"/>
      <c r="BP44" s="23"/>
      <c r="BQ44" s="24"/>
      <c r="BR44" s="25"/>
    </row>
    <row r="45" spans="1:70" s="22" customFormat="1" ht="231.7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/>
      <c r="M45" s="42"/>
      <c r="N45" s="43"/>
      <c r="O45" s="43"/>
      <c r="P45" s="43"/>
      <c r="Q45" s="43"/>
      <c r="R45" s="43"/>
      <c r="S45" s="43"/>
      <c r="T45" s="4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60"/>
      <c r="BB45" s="43"/>
      <c r="BC45" s="43"/>
      <c r="BD45" s="42"/>
      <c r="BE45" s="42"/>
      <c r="BF45" s="43"/>
      <c r="BG45" s="42"/>
      <c r="BH45" s="42"/>
      <c r="BI45" s="43"/>
      <c r="BJ45" s="33"/>
      <c r="BK45" s="33"/>
      <c r="BL45" s="24"/>
      <c r="BM45" s="33"/>
      <c r="BN45" s="33"/>
      <c r="BO45" s="34"/>
      <c r="BP45" s="23"/>
      <c r="BQ45" s="24"/>
      <c r="BR45" s="25"/>
    </row>
    <row r="46" spans="1:70" s="22" customFormat="1" ht="149.2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42"/>
      <c r="M46" s="42"/>
      <c r="N46" s="43"/>
      <c r="O46" s="42"/>
      <c r="P46" s="43"/>
      <c r="Q46" s="43"/>
      <c r="R46" s="43"/>
      <c r="S46" s="43"/>
      <c r="T46" s="4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60"/>
      <c r="BB46" s="43"/>
      <c r="BC46" s="43"/>
      <c r="BD46" s="42"/>
      <c r="BE46" s="42"/>
      <c r="BF46" s="43"/>
      <c r="BG46" s="42"/>
      <c r="BH46" s="42"/>
      <c r="BI46" s="43"/>
      <c r="BJ46" s="33"/>
      <c r="BK46" s="33"/>
      <c r="BL46" s="24"/>
      <c r="BM46" s="33"/>
      <c r="BN46" s="33"/>
      <c r="BO46" s="34"/>
      <c r="BP46" s="23"/>
      <c r="BQ46" s="24"/>
      <c r="BR46" s="25"/>
    </row>
    <row r="47" spans="1:70" s="22" customFormat="1" ht="252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/>
      <c r="M47" s="42"/>
      <c r="N47" s="43"/>
      <c r="O47" s="43"/>
      <c r="P47" s="43"/>
      <c r="Q47" s="43"/>
      <c r="R47" s="43"/>
      <c r="S47" s="43"/>
      <c r="T47" s="4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60"/>
      <c r="BB47" s="43"/>
      <c r="BC47" s="43"/>
      <c r="BD47" s="42"/>
      <c r="BE47" s="42"/>
      <c r="BF47" s="43"/>
      <c r="BG47" s="42"/>
      <c r="BH47" s="42"/>
      <c r="BI47" s="43"/>
      <c r="BJ47" s="33"/>
      <c r="BK47" s="33"/>
      <c r="BL47" s="24"/>
      <c r="BM47" s="33"/>
      <c r="BN47" s="33"/>
      <c r="BO47" s="34"/>
      <c r="BP47" s="23"/>
      <c r="BQ47" s="24"/>
      <c r="BR47" s="25"/>
    </row>
    <row r="48" spans="1:70" s="22" customFormat="1" ht="171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/>
      <c r="M48" s="42"/>
      <c r="N48" s="43"/>
      <c r="O48" s="42"/>
      <c r="P48" s="43"/>
      <c r="Q48" s="43"/>
      <c r="R48" s="43"/>
      <c r="S48" s="43"/>
      <c r="T48" s="4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60"/>
      <c r="BB48" s="42"/>
      <c r="BC48" s="42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22" customFormat="1" ht="409.6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/>
      <c r="M49" s="42"/>
      <c r="N49" s="43"/>
      <c r="O49" s="43"/>
      <c r="P49" s="43"/>
      <c r="Q49" s="43"/>
      <c r="R49" s="43"/>
      <c r="S49" s="43"/>
      <c r="T49" s="4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60"/>
      <c r="BB49" s="43"/>
      <c r="BC49" s="43"/>
      <c r="BD49" s="42"/>
      <c r="BE49" s="42"/>
      <c r="BF49" s="43"/>
      <c r="BG49" s="42"/>
      <c r="BH49" s="42"/>
      <c r="BI49" s="43"/>
      <c r="BJ49" s="33"/>
      <c r="BK49" s="33"/>
      <c r="BL49" s="24"/>
      <c r="BM49" s="33"/>
      <c r="BN49" s="33"/>
      <c r="BO49" s="34"/>
      <c r="BP49" s="23"/>
      <c r="BQ49" s="24"/>
      <c r="BR49" s="25"/>
    </row>
    <row r="50" spans="1:70" s="22" customFormat="1" ht="169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/>
      <c r="M50" s="42"/>
      <c r="N50" s="43"/>
      <c r="O50" s="42"/>
      <c r="P50" s="43"/>
      <c r="Q50" s="43"/>
      <c r="R50" s="43"/>
      <c r="S50" s="43"/>
      <c r="T50" s="4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62"/>
      <c r="AJ50" s="33"/>
      <c r="AK50" s="33"/>
      <c r="AL50" s="33"/>
      <c r="AM50" s="33"/>
      <c r="AN50" s="33"/>
      <c r="AO50" s="33"/>
      <c r="AP50" s="33"/>
      <c r="AQ50" s="62"/>
      <c r="AR50" s="33"/>
      <c r="AS50" s="62"/>
      <c r="AT50" s="33"/>
      <c r="AU50" s="33"/>
      <c r="AV50" s="33"/>
      <c r="AW50" s="33"/>
      <c r="AX50" s="33"/>
      <c r="AY50" s="33"/>
      <c r="AZ50" s="33"/>
      <c r="BA50" s="60"/>
      <c r="BB50" s="61"/>
      <c r="BC50" s="43"/>
      <c r="BD50" s="42"/>
      <c r="BE50" s="42"/>
      <c r="BF50" s="43"/>
      <c r="BG50" s="42"/>
      <c r="BH50" s="42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22" customFormat="1" ht="234.7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43"/>
      <c r="O51" s="43"/>
      <c r="P51" s="43"/>
      <c r="Q51" s="43"/>
      <c r="R51" s="43"/>
      <c r="S51" s="43"/>
      <c r="T51" s="4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62"/>
      <c r="AJ51" s="33"/>
      <c r="AK51" s="33"/>
      <c r="AL51" s="33"/>
      <c r="AM51" s="33"/>
      <c r="AN51" s="33"/>
      <c r="AO51" s="33"/>
      <c r="AP51" s="33"/>
      <c r="AQ51" s="62"/>
      <c r="AR51" s="33"/>
      <c r="AS51" s="62"/>
      <c r="AT51" s="33"/>
      <c r="AU51" s="33"/>
      <c r="AV51" s="33"/>
      <c r="AW51" s="33"/>
      <c r="AX51" s="33"/>
      <c r="AY51" s="33"/>
      <c r="AZ51" s="33"/>
      <c r="BA51" s="60"/>
      <c r="BB51" s="43"/>
      <c r="BC51" s="43"/>
      <c r="BD51" s="42"/>
      <c r="BE51" s="42"/>
      <c r="BF51" s="43"/>
      <c r="BG51" s="42"/>
      <c r="BH51" s="42"/>
      <c r="BI51" s="43"/>
      <c r="BJ51" s="33"/>
      <c r="BK51" s="33"/>
      <c r="BL51" s="24"/>
      <c r="BM51" s="33"/>
      <c r="BN51" s="33"/>
      <c r="BO51" s="34"/>
      <c r="BP51" s="23"/>
      <c r="BQ51" s="24"/>
      <c r="BR51" s="25"/>
    </row>
    <row r="52" spans="1:70" s="22" customFormat="1" ht="182.2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3"/>
      <c r="O52" s="42"/>
      <c r="P52" s="43"/>
      <c r="Q52" s="43"/>
      <c r="R52" s="43"/>
      <c r="S52" s="43"/>
      <c r="T52" s="4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62"/>
      <c r="AJ52" s="33"/>
      <c r="AK52" s="33"/>
      <c r="AL52" s="33"/>
      <c r="AM52" s="33"/>
      <c r="AN52" s="33"/>
      <c r="AO52" s="33"/>
      <c r="AP52" s="33"/>
      <c r="AQ52" s="62"/>
      <c r="AR52" s="33"/>
      <c r="AS52" s="62"/>
      <c r="AT52" s="33"/>
      <c r="AU52" s="33"/>
      <c r="AV52" s="33"/>
      <c r="AW52" s="33"/>
      <c r="AX52" s="33"/>
      <c r="AY52" s="33"/>
      <c r="AZ52" s="33"/>
      <c r="BA52" s="60"/>
      <c r="BB52" s="60"/>
      <c r="BC52" s="42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22" customFormat="1" ht="257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43"/>
      <c r="O53" s="43"/>
      <c r="P53" s="43"/>
      <c r="Q53" s="43"/>
      <c r="R53" s="43"/>
      <c r="S53" s="43"/>
      <c r="T53" s="4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62"/>
      <c r="AJ53" s="33"/>
      <c r="AK53" s="33"/>
      <c r="AL53" s="33"/>
      <c r="AM53" s="33"/>
      <c r="AN53" s="33"/>
      <c r="AO53" s="33"/>
      <c r="AP53" s="33"/>
      <c r="AQ53" s="62"/>
      <c r="AR53" s="33"/>
      <c r="AS53" s="62"/>
      <c r="AT53" s="33"/>
      <c r="AU53" s="33"/>
      <c r="AV53" s="33"/>
      <c r="AW53" s="33"/>
      <c r="AX53" s="33"/>
      <c r="AY53" s="42"/>
      <c r="AZ53" s="42"/>
      <c r="BA53" s="60"/>
      <c r="BB53" s="43"/>
      <c r="BC53" s="43"/>
      <c r="BD53" s="42"/>
      <c r="BE53" s="42"/>
      <c r="BF53" s="43"/>
      <c r="BG53" s="42"/>
      <c r="BH53" s="42"/>
      <c r="BI53" s="43"/>
      <c r="BJ53" s="33"/>
      <c r="BK53" s="33"/>
      <c r="BL53" s="24"/>
      <c r="BM53" s="33"/>
      <c r="BN53" s="33"/>
      <c r="BO53" s="34"/>
      <c r="BP53" s="23"/>
      <c r="BQ53" s="24"/>
      <c r="BR53" s="25"/>
    </row>
    <row r="54" spans="1:70" s="22" customFormat="1" ht="144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3"/>
      <c r="O54" s="42"/>
      <c r="P54" s="43"/>
      <c r="Q54" s="43"/>
      <c r="R54" s="43"/>
      <c r="S54" s="43"/>
      <c r="T54" s="4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62"/>
      <c r="AJ54" s="33"/>
      <c r="AK54" s="33"/>
      <c r="AL54" s="33"/>
      <c r="AM54" s="33"/>
      <c r="AN54" s="33"/>
      <c r="AO54" s="33"/>
      <c r="AP54" s="33"/>
      <c r="AQ54" s="62"/>
      <c r="AR54" s="33"/>
      <c r="AS54" s="62"/>
      <c r="AT54" s="33"/>
      <c r="AU54" s="33"/>
      <c r="AV54" s="33"/>
      <c r="AW54" s="33"/>
      <c r="AX54" s="33"/>
      <c r="AY54" s="42"/>
      <c r="AZ54" s="42"/>
      <c r="BA54" s="60"/>
      <c r="BB54" s="60"/>
      <c r="BC54" s="42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22" customFormat="1" ht="252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43"/>
      <c r="O55" s="43"/>
      <c r="P55" s="43"/>
      <c r="Q55" s="43"/>
      <c r="R55" s="43"/>
      <c r="S55" s="43"/>
      <c r="T55" s="4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62"/>
      <c r="AJ55" s="33"/>
      <c r="AK55" s="33"/>
      <c r="AL55" s="33"/>
      <c r="AM55" s="33"/>
      <c r="AN55" s="33"/>
      <c r="AO55" s="33"/>
      <c r="AP55" s="33"/>
      <c r="AQ55" s="62"/>
      <c r="AR55" s="33"/>
      <c r="AS55" s="62"/>
      <c r="AT55" s="33"/>
      <c r="AU55" s="33"/>
      <c r="AV55" s="33"/>
      <c r="AW55" s="33"/>
      <c r="AX55" s="33"/>
      <c r="AY55" s="33"/>
      <c r="AZ55" s="33"/>
      <c r="BA55" s="60"/>
      <c r="BB55" s="43"/>
      <c r="BC55" s="43"/>
      <c r="BD55" s="42"/>
      <c r="BE55" s="42"/>
      <c r="BF55" s="43"/>
      <c r="BG55" s="42"/>
      <c r="BH55" s="42"/>
      <c r="BI55" s="43"/>
      <c r="BJ55" s="33"/>
      <c r="BK55" s="33"/>
      <c r="BL55" s="24"/>
      <c r="BM55" s="33"/>
      <c r="BN55" s="33"/>
      <c r="BO55" s="34"/>
      <c r="BP55" s="23"/>
      <c r="BQ55" s="24"/>
      <c r="BR55" s="25"/>
    </row>
    <row r="56" spans="1:70" s="22" customFormat="1" ht="162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43"/>
      <c r="O56" s="42"/>
      <c r="P56" s="43"/>
      <c r="Q56" s="43"/>
      <c r="R56" s="43"/>
      <c r="S56" s="43"/>
      <c r="T56" s="4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62"/>
      <c r="AJ56" s="33"/>
      <c r="AK56" s="33"/>
      <c r="AL56" s="33"/>
      <c r="AM56" s="33"/>
      <c r="AN56" s="33"/>
      <c r="AO56" s="33"/>
      <c r="AP56" s="33"/>
      <c r="AQ56" s="62"/>
      <c r="AR56" s="33"/>
      <c r="AS56" s="62"/>
      <c r="AT56" s="33"/>
      <c r="AU56" s="33"/>
      <c r="AV56" s="33"/>
      <c r="AW56" s="33"/>
      <c r="AX56" s="33"/>
      <c r="AY56" s="33"/>
      <c r="AZ56" s="33"/>
      <c r="BA56" s="60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254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43"/>
      <c r="O57" s="43"/>
      <c r="P57" s="43"/>
      <c r="Q57" s="43"/>
      <c r="R57" s="43"/>
      <c r="S57" s="43"/>
      <c r="T57" s="4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62"/>
      <c r="AJ57" s="33"/>
      <c r="AK57" s="33"/>
      <c r="AL57" s="33"/>
      <c r="AM57" s="33"/>
      <c r="AN57" s="33"/>
      <c r="AO57" s="33"/>
      <c r="AP57" s="33"/>
      <c r="AQ57" s="62"/>
      <c r="AR57" s="33"/>
      <c r="AS57" s="62"/>
      <c r="AT57" s="33"/>
      <c r="AU57" s="33"/>
      <c r="AV57" s="33"/>
      <c r="AW57" s="33"/>
      <c r="AX57" s="33"/>
      <c r="AY57" s="33"/>
      <c r="AZ57" s="33"/>
      <c r="BA57" s="60"/>
      <c r="BB57" s="43"/>
      <c r="BC57" s="42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22" customFormat="1" ht="166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42"/>
      <c r="N58" s="43"/>
      <c r="O58" s="42"/>
      <c r="P58" s="43"/>
      <c r="Q58" s="43"/>
      <c r="R58" s="43"/>
      <c r="S58" s="43"/>
      <c r="T58" s="4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62"/>
      <c r="AJ58" s="33"/>
      <c r="AK58" s="33"/>
      <c r="AL58" s="33"/>
      <c r="AM58" s="33"/>
      <c r="AN58" s="33"/>
      <c r="AO58" s="33"/>
      <c r="AP58" s="33"/>
      <c r="AQ58" s="62"/>
      <c r="AR58" s="33"/>
      <c r="AS58" s="62"/>
      <c r="AT58" s="33"/>
      <c r="AU58" s="33"/>
      <c r="AV58" s="33"/>
      <c r="AW58" s="33"/>
      <c r="AX58" s="33"/>
      <c r="AY58" s="33"/>
      <c r="AZ58" s="33"/>
      <c r="BA58" s="60"/>
      <c r="BB58" s="61"/>
      <c r="BC58" s="43"/>
      <c r="BD58" s="42"/>
      <c r="BE58" s="42"/>
      <c r="BF58" s="43"/>
      <c r="BG58" s="42"/>
      <c r="BH58" s="42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22" customFormat="1" ht="181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42"/>
      <c r="N59" s="43"/>
      <c r="O59" s="42"/>
      <c r="P59" s="43"/>
      <c r="Q59" s="43"/>
      <c r="R59" s="42"/>
      <c r="S59" s="42"/>
      <c r="T59" s="4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62"/>
      <c r="AJ59" s="33"/>
      <c r="AK59" s="33"/>
      <c r="AL59" s="33"/>
      <c r="AM59" s="33"/>
      <c r="AN59" s="33"/>
      <c r="AO59" s="33"/>
      <c r="AP59" s="33"/>
      <c r="AQ59" s="62"/>
      <c r="AR59" s="33"/>
      <c r="AS59" s="62"/>
      <c r="AT59" s="33"/>
      <c r="AU59" s="33"/>
      <c r="AV59" s="33"/>
      <c r="AW59" s="33"/>
      <c r="AX59" s="33"/>
      <c r="AY59" s="33"/>
      <c r="AZ59" s="33"/>
      <c r="BA59" s="60"/>
      <c r="BB59" s="61"/>
      <c r="BC59" s="43"/>
      <c r="BD59" s="42"/>
      <c r="BE59" s="42"/>
      <c r="BF59" s="43"/>
      <c r="BG59" s="42"/>
      <c r="BH59" s="42"/>
      <c r="BI59" s="43"/>
      <c r="BJ59" s="33"/>
      <c r="BK59" s="33"/>
      <c r="BL59" s="24"/>
      <c r="BM59" s="33"/>
      <c r="BN59" s="33"/>
      <c r="BO59" s="34"/>
      <c r="BP59" s="23"/>
      <c r="BQ59" s="24"/>
      <c r="BR59" s="25"/>
    </row>
    <row r="60" spans="1:70" s="71" customFormat="1" ht="197.25" customHeight="1" x14ac:dyDescent="0.25">
      <c r="A60" s="17"/>
      <c r="B60" s="18"/>
      <c r="C60" s="19"/>
      <c r="D60" s="19"/>
      <c r="E60" s="66"/>
      <c r="F60" s="18"/>
      <c r="G60" s="18"/>
      <c r="H60" s="18"/>
      <c r="I60" s="18"/>
      <c r="J60" s="18"/>
      <c r="K60" s="64"/>
      <c r="L60" s="64"/>
      <c r="M60" s="64"/>
      <c r="N60" s="67"/>
      <c r="O60" s="67"/>
      <c r="P60" s="67"/>
      <c r="Q60" s="67"/>
      <c r="R60" s="67"/>
      <c r="S60" s="67"/>
      <c r="T60" s="67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5"/>
      <c r="BB60" s="65"/>
      <c r="BC60" s="64"/>
      <c r="BD60" s="64"/>
      <c r="BE60" s="64"/>
      <c r="BF60" s="69"/>
      <c r="BG60" s="64"/>
      <c r="BH60" s="64"/>
      <c r="BI60" s="69"/>
      <c r="BJ60" s="68"/>
      <c r="BK60" s="68"/>
      <c r="BL60" s="17"/>
      <c r="BM60" s="68"/>
      <c r="BN60" s="68"/>
      <c r="BO60" s="35"/>
      <c r="BP60" s="28"/>
      <c r="BQ60" s="17"/>
      <c r="BR60" s="70"/>
    </row>
    <row r="61" spans="1:70" s="22" customFormat="1" ht="136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2"/>
      <c r="O61" s="42"/>
      <c r="P61" s="43"/>
      <c r="Q61" s="43"/>
      <c r="R61" s="43"/>
      <c r="S61" s="43"/>
      <c r="T61" s="42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60"/>
      <c r="BB61" s="60"/>
      <c r="BC61" s="42"/>
      <c r="BD61" s="42"/>
      <c r="BE61" s="42"/>
      <c r="BF61" s="43"/>
      <c r="BG61" s="42"/>
      <c r="BH61" s="42"/>
      <c r="BI61" s="43"/>
      <c r="BJ61" s="33"/>
      <c r="BK61" s="33"/>
      <c r="BL61" s="24"/>
      <c r="BM61" s="33"/>
      <c r="BN61" s="33"/>
      <c r="BO61" s="34"/>
      <c r="BP61" s="23"/>
      <c r="BQ61" s="24"/>
      <c r="BR61" s="25"/>
    </row>
    <row r="62" spans="1:70" s="22" customFormat="1" ht="243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2"/>
      <c r="O62" s="42"/>
      <c r="P62" s="43"/>
      <c r="Q62" s="43"/>
      <c r="R62" s="43"/>
      <c r="S62" s="43"/>
      <c r="T62" s="42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60"/>
      <c r="BB62" s="42"/>
      <c r="BC62" s="42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22" customFormat="1" ht="243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2"/>
      <c r="O63" s="42"/>
      <c r="P63" s="43"/>
      <c r="Q63" s="43"/>
      <c r="R63" s="43"/>
      <c r="S63" s="43"/>
      <c r="T63" s="42"/>
      <c r="U63" s="33"/>
      <c r="V63" s="33"/>
      <c r="W63" s="33"/>
      <c r="X63" s="33"/>
      <c r="Y63" s="33"/>
      <c r="Z63" s="33"/>
      <c r="AA63" s="33"/>
      <c r="AB63" s="33"/>
      <c r="AC63" s="62"/>
      <c r="AD63" s="33"/>
      <c r="AE63" s="33"/>
      <c r="AF63" s="33"/>
      <c r="AG63" s="33"/>
      <c r="AH63" s="33"/>
      <c r="AI63" s="62"/>
      <c r="AJ63" s="33"/>
      <c r="AK63" s="33"/>
      <c r="AL63" s="33"/>
      <c r="AM63" s="33"/>
      <c r="AN63" s="33"/>
      <c r="AO63" s="33"/>
      <c r="AP63" s="33"/>
      <c r="AQ63" s="62"/>
      <c r="AR63" s="33"/>
      <c r="AS63" s="62"/>
      <c r="AT63" s="33"/>
      <c r="AU63" s="33"/>
      <c r="AV63" s="33"/>
      <c r="AW63" s="33"/>
      <c r="AX63" s="33"/>
      <c r="AY63" s="33"/>
      <c r="AZ63" s="33"/>
      <c r="BA63" s="60"/>
      <c r="BB63" s="60"/>
      <c r="BC63" s="42"/>
      <c r="BD63" s="42"/>
      <c r="BE63" s="42"/>
      <c r="BF63" s="43"/>
      <c r="BG63" s="42"/>
      <c r="BH63" s="42"/>
      <c r="BI63" s="43"/>
      <c r="BJ63" s="33"/>
      <c r="BK63" s="33"/>
      <c r="BL63" s="24"/>
      <c r="BM63" s="33"/>
      <c r="BN63" s="33"/>
      <c r="BO63" s="34"/>
      <c r="BP63" s="23"/>
      <c r="BQ63" s="24"/>
      <c r="BR63" s="25"/>
    </row>
    <row r="64" spans="1:70" s="22" customFormat="1" ht="179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60"/>
      <c r="N64" s="32"/>
      <c r="O64" s="31"/>
      <c r="P64" s="32"/>
      <c r="Q64" s="32"/>
      <c r="R64" s="32"/>
      <c r="S64" s="32"/>
      <c r="T64" s="32"/>
      <c r="U64" s="33"/>
      <c r="V64" s="33"/>
      <c r="W64" s="33"/>
      <c r="X64" s="33"/>
      <c r="Y64" s="33"/>
      <c r="Z64" s="33"/>
      <c r="AA64" s="33"/>
      <c r="AB64" s="33"/>
      <c r="AC64" s="62"/>
      <c r="AD64" s="33"/>
      <c r="AE64" s="42"/>
      <c r="AF64" s="52"/>
      <c r="AG64" s="52"/>
      <c r="AH64" s="33"/>
      <c r="AI64" s="60"/>
      <c r="AJ64" s="52"/>
      <c r="AK64" s="52"/>
      <c r="AL64" s="33"/>
      <c r="AM64" s="33"/>
      <c r="AN64" s="33"/>
      <c r="AO64" s="33"/>
      <c r="AP64" s="33"/>
      <c r="AQ64" s="60"/>
      <c r="AR64" s="52"/>
      <c r="AS64" s="60"/>
      <c r="AT64" s="52"/>
      <c r="AU64" s="33"/>
      <c r="AV64" s="33"/>
      <c r="AW64" s="33"/>
      <c r="AX64" s="33"/>
      <c r="AY64" s="42"/>
      <c r="AZ64" s="43"/>
      <c r="BA64" s="60"/>
      <c r="BB64" s="52"/>
      <c r="BC64" s="52"/>
      <c r="BD64" s="33"/>
      <c r="BE64" s="33"/>
      <c r="BF64" s="33"/>
      <c r="BG64" s="33"/>
      <c r="BH64" s="33"/>
      <c r="BI64" s="3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22" customFormat="1" ht="264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52"/>
      <c r="O65" s="52"/>
      <c r="P65" s="52"/>
      <c r="Q65" s="52"/>
      <c r="R65" s="52"/>
      <c r="S65" s="52"/>
      <c r="T65" s="52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60"/>
      <c r="BB65" s="60"/>
      <c r="BC65" s="42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249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60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22" customFormat="1" ht="246.7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52"/>
      <c r="O67" s="52"/>
      <c r="P67" s="52"/>
      <c r="Q67" s="52"/>
      <c r="R67" s="52"/>
      <c r="S67" s="52"/>
      <c r="T67" s="52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62"/>
      <c r="AJ67" s="33"/>
      <c r="AK67" s="33"/>
      <c r="AL67" s="33"/>
      <c r="AM67" s="33"/>
      <c r="AN67" s="33"/>
      <c r="AO67" s="33"/>
      <c r="AP67" s="33"/>
      <c r="AQ67" s="62"/>
      <c r="AR67" s="33"/>
      <c r="AS67" s="62"/>
      <c r="AT67" s="33"/>
      <c r="AU67" s="33"/>
      <c r="AV67" s="33"/>
      <c r="AW67" s="33"/>
      <c r="AX67" s="33"/>
      <c r="AY67" s="42"/>
      <c r="AZ67" s="52"/>
      <c r="BA67" s="52"/>
      <c r="BB67" s="52"/>
      <c r="BC67" s="52"/>
      <c r="BD67" s="33"/>
      <c r="BE67" s="33"/>
      <c r="BF67" s="33"/>
      <c r="BG67" s="33"/>
      <c r="BH67" s="33"/>
      <c r="BI67" s="33"/>
      <c r="BJ67" s="33"/>
      <c r="BK67" s="33"/>
      <c r="BL67" s="24"/>
      <c r="BM67" s="33"/>
      <c r="BN67" s="33"/>
      <c r="BO67" s="34"/>
      <c r="BP67" s="23"/>
      <c r="BQ67" s="24"/>
      <c r="BR67" s="25"/>
    </row>
    <row r="68" spans="1:70" s="22" customFormat="1" ht="192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3"/>
      <c r="O68" s="42"/>
      <c r="P68" s="43"/>
      <c r="Q68" s="43"/>
      <c r="R68" s="43"/>
      <c r="S68" s="43"/>
      <c r="T68" s="43"/>
      <c r="U68" s="33"/>
      <c r="V68" s="33"/>
      <c r="W68" s="33"/>
      <c r="X68" s="33"/>
      <c r="Y68" s="33"/>
      <c r="Z68" s="33"/>
      <c r="AA68" s="33"/>
      <c r="AB68" s="33"/>
      <c r="AC68" s="42"/>
      <c r="AD68" s="43"/>
      <c r="AE68" s="43"/>
      <c r="AF68" s="52"/>
      <c r="AG68" s="52"/>
      <c r="AH68" s="33"/>
      <c r="AI68" s="60"/>
      <c r="AJ68" s="43"/>
      <c r="AK68" s="43"/>
      <c r="AL68" s="33"/>
      <c r="AM68" s="33"/>
      <c r="AN68" s="33"/>
      <c r="AO68" s="33"/>
      <c r="AP68" s="33"/>
      <c r="AQ68" s="60"/>
      <c r="AR68" s="43"/>
      <c r="AS68" s="60"/>
      <c r="AT68" s="43"/>
      <c r="AU68" s="33"/>
      <c r="AV68" s="33"/>
      <c r="AW68" s="33"/>
      <c r="AX68" s="33"/>
      <c r="AY68" s="42"/>
      <c r="AZ68" s="43"/>
      <c r="BA68" s="60"/>
      <c r="BB68" s="43"/>
      <c r="BC68" s="43"/>
      <c r="BD68" s="33"/>
      <c r="BE68" s="33"/>
      <c r="BF68" s="33"/>
      <c r="BG68" s="33"/>
      <c r="BH68" s="33"/>
      <c r="BI68" s="3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223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3"/>
      <c r="O69" s="42"/>
      <c r="P69" s="43"/>
      <c r="Q69" s="43"/>
      <c r="R69" s="43"/>
      <c r="S69" s="43"/>
      <c r="T69" s="43"/>
      <c r="U69" s="33"/>
      <c r="V69" s="33"/>
      <c r="W69" s="33"/>
      <c r="X69" s="33"/>
      <c r="Y69" s="33"/>
      <c r="Z69" s="33"/>
      <c r="AA69" s="33"/>
      <c r="AB69" s="33"/>
      <c r="AC69" s="62"/>
      <c r="AD69" s="33"/>
      <c r="AE69" s="42"/>
      <c r="AF69" s="52"/>
      <c r="AG69" s="52"/>
      <c r="AH69" s="33"/>
      <c r="AI69" s="60"/>
      <c r="AJ69" s="52"/>
      <c r="AK69" s="52"/>
      <c r="AL69" s="33"/>
      <c r="AM69" s="33"/>
      <c r="AN69" s="33"/>
      <c r="AO69" s="33"/>
      <c r="AP69" s="33"/>
      <c r="AQ69" s="60"/>
      <c r="AR69" s="52"/>
      <c r="AS69" s="60"/>
      <c r="AT69" s="52"/>
      <c r="AU69" s="33"/>
      <c r="AV69" s="33"/>
      <c r="AW69" s="33"/>
      <c r="AX69" s="33"/>
      <c r="AY69" s="42"/>
      <c r="AZ69" s="43"/>
      <c r="BA69" s="60"/>
      <c r="BB69" s="43"/>
      <c r="BC69" s="43"/>
      <c r="BD69" s="33"/>
      <c r="BE69" s="33"/>
      <c r="BF69" s="33"/>
      <c r="BG69" s="33"/>
      <c r="BH69" s="33"/>
      <c r="BI69" s="3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223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60"/>
      <c r="N70" s="23"/>
      <c r="O70" s="20"/>
      <c r="P70" s="23"/>
      <c r="Q70" s="23"/>
      <c r="R70" s="23"/>
      <c r="S70" s="23"/>
      <c r="T70" s="23"/>
      <c r="U70" s="33"/>
      <c r="V70" s="33"/>
      <c r="W70" s="33"/>
      <c r="X70" s="33"/>
      <c r="Y70" s="33"/>
      <c r="Z70" s="33"/>
      <c r="AA70" s="33"/>
      <c r="AB70" s="33"/>
      <c r="AC70" s="62"/>
      <c r="AD70" s="33"/>
      <c r="AE70" s="42"/>
      <c r="AF70" s="52"/>
      <c r="AG70" s="52"/>
      <c r="AH70" s="33"/>
      <c r="AI70" s="60"/>
      <c r="AJ70" s="52"/>
      <c r="AK70" s="52"/>
      <c r="AL70" s="33"/>
      <c r="AM70" s="33"/>
      <c r="AN70" s="33"/>
      <c r="AO70" s="33"/>
      <c r="AP70" s="33"/>
      <c r="AQ70" s="60"/>
      <c r="AR70" s="52"/>
      <c r="AS70" s="60"/>
      <c r="AT70" s="52"/>
      <c r="AU70" s="33"/>
      <c r="AV70" s="33"/>
      <c r="AW70" s="33"/>
      <c r="AX70" s="33"/>
      <c r="AY70" s="42"/>
      <c r="AZ70" s="43"/>
      <c r="BA70" s="60"/>
      <c r="BB70" s="52"/>
      <c r="BC70" s="52"/>
      <c r="BD70" s="33"/>
      <c r="BE70" s="33"/>
      <c r="BF70" s="33"/>
      <c r="BG70" s="33"/>
      <c r="BH70" s="33"/>
      <c r="BI70" s="3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408.7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3"/>
      <c r="O71" s="43"/>
      <c r="P71" s="43"/>
      <c r="Q71" s="43"/>
      <c r="R71" s="43"/>
      <c r="S71" s="43"/>
      <c r="T71" s="43"/>
      <c r="U71" s="33"/>
      <c r="V71" s="33"/>
      <c r="W71" s="33"/>
      <c r="X71" s="33"/>
      <c r="Y71" s="33"/>
      <c r="Z71" s="33"/>
      <c r="AA71" s="33"/>
      <c r="AB71" s="33"/>
      <c r="AC71" s="62"/>
      <c r="AD71" s="33"/>
      <c r="AE71" s="42"/>
      <c r="AF71" s="52"/>
      <c r="AG71" s="52"/>
      <c r="AH71" s="33"/>
      <c r="AI71" s="60"/>
      <c r="AJ71" s="52"/>
      <c r="AK71" s="52"/>
      <c r="AL71" s="33"/>
      <c r="AM71" s="33"/>
      <c r="AN71" s="33"/>
      <c r="AO71" s="33"/>
      <c r="AP71" s="33"/>
      <c r="AQ71" s="60"/>
      <c r="AR71" s="52"/>
      <c r="AS71" s="60"/>
      <c r="AT71" s="52"/>
      <c r="AU71" s="33"/>
      <c r="AV71" s="33"/>
      <c r="AW71" s="33"/>
      <c r="AX71" s="33"/>
      <c r="AY71" s="42"/>
      <c r="AZ71" s="43"/>
      <c r="BA71" s="60"/>
      <c r="BB71" s="43"/>
      <c r="BC71" s="43"/>
      <c r="BD71" s="33"/>
      <c r="BE71" s="33"/>
      <c r="BF71" s="33"/>
      <c r="BG71" s="33"/>
      <c r="BH71" s="33"/>
      <c r="BI71" s="3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22" customFormat="1" ht="186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3"/>
      <c r="O72" s="42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62"/>
      <c r="AD72" s="33"/>
      <c r="AE72" s="42"/>
      <c r="AF72" s="52"/>
      <c r="AG72" s="52"/>
      <c r="AH72" s="33"/>
      <c r="AI72" s="60"/>
      <c r="AJ72" s="52"/>
      <c r="AK72" s="52"/>
      <c r="AL72" s="33"/>
      <c r="AM72" s="33"/>
      <c r="AN72" s="33"/>
      <c r="AO72" s="33"/>
      <c r="AP72" s="33"/>
      <c r="AQ72" s="60"/>
      <c r="AR72" s="52"/>
      <c r="AS72" s="60"/>
      <c r="AT72" s="52"/>
      <c r="AU72" s="33"/>
      <c r="AV72" s="33"/>
      <c r="AW72" s="33"/>
      <c r="AX72" s="33"/>
      <c r="AY72" s="42"/>
      <c r="AZ72" s="43"/>
      <c r="BA72" s="60"/>
      <c r="BB72" s="52"/>
      <c r="BC72" s="52"/>
      <c r="BD72" s="33"/>
      <c r="BE72" s="33"/>
      <c r="BF72" s="33"/>
      <c r="BG72" s="33"/>
      <c r="BH72" s="33"/>
      <c r="BI72" s="3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22" customFormat="1" ht="409.6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60"/>
      <c r="N73" s="32"/>
      <c r="O73" s="31"/>
      <c r="P73" s="32"/>
      <c r="Q73" s="32"/>
      <c r="R73" s="32"/>
      <c r="S73" s="32"/>
      <c r="T73" s="32"/>
      <c r="U73" s="33"/>
      <c r="V73" s="33"/>
      <c r="W73" s="33"/>
      <c r="X73" s="33"/>
      <c r="Y73" s="33"/>
      <c r="Z73" s="33"/>
      <c r="AA73" s="33"/>
      <c r="AB73" s="33"/>
      <c r="AC73" s="62"/>
      <c r="AD73" s="33"/>
      <c r="AE73" s="42"/>
      <c r="AF73" s="52"/>
      <c r="AG73" s="52"/>
      <c r="AH73" s="33"/>
      <c r="AI73" s="60"/>
      <c r="AJ73" s="52"/>
      <c r="AK73" s="52"/>
      <c r="AL73" s="33"/>
      <c r="AM73" s="33"/>
      <c r="AN73" s="33"/>
      <c r="AO73" s="33"/>
      <c r="AP73" s="33"/>
      <c r="AQ73" s="60"/>
      <c r="AR73" s="52"/>
      <c r="AS73" s="60"/>
      <c r="AT73" s="52"/>
      <c r="AU73" s="33"/>
      <c r="AV73" s="33"/>
      <c r="AW73" s="33"/>
      <c r="AX73" s="33"/>
      <c r="AY73" s="42"/>
      <c r="AZ73" s="43"/>
      <c r="BA73" s="60"/>
      <c r="BB73" s="52"/>
      <c r="BC73" s="52"/>
      <c r="BD73" s="33"/>
      <c r="BE73" s="33"/>
      <c r="BF73" s="33"/>
      <c r="BG73" s="33"/>
      <c r="BH73" s="33"/>
      <c r="BI73" s="3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216.7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60"/>
      <c r="N74" s="32"/>
      <c r="O74" s="31"/>
      <c r="P74" s="32"/>
      <c r="Q74" s="32"/>
      <c r="R74" s="32"/>
      <c r="S74" s="32"/>
      <c r="T74" s="32"/>
      <c r="U74" s="33"/>
      <c r="V74" s="33"/>
      <c r="W74" s="33"/>
      <c r="X74" s="33"/>
      <c r="Y74" s="33"/>
      <c r="Z74" s="33"/>
      <c r="AA74" s="33"/>
      <c r="AB74" s="33"/>
      <c r="AC74" s="62"/>
      <c r="AD74" s="33"/>
      <c r="AE74" s="42"/>
      <c r="AF74" s="52"/>
      <c r="AG74" s="52"/>
      <c r="AH74" s="33"/>
      <c r="AI74" s="60"/>
      <c r="AJ74" s="52"/>
      <c r="AK74" s="52"/>
      <c r="AL74" s="33"/>
      <c r="AM74" s="33"/>
      <c r="AN74" s="33"/>
      <c r="AO74" s="33"/>
      <c r="AP74" s="33"/>
      <c r="AQ74" s="60"/>
      <c r="AR74" s="52"/>
      <c r="AS74" s="60"/>
      <c r="AT74" s="52"/>
      <c r="AU74" s="33"/>
      <c r="AV74" s="33"/>
      <c r="AW74" s="33"/>
      <c r="AX74" s="33"/>
      <c r="AY74" s="42"/>
      <c r="AZ74" s="43"/>
      <c r="BA74" s="60"/>
      <c r="BB74" s="52"/>
      <c r="BC74" s="52"/>
      <c r="BD74" s="33"/>
      <c r="BE74" s="33"/>
      <c r="BF74" s="33"/>
      <c r="BG74" s="33"/>
      <c r="BH74" s="33"/>
      <c r="BI74" s="3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254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3"/>
      <c r="O75" s="42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60"/>
      <c r="AD75" s="52"/>
      <c r="AE75" s="52"/>
      <c r="AF75" s="33"/>
      <c r="AG75" s="33"/>
      <c r="AH75" s="33"/>
      <c r="AI75" s="60"/>
      <c r="AJ75" s="52"/>
      <c r="AK75" s="52"/>
      <c r="AL75" s="33"/>
      <c r="AM75" s="33"/>
      <c r="AN75" s="33"/>
      <c r="AO75" s="33"/>
      <c r="AP75" s="33"/>
      <c r="AQ75" s="60"/>
      <c r="AR75" s="52"/>
      <c r="AS75" s="60"/>
      <c r="AT75" s="52"/>
      <c r="AU75" s="33"/>
      <c r="AV75" s="33"/>
      <c r="AW75" s="33"/>
      <c r="AX75" s="33"/>
      <c r="AY75" s="42"/>
      <c r="AZ75" s="43"/>
      <c r="BA75" s="60"/>
      <c r="BB75" s="43"/>
      <c r="BC75" s="43"/>
      <c r="BD75" s="33"/>
      <c r="BE75" s="33"/>
      <c r="BF75" s="33"/>
      <c r="BG75" s="33"/>
      <c r="BH75" s="33"/>
      <c r="BI75" s="3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47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60"/>
      <c r="N76" s="23"/>
      <c r="O76" s="23"/>
      <c r="P76" s="23"/>
      <c r="Q76" s="23"/>
      <c r="R76" s="23"/>
      <c r="S76" s="23"/>
      <c r="T76" s="23"/>
      <c r="U76" s="33"/>
      <c r="V76" s="33"/>
      <c r="W76" s="33"/>
      <c r="X76" s="33"/>
      <c r="Y76" s="33"/>
      <c r="Z76" s="33"/>
      <c r="AA76" s="33"/>
      <c r="AB76" s="33"/>
      <c r="AC76" s="60"/>
      <c r="AD76" s="52"/>
      <c r="AE76" s="52"/>
      <c r="AF76" s="33"/>
      <c r="AG76" s="33"/>
      <c r="AH76" s="33"/>
      <c r="AI76" s="60"/>
      <c r="AJ76" s="52"/>
      <c r="AK76" s="52"/>
      <c r="AL76" s="33"/>
      <c r="AM76" s="33"/>
      <c r="AN76" s="33"/>
      <c r="AO76" s="33"/>
      <c r="AP76" s="33"/>
      <c r="AQ76" s="60"/>
      <c r="AR76" s="52"/>
      <c r="AS76" s="60"/>
      <c r="AT76" s="52"/>
      <c r="AU76" s="33"/>
      <c r="AV76" s="33"/>
      <c r="AW76" s="33"/>
      <c r="AX76" s="33"/>
      <c r="AY76" s="42"/>
      <c r="AZ76" s="43"/>
      <c r="BA76" s="60"/>
      <c r="BB76" s="52"/>
      <c r="BC76" s="52"/>
      <c r="BD76" s="33"/>
      <c r="BE76" s="33"/>
      <c r="BF76" s="33"/>
      <c r="BG76" s="33"/>
      <c r="BH76" s="33"/>
      <c r="BI76" s="3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244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3"/>
      <c r="O77" s="43"/>
      <c r="P77" s="43"/>
      <c r="Q77" s="43"/>
      <c r="R77" s="43"/>
      <c r="S77" s="43"/>
      <c r="T77" s="43"/>
      <c r="U77" s="33"/>
      <c r="V77" s="33"/>
      <c r="W77" s="33"/>
      <c r="X77" s="33"/>
      <c r="Y77" s="33"/>
      <c r="Z77" s="33"/>
      <c r="AA77" s="33"/>
      <c r="AB77" s="33"/>
      <c r="AC77" s="60"/>
      <c r="AD77" s="51"/>
      <c r="AE77" s="51"/>
      <c r="AF77" s="33"/>
      <c r="AG77" s="33"/>
      <c r="AH77" s="33"/>
      <c r="AI77" s="60"/>
      <c r="AJ77" s="51"/>
      <c r="AK77" s="51"/>
      <c r="AL77" s="33"/>
      <c r="AM77" s="33"/>
      <c r="AN77" s="33"/>
      <c r="AO77" s="33"/>
      <c r="AP77" s="33"/>
      <c r="AQ77" s="60"/>
      <c r="AR77" s="52"/>
      <c r="AS77" s="60"/>
      <c r="AT77" s="43"/>
      <c r="AU77" s="33"/>
      <c r="AV77" s="33"/>
      <c r="AW77" s="33"/>
      <c r="AX77" s="33"/>
      <c r="AY77" s="42"/>
      <c r="AZ77" s="43"/>
      <c r="BA77" s="60"/>
      <c r="BB77" s="43"/>
      <c r="BC77" s="43"/>
      <c r="BD77" s="33"/>
      <c r="BE77" s="42"/>
      <c r="BF77" s="43"/>
      <c r="BG77" s="42"/>
      <c r="BH77" s="33"/>
      <c r="BI77" s="3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244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3"/>
      <c r="O78" s="42"/>
      <c r="P78" s="43"/>
      <c r="Q78" s="43"/>
      <c r="R78" s="42"/>
      <c r="S78" s="43"/>
      <c r="T78" s="43"/>
      <c r="U78" s="33"/>
      <c r="V78" s="33"/>
      <c r="W78" s="33"/>
      <c r="X78" s="33"/>
      <c r="Y78" s="33"/>
      <c r="Z78" s="33"/>
      <c r="AA78" s="33"/>
      <c r="AB78" s="33"/>
      <c r="AC78" s="60"/>
      <c r="AD78" s="51"/>
      <c r="AE78" s="51"/>
      <c r="AF78" s="33"/>
      <c r="AG78" s="33"/>
      <c r="AH78" s="33"/>
      <c r="AI78" s="60"/>
      <c r="AJ78" s="51"/>
      <c r="AK78" s="51"/>
      <c r="AL78" s="33"/>
      <c r="AM78" s="33"/>
      <c r="AN78" s="33"/>
      <c r="AO78" s="33"/>
      <c r="AP78" s="33"/>
      <c r="AQ78" s="60"/>
      <c r="AR78" s="52"/>
      <c r="AS78" s="60"/>
      <c r="AT78" s="43"/>
      <c r="AU78" s="33"/>
      <c r="AV78" s="33"/>
      <c r="AW78" s="33"/>
      <c r="AX78" s="33"/>
      <c r="AY78" s="42"/>
      <c r="AZ78" s="43"/>
      <c r="BA78" s="60"/>
      <c r="BB78" s="43"/>
      <c r="BC78" s="43"/>
      <c r="BD78" s="33"/>
      <c r="BE78" s="33"/>
      <c r="BF78" s="33"/>
      <c r="BG78" s="33"/>
      <c r="BH78" s="33"/>
      <c r="BI78" s="3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244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33"/>
      <c r="V79" s="33"/>
      <c r="W79" s="33"/>
      <c r="X79" s="33"/>
      <c r="Y79" s="33"/>
      <c r="Z79" s="33"/>
      <c r="AA79" s="33"/>
      <c r="AB79" s="33"/>
      <c r="AC79" s="60"/>
      <c r="AD79" s="51"/>
      <c r="AE79" s="51"/>
      <c r="AF79" s="33"/>
      <c r="AG79" s="33"/>
      <c r="AH79" s="33"/>
      <c r="AI79" s="60"/>
      <c r="AJ79" s="51"/>
      <c r="AK79" s="51"/>
      <c r="AL79" s="33"/>
      <c r="AM79" s="33"/>
      <c r="AN79" s="33"/>
      <c r="AO79" s="33"/>
      <c r="AP79" s="33"/>
      <c r="AQ79" s="60"/>
      <c r="AR79" s="52"/>
      <c r="AS79" s="60"/>
      <c r="AT79" s="43"/>
      <c r="AU79" s="33"/>
      <c r="AV79" s="33"/>
      <c r="AW79" s="33"/>
      <c r="AX79" s="33"/>
      <c r="AY79" s="42"/>
      <c r="AZ79" s="43"/>
      <c r="BA79" s="60"/>
      <c r="BB79" s="43"/>
      <c r="BC79" s="43"/>
      <c r="BD79" s="33"/>
      <c r="BE79" s="42"/>
      <c r="BF79" s="43"/>
      <c r="BG79" s="43"/>
      <c r="BH79" s="33"/>
      <c r="BI79" s="3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244.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23"/>
      <c r="O80" s="20"/>
      <c r="P80" s="23"/>
      <c r="Q80" s="23"/>
      <c r="R80" s="23"/>
      <c r="S80" s="23"/>
      <c r="T80" s="23"/>
      <c r="U80" s="33"/>
      <c r="V80" s="33"/>
      <c r="W80" s="33"/>
      <c r="X80" s="33"/>
      <c r="Y80" s="33"/>
      <c r="Z80" s="33"/>
      <c r="AA80" s="33"/>
      <c r="AB80" s="33"/>
      <c r="AC80" s="60"/>
      <c r="AD80" s="51"/>
      <c r="AE80" s="51"/>
      <c r="AF80" s="33"/>
      <c r="AG80" s="33"/>
      <c r="AH80" s="33"/>
      <c r="AI80" s="60"/>
      <c r="AJ80" s="51"/>
      <c r="AK80" s="51"/>
      <c r="AL80" s="33"/>
      <c r="AM80" s="33"/>
      <c r="AN80" s="33"/>
      <c r="AO80" s="33"/>
      <c r="AP80" s="33"/>
      <c r="AQ80" s="60"/>
      <c r="AR80" s="52"/>
      <c r="AS80" s="60"/>
      <c r="AT80" s="43"/>
      <c r="AU80" s="33"/>
      <c r="AV80" s="33"/>
      <c r="AW80" s="33"/>
      <c r="AX80" s="33"/>
      <c r="AY80" s="42"/>
      <c r="AZ80" s="43"/>
      <c r="BA80" s="60"/>
      <c r="BB80" s="43"/>
      <c r="BC80" s="43"/>
      <c r="BD80" s="33"/>
      <c r="BE80" s="33"/>
      <c r="BF80" s="33"/>
      <c r="BG80" s="33"/>
      <c r="BH80" s="33"/>
      <c r="BI80" s="3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408.7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43"/>
      <c r="O81" s="42"/>
      <c r="P81" s="42"/>
      <c r="Q81" s="42"/>
      <c r="R81" s="42"/>
      <c r="S81" s="42"/>
      <c r="T81" s="43"/>
      <c r="U81" s="33"/>
      <c r="V81" s="33"/>
      <c r="W81" s="33"/>
      <c r="X81" s="33"/>
      <c r="Y81" s="33"/>
      <c r="Z81" s="33"/>
      <c r="AA81" s="33"/>
      <c r="AB81" s="33"/>
      <c r="AC81" s="60"/>
      <c r="AD81" s="51"/>
      <c r="AE81" s="51"/>
      <c r="AF81" s="33"/>
      <c r="AG81" s="33"/>
      <c r="AH81" s="33"/>
      <c r="AI81" s="60"/>
      <c r="AJ81" s="51"/>
      <c r="AK81" s="51"/>
      <c r="AL81" s="33"/>
      <c r="AM81" s="33"/>
      <c r="AN81" s="33"/>
      <c r="AO81" s="33"/>
      <c r="AP81" s="33"/>
      <c r="AQ81" s="60"/>
      <c r="AR81" s="52"/>
      <c r="AS81" s="60"/>
      <c r="AT81" s="43"/>
      <c r="AU81" s="33"/>
      <c r="AV81" s="33"/>
      <c r="AW81" s="33"/>
      <c r="AX81" s="33"/>
      <c r="AY81" s="42"/>
      <c r="AZ81" s="43"/>
      <c r="BA81" s="60"/>
      <c r="BB81" s="43"/>
      <c r="BC81" s="42"/>
      <c r="BD81" s="33"/>
      <c r="BE81" s="33"/>
      <c r="BF81" s="33"/>
      <c r="BG81" s="33"/>
      <c r="BH81" s="33"/>
      <c r="BI81" s="3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246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2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60"/>
      <c r="AD82" s="51"/>
      <c r="AE82" s="51"/>
      <c r="AF82" s="33"/>
      <c r="AG82" s="33"/>
      <c r="AH82" s="33"/>
      <c r="AI82" s="60"/>
      <c r="AJ82" s="51"/>
      <c r="AK82" s="51"/>
      <c r="AL82" s="33"/>
      <c r="AM82" s="33"/>
      <c r="AN82" s="33"/>
      <c r="AO82" s="33"/>
      <c r="AP82" s="33"/>
      <c r="AQ82" s="60"/>
      <c r="AR82" s="52"/>
      <c r="AS82" s="60"/>
      <c r="AT82" s="43"/>
      <c r="AU82" s="33"/>
      <c r="AV82" s="33"/>
      <c r="AW82" s="33"/>
      <c r="AX82" s="33"/>
      <c r="AY82" s="42"/>
      <c r="AZ82" s="43"/>
      <c r="BA82" s="60"/>
      <c r="BB82" s="43"/>
      <c r="BC82" s="42"/>
      <c r="BD82" s="33"/>
      <c r="BE82" s="42"/>
      <c r="BF82" s="43"/>
      <c r="BG82" s="43"/>
      <c r="BH82" s="33"/>
      <c r="BI82" s="3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22" customFormat="1" ht="258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23"/>
      <c r="O83" s="20"/>
      <c r="P83" s="23"/>
      <c r="Q83" s="23"/>
      <c r="R83" s="23"/>
      <c r="S83" s="23"/>
      <c r="T83" s="23"/>
      <c r="U83" s="33"/>
      <c r="V83" s="33"/>
      <c r="W83" s="33"/>
      <c r="X83" s="33"/>
      <c r="Y83" s="33"/>
      <c r="Z83" s="33"/>
      <c r="AA83" s="33"/>
      <c r="AB83" s="33"/>
      <c r="AC83" s="60"/>
      <c r="AD83" s="51"/>
      <c r="AE83" s="42"/>
      <c r="AF83" s="33"/>
      <c r="AG83" s="33"/>
      <c r="AH83" s="33"/>
      <c r="AI83" s="60"/>
      <c r="AJ83" s="51"/>
      <c r="AK83" s="42"/>
      <c r="AL83" s="33"/>
      <c r="AM83" s="33"/>
      <c r="AN83" s="33"/>
      <c r="AO83" s="33"/>
      <c r="AP83" s="33"/>
      <c r="AQ83" s="60"/>
      <c r="AR83" s="43"/>
      <c r="AS83" s="60"/>
      <c r="AT83" s="43"/>
      <c r="AU83" s="33"/>
      <c r="AV83" s="33"/>
      <c r="AW83" s="33"/>
      <c r="AX83" s="33"/>
      <c r="AY83" s="42"/>
      <c r="AZ83" s="43"/>
      <c r="BA83" s="60"/>
      <c r="BB83" s="43"/>
      <c r="BC83" s="42"/>
      <c r="BD83" s="33"/>
      <c r="BE83" s="33"/>
      <c r="BF83" s="33"/>
      <c r="BG83" s="33"/>
      <c r="BH83" s="33"/>
      <c r="BI83" s="3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201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60"/>
      <c r="N84" s="29"/>
      <c r="O84" s="29"/>
      <c r="P84" s="29"/>
      <c r="Q84" s="29"/>
      <c r="R84" s="29"/>
      <c r="S84" s="29"/>
      <c r="T84" s="29"/>
      <c r="U84" s="33"/>
      <c r="V84" s="33"/>
      <c r="W84" s="33"/>
      <c r="X84" s="33"/>
      <c r="Y84" s="33"/>
      <c r="Z84" s="33"/>
      <c r="AA84" s="33"/>
      <c r="AB84" s="33"/>
      <c r="AC84" s="60"/>
      <c r="AD84" s="51"/>
      <c r="AE84" s="42"/>
      <c r="AF84" s="33"/>
      <c r="AG84" s="33"/>
      <c r="AH84" s="33"/>
      <c r="AI84" s="60"/>
      <c r="AJ84" s="51"/>
      <c r="AK84" s="42"/>
      <c r="AL84" s="33"/>
      <c r="AM84" s="33"/>
      <c r="AN84" s="33"/>
      <c r="AO84" s="33"/>
      <c r="AP84" s="33"/>
      <c r="AQ84" s="60"/>
      <c r="AR84" s="43"/>
      <c r="AS84" s="60"/>
      <c r="AT84" s="43"/>
      <c r="AU84" s="33"/>
      <c r="AV84" s="33"/>
      <c r="AW84" s="33"/>
      <c r="AX84" s="33"/>
      <c r="AY84" s="42"/>
      <c r="AZ84" s="43"/>
      <c r="BA84" s="60"/>
      <c r="BB84" s="43"/>
      <c r="BC84" s="42"/>
      <c r="BD84" s="33"/>
      <c r="BE84" s="33"/>
      <c r="BF84" s="33"/>
      <c r="BG84" s="33"/>
      <c r="BH84" s="33"/>
      <c r="BI84" s="3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191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3"/>
      <c r="O85" s="42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60"/>
      <c r="AD85" s="51"/>
      <c r="AE85" s="42"/>
      <c r="AF85" s="33"/>
      <c r="AG85" s="33"/>
      <c r="AH85" s="33"/>
      <c r="AI85" s="60"/>
      <c r="AJ85" s="51"/>
      <c r="AK85" s="42"/>
      <c r="AL85" s="33"/>
      <c r="AM85" s="33"/>
      <c r="AN85" s="33"/>
      <c r="AO85" s="33"/>
      <c r="AP85" s="33"/>
      <c r="AQ85" s="60"/>
      <c r="AR85" s="43"/>
      <c r="AS85" s="60"/>
      <c r="AT85" s="43"/>
      <c r="AU85" s="33"/>
      <c r="AV85" s="33"/>
      <c r="AW85" s="33"/>
      <c r="AX85" s="33"/>
      <c r="AY85" s="42"/>
      <c r="AZ85" s="43"/>
      <c r="BA85" s="60"/>
      <c r="BB85" s="43"/>
      <c r="BC85" s="43"/>
      <c r="BD85" s="33"/>
      <c r="BE85" s="33"/>
      <c r="BF85" s="33"/>
      <c r="BG85" s="33"/>
      <c r="BH85" s="33"/>
      <c r="BI85" s="3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91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60"/>
      <c r="N86" s="32"/>
      <c r="O86" s="31"/>
      <c r="P86" s="32"/>
      <c r="Q86" s="32"/>
      <c r="R86" s="32"/>
      <c r="S86" s="32"/>
      <c r="T86" s="32"/>
      <c r="U86" s="33"/>
      <c r="V86" s="33"/>
      <c r="W86" s="33"/>
      <c r="X86" s="33"/>
      <c r="Y86" s="33"/>
      <c r="Z86" s="33"/>
      <c r="AA86" s="33"/>
      <c r="AB86" s="33"/>
      <c r="AC86" s="60"/>
      <c r="AD86" s="51"/>
      <c r="AE86" s="42"/>
      <c r="AF86" s="33"/>
      <c r="AG86" s="33"/>
      <c r="AH86" s="33"/>
      <c r="AI86" s="60"/>
      <c r="AJ86" s="51"/>
      <c r="AK86" s="42"/>
      <c r="AL86" s="33"/>
      <c r="AM86" s="33"/>
      <c r="AN86" s="33"/>
      <c r="AO86" s="33"/>
      <c r="AP86" s="33"/>
      <c r="AQ86" s="60"/>
      <c r="AR86" s="43"/>
      <c r="AS86" s="60"/>
      <c r="AT86" s="43"/>
      <c r="AU86" s="33"/>
      <c r="AV86" s="33"/>
      <c r="AW86" s="33"/>
      <c r="AX86" s="33"/>
      <c r="AY86" s="42"/>
      <c r="AZ86" s="43"/>
      <c r="BA86" s="60"/>
      <c r="BB86" s="43"/>
      <c r="BC86" s="42"/>
      <c r="BD86" s="33"/>
      <c r="BE86" s="33"/>
      <c r="BF86" s="33"/>
      <c r="BG86" s="33"/>
      <c r="BH86" s="33"/>
      <c r="BI86" s="3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247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60"/>
      <c r="N87" s="23"/>
      <c r="O87" s="23"/>
      <c r="P87" s="23"/>
      <c r="Q87" s="23"/>
      <c r="R87" s="23"/>
      <c r="S87" s="23"/>
      <c r="T87" s="28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62"/>
      <c r="AJ87" s="33"/>
      <c r="AK87" s="33"/>
      <c r="AL87" s="33"/>
      <c r="AM87" s="33"/>
      <c r="AN87" s="33"/>
      <c r="AO87" s="33"/>
      <c r="AP87" s="33"/>
      <c r="AQ87" s="62"/>
      <c r="AR87" s="33"/>
      <c r="AS87" s="62"/>
      <c r="AT87" s="33"/>
      <c r="AU87" s="33"/>
      <c r="AV87" s="33"/>
      <c r="AW87" s="33"/>
      <c r="AX87" s="33"/>
      <c r="AY87" s="42"/>
      <c r="AZ87" s="43"/>
      <c r="BA87" s="60"/>
      <c r="BB87" s="43"/>
      <c r="BC87" s="42"/>
      <c r="BD87" s="33"/>
      <c r="BE87" s="33"/>
      <c r="BF87" s="33"/>
      <c r="BG87" s="33"/>
      <c r="BH87" s="33"/>
      <c r="BI87" s="3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27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60"/>
      <c r="N88" s="28"/>
      <c r="O88" s="18"/>
      <c r="P88" s="28"/>
      <c r="Q88" s="28"/>
      <c r="R88" s="28"/>
      <c r="S88" s="28"/>
      <c r="T88" s="28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62"/>
      <c r="AR88" s="33"/>
      <c r="AS88" s="62"/>
      <c r="AT88" s="33"/>
      <c r="AU88" s="33"/>
      <c r="AV88" s="33"/>
      <c r="AW88" s="33"/>
      <c r="AX88" s="33"/>
      <c r="AY88" s="42"/>
      <c r="AZ88" s="43"/>
      <c r="BA88" s="60"/>
      <c r="BB88" s="43"/>
      <c r="BC88" s="42"/>
      <c r="BD88" s="33"/>
      <c r="BE88" s="33"/>
      <c r="BF88" s="33"/>
      <c r="BG88" s="33"/>
      <c r="BH88" s="33"/>
      <c r="BI88" s="3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261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60"/>
      <c r="N89" s="28"/>
      <c r="O89" s="18"/>
      <c r="P89" s="28"/>
      <c r="Q89" s="28"/>
      <c r="R89" s="28"/>
      <c r="S89" s="28"/>
      <c r="T89" s="28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62"/>
      <c r="AJ89" s="33"/>
      <c r="AK89" s="33"/>
      <c r="AL89" s="33"/>
      <c r="AM89" s="33"/>
      <c r="AN89" s="33"/>
      <c r="AO89" s="33"/>
      <c r="AP89" s="33"/>
      <c r="AQ89" s="62"/>
      <c r="AR89" s="33"/>
      <c r="AS89" s="62"/>
      <c r="AT89" s="33"/>
      <c r="AU89" s="33"/>
      <c r="AV89" s="33"/>
      <c r="AW89" s="33"/>
      <c r="AX89" s="33"/>
      <c r="AY89" s="42"/>
      <c r="AZ89" s="43"/>
      <c r="BA89" s="60"/>
      <c r="BB89" s="43"/>
      <c r="BC89" s="42"/>
      <c r="BD89" s="33"/>
      <c r="BE89" s="33"/>
      <c r="BF89" s="33"/>
      <c r="BG89" s="33"/>
      <c r="BH89" s="33"/>
      <c r="BI89" s="3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204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62"/>
      <c r="AJ90" s="33"/>
      <c r="AK90" s="33"/>
      <c r="AL90" s="33"/>
      <c r="AM90" s="33"/>
      <c r="AN90" s="33"/>
      <c r="AO90" s="33"/>
      <c r="AP90" s="33"/>
      <c r="AQ90" s="62"/>
      <c r="AR90" s="33"/>
      <c r="AS90" s="62"/>
      <c r="AT90" s="33"/>
      <c r="AU90" s="33"/>
      <c r="AV90" s="33"/>
      <c r="AW90" s="33"/>
      <c r="AX90" s="33"/>
      <c r="AY90" s="42"/>
      <c r="AZ90" s="43"/>
      <c r="BA90" s="60"/>
      <c r="BB90" s="42"/>
      <c r="BC90" s="42"/>
      <c r="BD90" s="33"/>
      <c r="BE90" s="33"/>
      <c r="BF90" s="33"/>
      <c r="BG90" s="33"/>
      <c r="BH90" s="33"/>
      <c r="BI90" s="3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204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60"/>
      <c r="N91" s="20"/>
      <c r="O91" s="20"/>
      <c r="P91" s="20"/>
      <c r="Q91" s="20"/>
      <c r="R91" s="20"/>
      <c r="S91" s="20"/>
      <c r="T91" s="20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62"/>
      <c r="AR91" s="33"/>
      <c r="AS91" s="62"/>
      <c r="AT91" s="33"/>
      <c r="AU91" s="33"/>
      <c r="AV91" s="33"/>
      <c r="AW91" s="33"/>
      <c r="AX91" s="33"/>
      <c r="AY91" s="42"/>
      <c r="AZ91" s="43"/>
      <c r="BA91" s="60"/>
      <c r="BB91" s="43"/>
      <c r="BC91" s="42"/>
      <c r="BD91" s="33"/>
      <c r="BE91" s="33"/>
      <c r="BF91" s="33"/>
      <c r="BG91" s="33"/>
      <c r="BH91" s="33"/>
      <c r="BI91" s="3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204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60"/>
      <c r="N92" s="28"/>
      <c r="O92" s="18"/>
      <c r="P92" s="28"/>
      <c r="Q92" s="28"/>
      <c r="R92" s="28"/>
      <c r="S92" s="28"/>
      <c r="T92" s="2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62"/>
      <c r="AR92" s="33"/>
      <c r="AS92" s="62"/>
      <c r="AT92" s="33"/>
      <c r="AU92" s="33"/>
      <c r="AV92" s="33"/>
      <c r="AW92" s="33"/>
      <c r="AX92" s="33"/>
      <c r="AY92" s="42"/>
      <c r="AZ92" s="43"/>
      <c r="BA92" s="60"/>
      <c r="BB92" s="43"/>
      <c r="BC92" s="42"/>
      <c r="BD92" s="33"/>
      <c r="BE92" s="33"/>
      <c r="BF92" s="33"/>
      <c r="BG92" s="33"/>
      <c r="BH92" s="33"/>
      <c r="BI92" s="3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83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3"/>
      <c r="O93" s="42"/>
      <c r="P93" s="43"/>
      <c r="Q93" s="43"/>
      <c r="R93" s="43"/>
      <c r="S93" s="43"/>
      <c r="T93" s="4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62"/>
      <c r="AT93" s="33"/>
      <c r="AU93" s="33"/>
      <c r="AV93" s="33"/>
      <c r="AW93" s="33"/>
      <c r="AX93" s="33"/>
      <c r="AY93" s="42"/>
      <c r="AZ93" s="43"/>
      <c r="BA93" s="60"/>
      <c r="BB93" s="43"/>
      <c r="BC93" s="42"/>
      <c r="BD93" s="33"/>
      <c r="BE93" s="33"/>
      <c r="BF93" s="33"/>
      <c r="BG93" s="33"/>
      <c r="BH93" s="33"/>
      <c r="BI93" s="3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409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2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42"/>
      <c r="AF94" s="43"/>
      <c r="AG94" s="43"/>
      <c r="AH94" s="33"/>
      <c r="AI94" s="60"/>
      <c r="AJ94" s="43"/>
      <c r="AK94" s="43"/>
      <c r="AL94" s="33"/>
      <c r="AM94" s="33"/>
      <c r="AN94" s="33"/>
      <c r="AO94" s="33"/>
      <c r="AP94" s="33"/>
      <c r="AQ94" s="60"/>
      <c r="AR94" s="43"/>
      <c r="AS94" s="60"/>
      <c r="AT94" s="43"/>
      <c r="AU94" s="33"/>
      <c r="AV94" s="33"/>
      <c r="AW94" s="33"/>
      <c r="AX94" s="33"/>
      <c r="AY94" s="42"/>
      <c r="AZ94" s="43"/>
      <c r="BA94" s="60"/>
      <c r="BB94" s="43"/>
      <c r="BC94" s="43"/>
      <c r="BD94" s="33"/>
      <c r="BE94" s="33"/>
      <c r="BF94" s="33"/>
      <c r="BG94" s="33"/>
      <c r="BH94" s="33"/>
      <c r="BI94" s="3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14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2"/>
      <c r="O95" s="31"/>
      <c r="P95" s="32"/>
      <c r="Q95" s="32"/>
      <c r="R95" s="32"/>
      <c r="S95" s="32"/>
      <c r="T95" s="32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62"/>
      <c r="AT95" s="33"/>
      <c r="AU95" s="33"/>
      <c r="AV95" s="33"/>
      <c r="AW95" s="33"/>
      <c r="AX95" s="33"/>
      <c r="AY95" s="42"/>
      <c r="AZ95" s="43"/>
      <c r="BA95" s="60"/>
      <c r="BB95" s="43"/>
      <c r="BC95" s="42"/>
      <c r="BD95" s="33"/>
      <c r="BE95" s="33"/>
      <c r="BF95" s="33"/>
      <c r="BG95" s="33"/>
      <c r="BH95" s="33"/>
      <c r="BI95" s="3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14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60"/>
      <c r="N96" s="32"/>
      <c r="O96" s="31"/>
      <c r="P96" s="32"/>
      <c r="Q96" s="32"/>
      <c r="R96" s="32"/>
      <c r="S96" s="32"/>
      <c r="T96" s="32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62"/>
      <c r="AR96" s="33"/>
      <c r="AS96" s="62"/>
      <c r="AT96" s="33"/>
      <c r="AU96" s="33"/>
      <c r="AV96" s="33"/>
      <c r="AW96" s="33"/>
      <c r="AX96" s="33"/>
      <c r="AY96" s="42"/>
      <c r="AZ96" s="43"/>
      <c r="BA96" s="60"/>
      <c r="BB96" s="43"/>
      <c r="BC96" s="42"/>
      <c r="BD96" s="33"/>
      <c r="BE96" s="33"/>
      <c r="BF96" s="33"/>
      <c r="BG96" s="33"/>
      <c r="BH96" s="33"/>
      <c r="BI96" s="3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14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60"/>
      <c r="N97" s="32"/>
      <c r="O97" s="31"/>
      <c r="P97" s="32"/>
      <c r="Q97" s="32"/>
      <c r="R97" s="32"/>
      <c r="S97" s="32"/>
      <c r="T97" s="32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62"/>
      <c r="AR97" s="33"/>
      <c r="AS97" s="62"/>
      <c r="AT97" s="33"/>
      <c r="AU97" s="33"/>
      <c r="AV97" s="33"/>
      <c r="AW97" s="33"/>
      <c r="AX97" s="33"/>
      <c r="AY97" s="42"/>
      <c r="AZ97" s="43"/>
      <c r="BA97" s="60"/>
      <c r="BB97" s="43"/>
      <c r="BC97" s="42"/>
      <c r="BD97" s="33"/>
      <c r="BE97" s="33"/>
      <c r="BF97" s="33"/>
      <c r="BG97" s="33"/>
      <c r="BH97" s="33"/>
      <c r="BI97" s="3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114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60"/>
      <c r="N98" s="32"/>
      <c r="O98" s="31"/>
      <c r="P98" s="32"/>
      <c r="Q98" s="32"/>
      <c r="R98" s="32"/>
      <c r="S98" s="32"/>
      <c r="T98" s="32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62"/>
      <c r="AT98" s="33"/>
      <c r="AU98" s="33"/>
      <c r="AV98" s="33"/>
      <c r="AW98" s="33"/>
      <c r="AX98" s="33"/>
      <c r="AY98" s="42"/>
      <c r="AZ98" s="43"/>
      <c r="BA98" s="60"/>
      <c r="BB98" s="43"/>
      <c r="BC98" s="42"/>
      <c r="BD98" s="33"/>
      <c r="BE98" s="33"/>
      <c r="BF98" s="33"/>
      <c r="BG98" s="33"/>
      <c r="BH98" s="33"/>
      <c r="BI98" s="3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14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60"/>
      <c r="N99" s="32"/>
      <c r="O99" s="31"/>
      <c r="P99" s="32"/>
      <c r="Q99" s="32"/>
      <c r="R99" s="32"/>
      <c r="S99" s="32"/>
      <c r="T99" s="32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62"/>
      <c r="AT99" s="33"/>
      <c r="AU99" s="33"/>
      <c r="AV99" s="33"/>
      <c r="AW99" s="33"/>
      <c r="AX99" s="33"/>
      <c r="AY99" s="42"/>
      <c r="AZ99" s="43"/>
      <c r="BA99" s="60"/>
      <c r="BB99" s="43"/>
      <c r="BC99" s="42"/>
      <c r="BD99" s="33"/>
      <c r="BE99" s="33"/>
      <c r="BF99" s="33"/>
      <c r="BG99" s="33"/>
      <c r="BH99" s="33"/>
      <c r="BI99" s="3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204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3"/>
      <c r="O100" s="42"/>
      <c r="P100" s="43"/>
      <c r="Q100" s="43"/>
      <c r="R100" s="43"/>
      <c r="S100" s="43"/>
      <c r="T100" s="4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62"/>
      <c r="AT100" s="33"/>
      <c r="AU100" s="33"/>
      <c r="AV100" s="33"/>
      <c r="AW100" s="33"/>
      <c r="AX100" s="33"/>
      <c r="AY100" s="42"/>
      <c r="AZ100" s="43"/>
      <c r="BA100" s="60"/>
      <c r="BB100" s="43"/>
      <c r="BC100" s="42"/>
      <c r="BD100" s="33"/>
      <c r="BE100" s="33"/>
      <c r="BF100" s="33"/>
      <c r="BG100" s="33"/>
      <c r="BH100" s="33"/>
      <c r="BI100" s="3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204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60"/>
      <c r="N101" s="28"/>
      <c r="O101" s="18"/>
      <c r="P101" s="28"/>
      <c r="Q101" s="28"/>
      <c r="R101" s="28"/>
      <c r="S101" s="28"/>
      <c r="T101" s="2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62"/>
      <c r="AR101" s="33"/>
      <c r="AS101" s="62"/>
      <c r="AT101" s="33"/>
      <c r="AU101" s="33"/>
      <c r="AV101" s="33"/>
      <c r="AW101" s="33"/>
      <c r="AX101" s="33"/>
      <c r="AY101" s="42"/>
      <c r="AZ101" s="43"/>
      <c r="BA101" s="60"/>
      <c r="BB101" s="43"/>
      <c r="BC101" s="42"/>
      <c r="BD101" s="33"/>
      <c r="BE101" s="33"/>
      <c r="BF101" s="33"/>
      <c r="BG101" s="33"/>
      <c r="BH101" s="33"/>
      <c r="BI101" s="3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216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42"/>
      <c r="AH102" s="51"/>
      <c r="AI102" s="62"/>
      <c r="AJ102" s="33"/>
      <c r="AK102" s="33"/>
      <c r="AL102" s="33"/>
      <c r="AM102" s="33"/>
      <c r="AN102" s="33"/>
      <c r="AO102" s="33"/>
      <c r="AP102" s="33"/>
      <c r="AQ102" s="62"/>
      <c r="AR102" s="33"/>
      <c r="AS102" s="62"/>
      <c r="AT102" s="33"/>
      <c r="AU102" s="33"/>
      <c r="AV102" s="33"/>
      <c r="AW102" s="33"/>
      <c r="AX102" s="33"/>
      <c r="AY102" s="42"/>
      <c r="AZ102" s="51"/>
      <c r="BA102" s="60"/>
      <c r="BB102" s="51"/>
      <c r="BC102" s="42"/>
      <c r="BD102" s="33"/>
      <c r="BE102" s="33"/>
      <c r="BF102" s="33"/>
      <c r="BG102" s="33"/>
      <c r="BH102" s="33"/>
      <c r="BI102" s="3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58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51"/>
      <c r="O103" s="51"/>
      <c r="P103" s="51"/>
      <c r="Q103" s="51"/>
      <c r="R103" s="51"/>
      <c r="S103" s="51"/>
      <c r="T103" s="51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62"/>
      <c r="AJ103" s="33"/>
      <c r="AK103" s="33"/>
      <c r="AL103" s="33"/>
      <c r="AM103" s="33"/>
      <c r="AN103" s="33"/>
      <c r="AO103" s="33"/>
      <c r="AP103" s="33"/>
      <c r="AQ103" s="62"/>
      <c r="AR103" s="33"/>
      <c r="AS103" s="62"/>
      <c r="AT103" s="33"/>
      <c r="AU103" s="33"/>
      <c r="AV103" s="33"/>
      <c r="AW103" s="33"/>
      <c r="AX103" s="33"/>
      <c r="AY103" s="42"/>
      <c r="AZ103" s="43"/>
      <c r="BA103" s="60"/>
      <c r="BB103" s="43"/>
      <c r="BC103" s="42"/>
      <c r="BD103" s="33"/>
      <c r="BE103" s="33"/>
      <c r="BF103" s="33"/>
      <c r="BG103" s="33"/>
      <c r="BH103" s="33"/>
      <c r="BI103" s="3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41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51"/>
      <c r="O104" s="51"/>
      <c r="P104" s="51"/>
      <c r="Q104" s="51"/>
      <c r="R104" s="51"/>
      <c r="S104" s="51"/>
      <c r="T104" s="51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62"/>
      <c r="AJ104" s="33"/>
      <c r="AK104" s="33"/>
      <c r="AL104" s="33"/>
      <c r="AM104" s="33"/>
      <c r="AN104" s="33"/>
      <c r="AO104" s="33"/>
      <c r="AP104" s="33"/>
      <c r="AQ104" s="62"/>
      <c r="AR104" s="33"/>
      <c r="AS104" s="62"/>
      <c r="AT104" s="33"/>
      <c r="AU104" s="33"/>
      <c r="AV104" s="33"/>
      <c r="AW104" s="33"/>
      <c r="AX104" s="33"/>
      <c r="AY104" s="42"/>
      <c r="AZ104" s="43"/>
      <c r="BA104" s="60"/>
      <c r="BB104" s="43"/>
      <c r="BC104" s="42"/>
      <c r="BD104" s="33"/>
      <c r="BE104" s="33"/>
      <c r="BF104" s="33"/>
      <c r="BG104" s="33"/>
      <c r="BH104" s="33"/>
      <c r="BI104" s="3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256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3"/>
      <c r="O105" s="42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60"/>
      <c r="AJ105" s="43"/>
      <c r="AK105" s="43"/>
      <c r="AL105" s="33"/>
      <c r="AM105" s="33"/>
      <c r="AN105" s="33"/>
      <c r="AO105" s="33"/>
      <c r="AP105" s="33"/>
      <c r="AQ105" s="60"/>
      <c r="AR105" s="52"/>
      <c r="AS105" s="60"/>
      <c r="AT105" s="43"/>
      <c r="AU105" s="33"/>
      <c r="AV105" s="33"/>
      <c r="AW105" s="33"/>
      <c r="AX105" s="33"/>
      <c r="AY105" s="42"/>
      <c r="AZ105" s="43"/>
      <c r="BA105" s="60"/>
      <c r="BB105" s="43"/>
      <c r="BC105" s="43"/>
      <c r="BD105" s="33"/>
      <c r="BE105" s="33"/>
      <c r="BF105" s="33"/>
      <c r="BG105" s="33"/>
      <c r="BH105" s="33"/>
      <c r="BI105" s="3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153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4"/>
      <c r="O106" s="34"/>
      <c r="P106" s="34"/>
      <c r="Q106" s="34"/>
      <c r="R106" s="34"/>
      <c r="S106" s="34"/>
      <c r="T106" s="3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3"/>
      <c r="AG106" s="43"/>
      <c r="AH106" s="33"/>
      <c r="AI106" s="60"/>
      <c r="AJ106" s="43"/>
      <c r="AK106" s="43"/>
      <c r="AL106" s="33"/>
      <c r="AM106" s="33"/>
      <c r="AN106" s="33"/>
      <c r="AO106" s="33"/>
      <c r="AP106" s="33"/>
      <c r="AQ106" s="60"/>
      <c r="AR106" s="52"/>
      <c r="AS106" s="60"/>
      <c r="AT106" s="43"/>
      <c r="AU106" s="33"/>
      <c r="AV106" s="33"/>
      <c r="AW106" s="33"/>
      <c r="AX106" s="33"/>
      <c r="AY106" s="42"/>
      <c r="AZ106" s="43"/>
      <c r="BA106" s="60"/>
      <c r="BB106" s="43"/>
      <c r="BC106" s="42"/>
      <c r="BD106" s="33"/>
      <c r="BE106" s="33"/>
      <c r="BF106" s="33"/>
      <c r="BG106" s="33"/>
      <c r="BH106" s="33"/>
      <c r="BI106" s="3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164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60"/>
      <c r="N107" s="32"/>
      <c r="O107" s="31"/>
      <c r="P107" s="32"/>
      <c r="Q107" s="32"/>
      <c r="R107" s="32"/>
      <c r="S107" s="32"/>
      <c r="T107" s="3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60"/>
      <c r="AJ107" s="43"/>
      <c r="AK107" s="43"/>
      <c r="AL107" s="33"/>
      <c r="AM107" s="33"/>
      <c r="AN107" s="33"/>
      <c r="AO107" s="33"/>
      <c r="AP107" s="33"/>
      <c r="AQ107" s="60"/>
      <c r="AR107" s="52"/>
      <c r="AS107" s="60"/>
      <c r="AT107" s="43"/>
      <c r="AU107" s="33"/>
      <c r="AV107" s="33"/>
      <c r="AW107" s="33"/>
      <c r="AX107" s="33"/>
      <c r="AY107" s="42"/>
      <c r="AZ107" s="43"/>
      <c r="BA107" s="60"/>
      <c r="BB107" s="43"/>
      <c r="BC107" s="42"/>
      <c r="BD107" s="33"/>
      <c r="BE107" s="33"/>
      <c r="BF107" s="33"/>
      <c r="BG107" s="33"/>
      <c r="BH107" s="33"/>
      <c r="BI107" s="3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389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52"/>
      <c r="O108" s="52"/>
      <c r="P108" s="52"/>
      <c r="Q108" s="52"/>
      <c r="R108" s="52"/>
      <c r="S108" s="52"/>
      <c r="T108" s="5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52"/>
      <c r="AG108" s="52"/>
      <c r="AH108" s="33"/>
      <c r="AI108" s="60"/>
      <c r="AJ108" s="52"/>
      <c r="AK108" s="52"/>
      <c r="AL108" s="33"/>
      <c r="AM108" s="33"/>
      <c r="AN108" s="33"/>
      <c r="AO108" s="33"/>
      <c r="AP108" s="33"/>
      <c r="AQ108" s="60"/>
      <c r="AR108" s="52"/>
      <c r="AS108" s="60"/>
      <c r="AT108" s="52"/>
      <c r="AU108" s="33"/>
      <c r="AV108" s="33"/>
      <c r="AW108" s="33"/>
      <c r="AX108" s="33"/>
      <c r="AY108" s="42"/>
      <c r="AZ108" s="43"/>
      <c r="BA108" s="60"/>
      <c r="BB108" s="52"/>
      <c r="BC108" s="52"/>
      <c r="BD108" s="33"/>
      <c r="BE108" s="33"/>
      <c r="BF108" s="33"/>
      <c r="BG108" s="33"/>
      <c r="BH108" s="33"/>
      <c r="BI108" s="3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2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52"/>
      <c r="O109" s="52"/>
      <c r="P109" s="52"/>
      <c r="Q109" s="52"/>
      <c r="R109" s="52"/>
      <c r="S109" s="52"/>
      <c r="T109" s="5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60"/>
      <c r="AJ109" s="43"/>
      <c r="AK109" s="43"/>
      <c r="AL109" s="33"/>
      <c r="AM109" s="33"/>
      <c r="AN109" s="33"/>
      <c r="AO109" s="33"/>
      <c r="AP109" s="33"/>
      <c r="AQ109" s="60"/>
      <c r="AR109" s="43"/>
      <c r="AS109" s="60"/>
      <c r="AT109" s="43"/>
      <c r="AU109" s="33"/>
      <c r="AV109" s="33"/>
      <c r="AW109" s="33"/>
      <c r="AX109" s="33"/>
      <c r="AY109" s="42"/>
      <c r="AZ109" s="43"/>
      <c r="BA109" s="60"/>
      <c r="BB109" s="43"/>
      <c r="BC109" s="43"/>
      <c r="BD109" s="33"/>
      <c r="BE109" s="33"/>
      <c r="BF109" s="33"/>
      <c r="BG109" s="33"/>
      <c r="BH109" s="33"/>
      <c r="BI109" s="3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2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52"/>
      <c r="O110" s="52"/>
      <c r="P110" s="52"/>
      <c r="Q110" s="52"/>
      <c r="R110" s="52"/>
      <c r="S110" s="52"/>
      <c r="T110" s="5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60"/>
      <c r="AJ110" s="43"/>
      <c r="AK110" s="43"/>
      <c r="AL110" s="33"/>
      <c r="AM110" s="33"/>
      <c r="AN110" s="33"/>
      <c r="AO110" s="33"/>
      <c r="AP110" s="33"/>
      <c r="AQ110" s="60"/>
      <c r="AR110" s="43"/>
      <c r="AS110" s="60"/>
      <c r="AT110" s="43"/>
      <c r="AU110" s="33"/>
      <c r="AV110" s="33"/>
      <c r="AW110" s="33"/>
      <c r="AX110" s="33"/>
      <c r="AY110" s="42"/>
      <c r="AZ110" s="43"/>
      <c r="BA110" s="60"/>
      <c r="BB110" s="43"/>
      <c r="BC110" s="43"/>
      <c r="BD110" s="33"/>
      <c r="BE110" s="33"/>
      <c r="BF110" s="33"/>
      <c r="BG110" s="33"/>
      <c r="BH110" s="33"/>
      <c r="BI110" s="3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2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52"/>
      <c r="O111" s="52"/>
      <c r="P111" s="52"/>
      <c r="Q111" s="52"/>
      <c r="R111" s="52"/>
      <c r="S111" s="52"/>
      <c r="T111" s="5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60"/>
      <c r="AJ111" s="43"/>
      <c r="AK111" s="43"/>
      <c r="AL111" s="33"/>
      <c r="AM111" s="33"/>
      <c r="AN111" s="33"/>
      <c r="AO111" s="33"/>
      <c r="AP111" s="33"/>
      <c r="AQ111" s="60"/>
      <c r="AR111" s="43"/>
      <c r="AS111" s="60"/>
      <c r="AT111" s="43"/>
      <c r="AU111" s="33"/>
      <c r="AV111" s="33"/>
      <c r="AW111" s="33"/>
      <c r="AX111" s="33"/>
      <c r="AY111" s="42"/>
      <c r="AZ111" s="43"/>
      <c r="BA111" s="60"/>
      <c r="BB111" s="43"/>
      <c r="BC111" s="43"/>
      <c r="BD111" s="33"/>
      <c r="BE111" s="33"/>
      <c r="BF111" s="33"/>
      <c r="BG111" s="33"/>
      <c r="BH111" s="33"/>
      <c r="BI111" s="3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21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52"/>
      <c r="O112" s="52"/>
      <c r="P112" s="52"/>
      <c r="Q112" s="52"/>
      <c r="R112" s="52"/>
      <c r="S112" s="52"/>
      <c r="T112" s="52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42"/>
      <c r="AF112" s="43"/>
      <c r="AG112" s="43"/>
      <c r="AH112" s="33"/>
      <c r="AI112" s="60"/>
      <c r="AJ112" s="43"/>
      <c r="AK112" s="43"/>
      <c r="AL112" s="33"/>
      <c r="AM112" s="33"/>
      <c r="AN112" s="33"/>
      <c r="AO112" s="33"/>
      <c r="AP112" s="33"/>
      <c r="AQ112" s="60"/>
      <c r="AR112" s="43"/>
      <c r="AS112" s="60"/>
      <c r="AT112" s="43"/>
      <c r="AU112" s="33"/>
      <c r="AV112" s="33"/>
      <c r="AW112" s="33"/>
      <c r="AX112" s="33"/>
      <c r="AY112" s="42"/>
      <c r="AZ112" s="43"/>
      <c r="BA112" s="60"/>
      <c r="BB112" s="43"/>
      <c r="BC112" s="43"/>
      <c r="BD112" s="33"/>
      <c r="BE112" s="33"/>
      <c r="BF112" s="33"/>
      <c r="BG112" s="33"/>
      <c r="BH112" s="33"/>
      <c r="BI112" s="3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21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52"/>
      <c r="O113" s="52"/>
      <c r="P113" s="52"/>
      <c r="Q113" s="52"/>
      <c r="R113" s="52"/>
      <c r="S113" s="52"/>
      <c r="T113" s="52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43"/>
      <c r="AG113" s="43"/>
      <c r="AH113" s="33"/>
      <c r="AI113" s="60"/>
      <c r="AJ113" s="43"/>
      <c r="AK113" s="43"/>
      <c r="AL113" s="33"/>
      <c r="AM113" s="33"/>
      <c r="AN113" s="33"/>
      <c r="AO113" s="33"/>
      <c r="AP113" s="33"/>
      <c r="AQ113" s="60"/>
      <c r="AR113" s="43"/>
      <c r="AS113" s="60"/>
      <c r="AT113" s="43"/>
      <c r="AU113" s="33"/>
      <c r="AV113" s="33"/>
      <c r="AW113" s="33"/>
      <c r="AX113" s="33"/>
      <c r="AY113" s="42"/>
      <c r="AZ113" s="43"/>
      <c r="BA113" s="60"/>
      <c r="BB113" s="43"/>
      <c r="BC113" s="43"/>
      <c r="BD113" s="33"/>
      <c r="BE113" s="33"/>
      <c r="BF113" s="33"/>
      <c r="BG113" s="33"/>
      <c r="BH113" s="33"/>
      <c r="BI113" s="3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409.6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2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62"/>
      <c r="AR114" s="33"/>
      <c r="AS114" s="62"/>
      <c r="AT114" s="33"/>
      <c r="AU114" s="33"/>
      <c r="AV114" s="33"/>
      <c r="AW114" s="33"/>
      <c r="AX114" s="33"/>
      <c r="AY114" s="42"/>
      <c r="AZ114" s="43"/>
      <c r="BA114" s="60"/>
      <c r="BB114" s="43"/>
      <c r="BC114" s="42"/>
      <c r="BD114" s="33"/>
      <c r="BE114" s="33"/>
      <c r="BF114" s="33"/>
      <c r="BG114" s="33"/>
      <c r="BH114" s="33"/>
      <c r="BI114" s="3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409.6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60"/>
      <c r="N115" s="63"/>
      <c r="O115" s="63"/>
      <c r="P115" s="63"/>
      <c r="Q115" s="63"/>
      <c r="R115" s="63"/>
      <c r="S115" s="63"/>
      <c r="T115" s="6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62"/>
      <c r="AR115" s="33"/>
      <c r="AS115" s="62"/>
      <c r="AT115" s="33"/>
      <c r="AU115" s="33"/>
      <c r="AV115" s="33"/>
      <c r="AW115" s="33"/>
      <c r="AX115" s="33"/>
      <c r="AY115" s="42"/>
      <c r="AZ115" s="43"/>
      <c r="BA115" s="60"/>
      <c r="BB115" s="43"/>
      <c r="BC115" s="42"/>
      <c r="BD115" s="33"/>
      <c r="BE115" s="33"/>
      <c r="BF115" s="33"/>
      <c r="BG115" s="33"/>
      <c r="BH115" s="33"/>
      <c r="BI115" s="3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409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52"/>
      <c r="O116" s="52"/>
      <c r="P116" s="52"/>
      <c r="Q116" s="52"/>
      <c r="R116" s="52"/>
      <c r="S116" s="52"/>
      <c r="T116" s="5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62"/>
      <c r="AR116" s="33"/>
      <c r="AS116" s="62"/>
      <c r="AT116" s="33"/>
      <c r="AU116" s="33"/>
      <c r="AV116" s="33"/>
      <c r="AW116" s="33"/>
      <c r="AX116" s="33"/>
      <c r="AY116" s="42"/>
      <c r="AZ116" s="43"/>
      <c r="BA116" s="60"/>
      <c r="BB116" s="52"/>
      <c r="BC116" s="52"/>
      <c r="BD116" s="33"/>
      <c r="BE116" s="33"/>
      <c r="BF116" s="33"/>
      <c r="BG116" s="33"/>
      <c r="BH116" s="33"/>
      <c r="BI116" s="3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409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60"/>
      <c r="BB117" s="42"/>
      <c r="BC117" s="42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171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0"/>
      <c r="BB118" s="60"/>
      <c r="BC118" s="42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251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60"/>
      <c r="N119" s="28"/>
      <c r="O119" s="18"/>
      <c r="P119" s="28"/>
      <c r="Q119" s="28"/>
      <c r="R119" s="28"/>
      <c r="S119" s="28"/>
      <c r="T119" s="28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43"/>
      <c r="AG119" s="43"/>
      <c r="AH119" s="33"/>
      <c r="AI119" s="60"/>
      <c r="AJ119" s="43"/>
      <c r="AK119" s="43"/>
      <c r="AL119" s="33"/>
      <c r="AM119" s="33"/>
      <c r="AN119" s="33"/>
      <c r="AO119" s="33"/>
      <c r="AP119" s="33"/>
      <c r="AQ119" s="60"/>
      <c r="AR119" s="43"/>
      <c r="AS119" s="60"/>
      <c r="AT119" s="43"/>
      <c r="AU119" s="33"/>
      <c r="AV119" s="33"/>
      <c r="AW119" s="33"/>
      <c r="AX119" s="33"/>
      <c r="AY119" s="42"/>
      <c r="AZ119" s="43"/>
      <c r="BA119" s="60"/>
      <c r="BB119" s="43"/>
      <c r="BC119" s="43"/>
      <c r="BD119" s="33"/>
      <c r="BE119" s="33"/>
      <c r="BF119" s="33"/>
      <c r="BG119" s="33"/>
      <c r="BH119" s="33"/>
      <c r="BI119" s="3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40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2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42"/>
      <c r="AF120" s="43"/>
      <c r="AG120" s="43"/>
      <c r="AH120" s="33"/>
      <c r="AI120" s="60"/>
      <c r="AJ120" s="43"/>
      <c r="AK120" s="43"/>
      <c r="AL120" s="33"/>
      <c r="AM120" s="33"/>
      <c r="AN120" s="33"/>
      <c r="AO120" s="33"/>
      <c r="AP120" s="33"/>
      <c r="AQ120" s="60"/>
      <c r="AR120" s="43"/>
      <c r="AS120" s="60"/>
      <c r="AT120" s="43"/>
      <c r="AU120" s="33"/>
      <c r="AV120" s="33"/>
      <c r="AW120" s="33"/>
      <c r="AX120" s="33"/>
      <c r="AY120" s="42"/>
      <c r="AZ120" s="43"/>
      <c r="BA120" s="60"/>
      <c r="BB120" s="43"/>
      <c r="BC120" s="43"/>
      <c r="BD120" s="33"/>
      <c r="BE120" s="33"/>
      <c r="BF120" s="33"/>
      <c r="BG120" s="33"/>
      <c r="BH120" s="33"/>
      <c r="BI120" s="3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209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60"/>
      <c r="N121" s="32"/>
      <c r="O121" s="31"/>
      <c r="P121" s="32"/>
      <c r="Q121" s="32"/>
      <c r="R121" s="32"/>
      <c r="S121" s="32"/>
      <c r="T121" s="3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42"/>
      <c r="AF121" s="43"/>
      <c r="AG121" s="43"/>
      <c r="AH121" s="33"/>
      <c r="AI121" s="60"/>
      <c r="AJ121" s="43"/>
      <c r="AK121" s="43"/>
      <c r="AL121" s="33"/>
      <c r="AM121" s="33"/>
      <c r="AN121" s="33"/>
      <c r="AO121" s="33"/>
      <c r="AP121" s="33"/>
      <c r="AQ121" s="60"/>
      <c r="AR121" s="43"/>
      <c r="AS121" s="60"/>
      <c r="AT121" s="43"/>
      <c r="AU121" s="33"/>
      <c r="AV121" s="33"/>
      <c r="AW121" s="33"/>
      <c r="AX121" s="33"/>
      <c r="AY121" s="42"/>
      <c r="AZ121" s="43"/>
      <c r="BA121" s="60"/>
      <c r="BB121" s="43"/>
      <c r="BC121" s="43"/>
      <c r="BD121" s="33"/>
      <c r="BE121" s="33"/>
      <c r="BF121" s="33"/>
      <c r="BG121" s="33"/>
      <c r="BH121" s="33"/>
      <c r="BI121" s="3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98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60"/>
      <c r="N122" s="32"/>
      <c r="O122" s="31"/>
      <c r="P122" s="32"/>
      <c r="Q122" s="32"/>
      <c r="R122" s="32"/>
      <c r="S122" s="32"/>
      <c r="T122" s="3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62"/>
      <c r="AR122" s="33"/>
      <c r="AS122" s="62"/>
      <c r="AT122" s="33"/>
      <c r="AU122" s="33"/>
      <c r="AV122" s="33"/>
      <c r="AW122" s="33"/>
      <c r="AX122" s="33"/>
      <c r="AY122" s="42"/>
      <c r="AZ122" s="43"/>
      <c r="BA122" s="60"/>
      <c r="BB122" s="43"/>
      <c r="BC122" s="42"/>
      <c r="BD122" s="33"/>
      <c r="BE122" s="33"/>
      <c r="BF122" s="33"/>
      <c r="BG122" s="33"/>
      <c r="BH122" s="33"/>
      <c r="BI122" s="3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408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60"/>
      <c r="N123" s="32"/>
      <c r="O123" s="31"/>
      <c r="P123" s="32"/>
      <c r="Q123" s="32"/>
      <c r="R123" s="32"/>
      <c r="S123" s="32"/>
      <c r="T123" s="3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62"/>
      <c r="AR123" s="33"/>
      <c r="AS123" s="62"/>
      <c r="AT123" s="33"/>
      <c r="AU123" s="33"/>
      <c r="AV123" s="33"/>
      <c r="AW123" s="33"/>
      <c r="AX123" s="33"/>
      <c r="AY123" s="42"/>
      <c r="AZ123" s="43"/>
      <c r="BA123" s="60"/>
      <c r="BB123" s="43"/>
      <c r="BC123" s="42"/>
      <c r="BD123" s="33"/>
      <c r="BE123" s="33"/>
      <c r="BF123" s="33"/>
      <c r="BG123" s="33"/>
      <c r="BH123" s="33"/>
      <c r="BI123" s="3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254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60"/>
      <c r="N124" s="32"/>
      <c r="O124" s="31"/>
      <c r="P124" s="32"/>
      <c r="Q124" s="32"/>
      <c r="R124" s="32"/>
      <c r="S124" s="32"/>
      <c r="T124" s="3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62"/>
      <c r="AR124" s="33"/>
      <c r="AS124" s="62"/>
      <c r="AT124" s="33"/>
      <c r="AU124" s="33"/>
      <c r="AV124" s="33"/>
      <c r="AW124" s="33"/>
      <c r="AX124" s="33"/>
      <c r="AY124" s="42"/>
      <c r="AZ124" s="43"/>
      <c r="BA124" s="60"/>
      <c r="BB124" s="43"/>
      <c r="BC124" s="42"/>
      <c r="BD124" s="33"/>
      <c r="BE124" s="33"/>
      <c r="BF124" s="33"/>
      <c r="BG124" s="33"/>
      <c r="BH124" s="33"/>
      <c r="BI124" s="3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261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52"/>
      <c r="O125" s="52"/>
      <c r="P125" s="52"/>
      <c r="Q125" s="52"/>
      <c r="R125" s="52"/>
      <c r="S125" s="52"/>
      <c r="T125" s="5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62"/>
      <c r="AR125" s="33"/>
      <c r="AS125" s="62"/>
      <c r="AT125" s="33"/>
      <c r="AU125" s="33"/>
      <c r="AV125" s="33"/>
      <c r="AW125" s="33"/>
      <c r="AX125" s="33"/>
      <c r="AY125" s="42"/>
      <c r="AZ125" s="43"/>
      <c r="BA125" s="60"/>
      <c r="BB125" s="43"/>
      <c r="BC125" s="42"/>
      <c r="BD125" s="33"/>
      <c r="BE125" s="33"/>
      <c r="BF125" s="33"/>
      <c r="BG125" s="33"/>
      <c r="BH125" s="33"/>
      <c r="BI125" s="3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4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2"/>
      <c r="O126" s="31"/>
      <c r="P126" s="32"/>
      <c r="Q126" s="32"/>
      <c r="R126" s="32"/>
      <c r="S126" s="32"/>
      <c r="T126" s="32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62"/>
      <c r="AR126" s="33"/>
      <c r="AS126" s="62"/>
      <c r="AT126" s="33"/>
      <c r="AU126" s="33"/>
      <c r="AV126" s="33"/>
      <c r="AW126" s="33"/>
      <c r="AX126" s="33"/>
      <c r="AY126" s="42"/>
      <c r="AZ126" s="43"/>
      <c r="BA126" s="60"/>
      <c r="BB126" s="43"/>
      <c r="BC126" s="42"/>
      <c r="BD126" s="33"/>
      <c r="BE126" s="33"/>
      <c r="BF126" s="33"/>
      <c r="BG126" s="33"/>
      <c r="BH126" s="33"/>
      <c r="BI126" s="3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49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60"/>
      <c r="N127" s="32"/>
      <c r="O127" s="31"/>
      <c r="P127" s="32"/>
      <c r="Q127" s="32"/>
      <c r="R127" s="32"/>
      <c r="S127" s="32"/>
      <c r="T127" s="3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62"/>
      <c r="AR127" s="33"/>
      <c r="AS127" s="62"/>
      <c r="AT127" s="33"/>
      <c r="AU127" s="33"/>
      <c r="AV127" s="33"/>
      <c r="AW127" s="33"/>
      <c r="AX127" s="33"/>
      <c r="AY127" s="42"/>
      <c r="AZ127" s="43"/>
      <c r="BA127" s="60"/>
      <c r="BB127" s="43"/>
      <c r="BC127" s="42"/>
      <c r="BD127" s="33"/>
      <c r="BE127" s="33"/>
      <c r="BF127" s="33"/>
      <c r="BG127" s="33"/>
      <c r="BH127" s="33"/>
      <c r="BI127" s="3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49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60"/>
      <c r="N128" s="34"/>
      <c r="O128" s="34"/>
      <c r="P128" s="34"/>
      <c r="Q128" s="34"/>
      <c r="R128" s="34"/>
      <c r="S128" s="34"/>
      <c r="T128" s="32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3"/>
      <c r="BA128" s="60"/>
      <c r="BB128" s="43"/>
      <c r="BC128" s="42"/>
      <c r="BD128" s="33"/>
      <c r="BE128" s="33"/>
      <c r="BF128" s="33"/>
      <c r="BG128" s="33"/>
      <c r="BH128" s="33"/>
      <c r="BI128" s="3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49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60"/>
      <c r="N129" s="32"/>
      <c r="O129" s="31"/>
      <c r="P129" s="32"/>
      <c r="Q129" s="32"/>
      <c r="R129" s="32"/>
      <c r="S129" s="32"/>
      <c r="T129" s="3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62"/>
      <c r="AT129" s="33"/>
      <c r="AU129" s="33"/>
      <c r="AV129" s="33"/>
      <c r="AW129" s="33"/>
      <c r="AX129" s="33"/>
      <c r="AY129" s="42"/>
      <c r="AZ129" s="43"/>
      <c r="BA129" s="60"/>
      <c r="BB129" s="43"/>
      <c r="BC129" s="42"/>
      <c r="BD129" s="33"/>
      <c r="BE129" s="33"/>
      <c r="BF129" s="33"/>
      <c r="BG129" s="33"/>
      <c r="BH129" s="33"/>
      <c r="BI129" s="3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49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60"/>
      <c r="N130" s="32"/>
      <c r="O130" s="31"/>
      <c r="P130" s="32"/>
      <c r="Q130" s="32"/>
      <c r="R130" s="32"/>
      <c r="S130" s="32"/>
      <c r="T130" s="3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62"/>
      <c r="AR130" s="33"/>
      <c r="AS130" s="62"/>
      <c r="AT130" s="33"/>
      <c r="AU130" s="33"/>
      <c r="AV130" s="33"/>
      <c r="AW130" s="33"/>
      <c r="AX130" s="33"/>
      <c r="AY130" s="42"/>
      <c r="AZ130" s="43"/>
      <c r="BA130" s="60"/>
      <c r="BB130" s="43"/>
      <c r="BC130" s="42"/>
      <c r="BD130" s="33"/>
      <c r="BE130" s="33"/>
      <c r="BF130" s="33"/>
      <c r="BG130" s="33"/>
      <c r="BH130" s="33"/>
      <c r="BI130" s="3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67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62"/>
      <c r="AR131" s="33"/>
      <c r="AS131" s="62"/>
      <c r="AT131" s="33"/>
      <c r="AU131" s="33"/>
      <c r="AV131" s="33"/>
      <c r="AW131" s="33"/>
      <c r="AX131" s="33"/>
      <c r="AY131" s="42"/>
      <c r="AZ131" s="43"/>
      <c r="BA131" s="60"/>
      <c r="BB131" s="43"/>
      <c r="BC131" s="43"/>
      <c r="BD131" s="33"/>
      <c r="BE131" s="33"/>
      <c r="BF131" s="33"/>
      <c r="BG131" s="42"/>
      <c r="BH131" s="43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62"/>
      <c r="AR132" s="33"/>
      <c r="AS132" s="62"/>
      <c r="AT132" s="33"/>
      <c r="AU132" s="33"/>
      <c r="AV132" s="33"/>
      <c r="AW132" s="33"/>
      <c r="AX132" s="33"/>
      <c r="AY132" s="42"/>
      <c r="AZ132" s="43"/>
      <c r="BA132" s="60"/>
      <c r="BB132" s="51"/>
      <c r="BC132" s="52"/>
      <c r="BD132" s="33"/>
      <c r="BE132" s="33"/>
      <c r="BF132" s="33"/>
      <c r="BG132" s="33"/>
      <c r="BH132" s="33"/>
      <c r="BI132" s="3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44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62"/>
      <c r="AR133" s="33"/>
      <c r="AS133" s="62"/>
      <c r="AT133" s="33"/>
      <c r="AU133" s="33"/>
      <c r="AV133" s="33"/>
      <c r="AW133" s="33"/>
      <c r="AX133" s="33"/>
      <c r="AY133" s="42"/>
      <c r="AZ133" s="43"/>
      <c r="BA133" s="60"/>
      <c r="BB133" s="51"/>
      <c r="BC133" s="52"/>
      <c r="BD133" s="33"/>
      <c r="BE133" s="33"/>
      <c r="BF133" s="33"/>
      <c r="BG133" s="33"/>
      <c r="BH133" s="33"/>
      <c r="BI133" s="3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409.6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62"/>
      <c r="AR134" s="33"/>
      <c r="AS134" s="62"/>
      <c r="AT134" s="33"/>
      <c r="AU134" s="33"/>
      <c r="AV134" s="33"/>
      <c r="AW134" s="33"/>
      <c r="AX134" s="33"/>
      <c r="AY134" s="42"/>
      <c r="AZ134" s="42"/>
      <c r="BA134" s="42"/>
      <c r="BB134" s="43"/>
      <c r="BC134" s="42"/>
      <c r="BD134" s="33"/>
      <c r="BE134" s="33"/>
      <c r="BF134" s="33"/>
      <c r="BG134" s="33"/>
      <c r="BH134" s="33"/>
      <c r="BI134" s="3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52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62"/>
      <c r="AR135" s="33"/>
      <c r="AS135" s="62"/>
      <c r="AT135" s="33"/>
      <c r="AU135" s="33"/>
      <c r="AV135" s="33"/>
      <c r="AW135" s="33"/>
      <c r="AX135" s="33"/>
      <c r="AY135" s="42"/>
      <c r="AZ135" s="43"/>
      <c r="BA135" s="60"/>
      <c r="BB135" s="43"/>
      <c r="BC135" s="42"/>
      <c r="BD135" s="33"/>
      <c r="BE135" s="33"/>
      <c r="BF135" s="33"/>
      <c r="BG135" s="33"/>
      <c r="BH135" s="33"/>
      <c r="BI135" s="3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220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52"/>
      <c r="O136" s="52"/>
      <c r="P136" s="52"/>
      <c r="Q136" s="52"/>
      <c r="R136" s="52"/>
      <c r="S136" s="52"/>
      <c r="T136" s="5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62"/>
      <c r="AR136" s="33"/>
      <c r="AS136" s="62"/>
      <c r="AT136" s="33"/>
      <c r="AU136" s="33"/>
      <c r="AV136" s="33"/>
      <c r="AW136" s="33"/>
      <c r="AX136" s="33"/>
      <c r="AY136" s="42"/>
      <c r="AZ136" s="43"/>
      <c r="BA136" s="60"/>
      <c r="BB136" s="52"/>
      <c r="BC136" s="52"/>
      <c r="BD136" s="33"/>
      <c r="BE136" s="33"/>
      <c r="BF136" s="33"/>
      <c r="BG136" s="33"/>
      <c r="BH136" s="33"/>
      <c r="BI136" s="3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220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62"/>
      <c r="AT137" s="33"/>
      <c r="AU137" s="33"/>
      <c r="AV137" s="33"/>
      <c r="AW137" s="33"/>
      <c r="AX137" s="33"/>
      <c r="AY137" s="42"/>
      <c r="AZ137" s="43"/>
      <c r="BA137" s="60"/>
      <c r="BB137" s="42"/>
      <c r="BC137" s="42"/>
      <c r="BD137" s="33"/>
      <c r="BE137" s="33"/>
      <c r="BF137" s="33"/>
      <c r="BG137" s="33"/>
      <c r="BH137" s="33"/>
      <c r="BI137" s="3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220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42"/>
      <c r="AZ138" s="43"/>
      <c r="BA138" s="60"/>
      <c r="BB138" s="43"/>
      <c r="BC138" s="42"/>
      <c r="BD138" s="33"/>
      <c r="BE138" s="33"/>
      <c r="BF138" s="33"/>
      <c r="BG138" s="33"/>
      <c r="BH138" s="33"/>
      <c r="BI138" s="3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409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52"/>
      <c r="O139" s="52"/>
      <c r="P139" s="52"/>
      <c r="Q139" s="52"/>
      <c r="R139" s="52"/>
      <c r="S139" s="52"/>
      <c r="T139" s="52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52"/>
      <c r="AG139" s="52"/>
      <c r="AH139" s="33"/>
      <c r="AI139" s="60"/>
      <c r="AJ139" s="52"/>
      <c r="AK139" s="52"/>
      <c r="AL139" s="33"/>
      <c r="AM139" s="33"/>
      <c r="AN139" s="33"/>
      <c r="AO139" s="33"/>
      <c r="AP139" s="33"/>
      <c r="AQ139" s="60"/>
      <c r="AR139" s="52"/>
      <c r="AS139" s="60"/>
      <c r="AT139" s="52"/>
      <c r="AU139" s="33"/>
      <c r="AV139" s="33"/>
      <c r="AW139" s="33"/>
      <c r="AX139" s="33"/>
      <c r="AY139" s="42"/>
      <c r="AZ139" s="43"/>
      <c r="BA139" s="60"/>
      <c r="BB139" s="52"/>
      <c r="BC139" s="52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44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52"/>
      <c r="O140" s="52"/>
      <c r="P140" s="52"/>
      <c r="Q140" s="52"/>
      <c r="R140" s="52"/>
      <c r="S140" s="52"/>
      <c r="T140" s="5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42"/>
      <c r="AF140" s="52"/>
      <c r="AG140" s="52"/>
      <c r="AH140" s="33"/>
      <c r="AI140" s="60"/>
      <c r="AJ140" s="52"/>
      <c r="AK140" s="52"/>
      <c r="AL140" s="33"/>
      <c r="AM140" s="33"/>
      <c r="AN140" s="33"/>
      <c r="AO140" s="33"/>
      <c r="AP140" s="33"/>
      <c r="AQ140" s="60"/>
      <c r="AR140" s="52"/>
      <c r="AS140" s="60"/>
      <c r="AT140" s="52"/>
      <c r="AU140" s="33"/>
      <c r="AV140" s="33"/>
      <c r="AW140" s="33"/>
      <c r="AX140" s="33"/>
      <c r="AY140" s="42"/>
      <c r="AZ140" s="43"/>
      <c r="BA140" s="60"/>
      <c r="BB140" s="52"/>
      <c r="BC140" s="52"/>
      <c r="BD140" s="33"/>
      <c r="BE140" s="33"/>
      <c r="BF140" s="33"/>
      <c r="BG140" s="33"/>
      <c r="BH140" s="33"/>
      <c r="BI140" s="3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144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52"/>
      <c r="O141" s="52"/>
      <c r="P141" s="52"/>
      <c r="Q141" s="52"/>
      <c r="R141" s="52"/>
      <c r="S141" s="52"/>
      <c r="T141" s="5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42"/>
      <c r="AF141" s="52"/>
      <c r="AG141" s="52"/>
      <c r="AH141" s="33"/>
      <c r="AI141" s="60"/>
      <c r="AJ141" s="52"/>
      <c r="AK141" s="52"/>
      <c r="AL141" s="33"/>
      <c r="AM141" s="33"/>
      <c r="AN141" s="33"/>
      <c r="AO141" s="33"/>
      <c r="AP141" s="33"/>
      <c r="AQ141" s="60"/>
      <c r="AR141" s="52"/>
      <c r="AS141" s="60"/>
      <c r="AT141" s="52"/>
      <c r="AU141" s="33"/>
      <c r="AV141" s="33"/>
      <c r="AW141" s="33"/>
      <c r="AX141" s="33"/>
      <c r="AY141" s="42"/>
      <c r="AZ141" s="43"/>
      <c r="BA141" s="60"/>
      <c r="BB141" s="52"/>
      <c r="BC141" s="52"/>
      <c r="BD141" s="33"/>
      <c r="BE141" s="33"/>
      <c r="BF141" s="33"/>
      <c r="BG141" s="33"/>
      <c r="BH141" s="33"/>
      <c r="BI141" s="3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44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52"/>
      <c r="O142" s="52"/>
      <c r="P142" s="52"/>
      <c r="Q142" s="52"/>
      <c r="R142" s="52"/>
      <c r="S142" s="52"/>
      <c r="T142" s="52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42"/>
      <c r="AF142" s="52"/>
      <c r="AG142" s="52"/>
      <c r="AH142" s="33"/>
      <c r="AI142" s="60"/>
      <c r="AJ142" s="52"/>
      <c r="AK142" s="52"/>
      <c r="AL142" s="33"/>
      <c r="AM142" s="33"/>
      <c r="AN142" s="33"/>
      <c r="AO142" s="33"/>
      <c r="AP142" s="33"/>
      <c r="AQ142" s="60"/>
      <c r="AR142" s="52"/>
      <c r="AS142" s="60"/>
      <c r="AT142" s="52"/>
      <c r="AU142" s="33"/>
      <c r="AV142" s="33"/>
      <c r="AW142" s="33"/>
      <c r="AX142" s="33"/>
      <c r="AY142" s="42"/>
      <c r="AZ142" s="43"/>
      <c r="BA142" s="60"/>
      <c r="BB142" s="52"/>
      <c r="BC142" s="5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44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52"/>
      <c r="O143" s="52"/>
      <c r="P143" s="52"/>
      <c r="Q143" s="52"/>
      <c r="R143" s="52"/>
      <c r="S143" s="52"/>
      <c r="T143" s="52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42"/>
      <c r="AF143" s="52"/>
      <c r="AG143" s="52"/>
      <c r="AH143" s="33"/>
      <c r="AI143" s="60"/>
      <c r="AJ143" s="52"/>
      <c r="AK143" s="52"/>
      <c r="AL143" s="33"/>
      <c r="AM143" s="33"/>
      <c r="AN143" s="33"/>
      <c r="AO143" s="33"/>
      <c r="AP143" s="33"/>
      <c r="AQ143" s="60"/>
      <c r="AR143" s="52"/>
      <c r="AS143" s="60"/>
      <c r="AT143" s="52"/>
      <c r="AU143" s="33"/>
      <c r="AV143" s="33"/>
      <c r="AW143" s="33"/>
      <c r="AX143" s="33"/>
      <c r="AY143" s="42"/>
      <c r="AZ143" s="43"/>
      <c r="BA143" s="60"/>
      <c r="BB143" s="52"/>
      <c r="BC143" s="52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44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52"/>
      <c r="O144" s="52"/>
      <c r="P144" s="52"/>
      <c r="Q144" s="52"/>
      <c r="R144" s="52"/>
      <c r="S144" s="52"/>
      <c r="T144" s="52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42"/>
      <c r="AF144" s="52"/>
      <c r="AG144" s="52"/>
      <c r="AH144" s="33"/>
      <c r="AI144" s="60"/>
      <c r="AJ144" s="52"/>
      <c r="AK144" s="52"/>
      <c r="AL144" s="33"/>
      <c r="AM144" s="33"/>
      <c r="AN144" s="33"/>
      <c r="AO144" s="33"/>
      <c r="AP144" s="33"/>
      <c r="AQ144" s="60"/>
      <c r="AR144" s="52"/>
      <c r="AS144" s="60"/>
      <c r="AT144" s="52"/>
      <c r="AU144" s="33"/>
      <c r="AV144" s="33"/>
      <c r="AW144" s="33"/>
      <c r="AX144" s="33"/>
      <c r="AY144" s="42"/>
      <c r="AZ144" s="43"/>
      <c r="BA144" s="60"/>
      <c r="BB144" s="52"/>
      <c r="BC144" s="52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409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52"/>
      <c r="O145" s="52"/>
      <c r="P145" s="52"/>
      <c r="Q145" s="52"/>
      <c r="R145" s="52"/>
      <c r="S145" s="52"/>
      <c r="T145" s="52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62"/>
      <c r="AR145" s="33"/>
      <c r="AS145" s="62"/>
      <c r="AT145" s="33"/>
      <c r="AU145" s="33"/>
      <c r="AV145" s="33"/>
      <c r="AW145" s="33"/>
      <c r="AX145" s="33"/>
      <c r="AY145" s="42"/>
      <c r="AZ145" s="43"/>
      <c r="BA145" s="60"/>
      <c r="BB145" s="51"/>
      <c r="BC145" s="52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408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62"/>
      <c r="AR146" s="33"/>
      <c r="AS146" s="62"/>
      <c r="AT146" s="33"/>
      <c r="AU146" s="33"/>
      <c r="AV146" s="33"/>
      <c r="AW146" s="33"/>
      <c r="AX146" s="33"/>
      <c r="AY146" s="42"/>
      <c r="AZ146" s="43"/>
      <c r="BA146" s="60"/>
      <c r="BB146" s="42"/>
      <c r="BC146" s="42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46.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42"/>
      <c r="AZ147" s="43"/>
      <c r="BA147" s="60"/>
      <c r="BB147" s="51"/>
      <c r="BC147" s="5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8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62"/>
      <c r="AR148" s="33"/>
      <c r="AS148" s="62"/>
      <c r="AT148" s="33"/>
      <c r="AU148" s="33"/>
      <c r="AV148" s="33"/>
      <c r="AW148" s="33"/>
      <c r="AX148" s="33"/>
      <c r="AY148" s="42"/>
      <c r="AZ148" s="43"/>
      <c r="BA148" s="60"/>
      <c r="BB148" s="42"/>
      <c r="BC148" s="4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56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62"/>
      <c r="AR149" s="33"/>
      <c r="AS149" s="62"/>
      <c r="AT149" s="33"/>
      <c r="AU149" s="33"/>
      <c r="AV149" s="33"/>
      <c r="AW149" s="33"/>
      <c r="AX149" s="33"/>
      <c r="AY149" s="42"/>
      <c r="AZ149" s="43"/>
      <c r="BA149" s="60"/>
      <c r="BB149" s="51"/>
      <c r="BC149" s="5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32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52"/>
      <c r="O150" s="52"/>
      <c r="P150" s="52"/>
      <c r="Q150" s="52"/>
      <c r="R150" s="52"/>
      <c r="S150" s="52"/>
      <c r="T150" s="5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62"/>
      <c r="AR150" s="33"/>
      <c r="AS150" s="62"/>
      <c r="AT150" s="33"/>
      <c r="AU150" s="33"/>
      <c r="AV150" s="33"/>
      <c r="AW150" s="33"/>
      <c r="AX150" s="33"/>
      <c r="AY150" s="42"/>
      <c r="AZ150" s="43"/>
      <c r="BA150" s="60"/>
      <c r="BB150" s="52"/>
      <c r="BC150" s="52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32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52"/>
      <c r="O151" s="52"/>
      <c r="P151" s="52"/>
      <c r="Q151" s="52"/>
      <c r="R151" s="52"/>
      <c r="S151" s="52"/>
      <c r="T151" s="5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42"/>
      <c r="AZ151" s="43"/>
      <c r="BA151" s="60"/>
      <c r="BB151" s="51"/>
      <c r="BC151" s="52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246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3"/>
      <c r="O152" s="42"/>
      <c r="P152" s="43"/>
      <c r="Q152" s="43"/>
      <c r="R152" s="43"/>
      <c r="S152" s="43"/>
      <c r="T152" s="4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62"/>
      <c r="AR152" s="33"/>
      <c r="AS152" s="62"/>
      <c r="AT152" s="33"/>
      <c r="AU152" s="33"/>
      <c r="AV152" s="33"/>
      <c r="AW152" s="33"/>
      <c r="AX152" s="33"/>
      <c r="AY152" s="42"/>
      <c r="AZ152" s="43"/>
      <c r="BA152" s="60"/>
      <c r="BB152" s="43"/>
      <c r="BC152" s="43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8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4"/>
      <c r="O153" s="34"/>
      <c r="P153" s="34"/>
      <c r="Q153" s="34"/>
      <c r="R153" s="34"/>
      <c r="S153" s="34"/>
      <c r="T153" s="3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62"/>
      <c r="AR153" s="33"/>
      <c r="AS153" s="62"/>
      <c r="AT153" s="33"/>
      <c r="AU153" s="33"/>
      <c r="AV153" s="33"/>
      <c r="AW153" s="33"/>
      <c r="AX153" s="33"/>
      <c r="AY153" s="42"/>
      <c r="AZ153" s="43"/>
      <c r="BA153" s="56"/>
      <c r="BB153" s="59"/>
      <c r="BC153" s="52"/>
      <c r="BD153" s="33"/>
      <c r="BE153" s="33"/>
      <c r="BF153" s="33"/>
      <c r="BG153" s="33"/>
      <c r="BH153" s="33"/>
      <c r="BI153" s="33"/>
      <c r="BJ153" s="33"/>
      <c r="BK153" s="44"/>
      <c r="BL153" s="24"/>
      <c r="BM153" s="33"/>
      <c r="BN153" s="33"/>
      <c r="BO153" s="34"/>
      <c r="BP153" s="23"/>
      <c r="BQ153" s="24"/>
      <c r="BR153" s="25"/>
    </row>
    <row r="154" spans="1:70" s="22" customFormat="1" ht="18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60"/>
      <c r="N154" s="32"/>
      <c r="O154" s="31"/>
      <c r="P154" s="32"/>
      <c r="Q154" s="32"/>
      <c r="R154" s="32"/>
      <c r="S154" s="32"/>
      <c r="T154" s="3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62"/>
      <c r="AR154" s="33"/>
      <c r="AS154" s="62"/>
      <c r="AT154" s="33"/>
      <c r="AU154" s="33"/>
      <c r="AV154" s="33"/>
      <c r="AW154" s="33"/>
      <c r="AX154" s="33"/>
      <c r="AY154" s="42"/>
      <c r="AZ154" s="43"/>
      <c r="BA154" s="56"/>
      <c r="BB154" s="59"/>
      <c r="BC154" s="52"/>
      <c r="BD154" s="33"/>
      <c r="BE154" s="33"/>
      <c r="BF154" s="33"/>
      <c r="BG154" s="33"/>
      <c r="BH154" s="33"/>
      <c r="BI154" s="33"/>
      <c r="BJ154" s="33"/>
      <c r="BK154" s="44"/>
      <c r="BL154" s="24"/>
      <c r="BM154" s="33"/>
      <c r="BN154" s="33"/>
      <c r="BO154" s="34"/>
      <c r="BP154" s="23"/>
      <c r="BQ154" s="24"/>
      <c r="BR154" s="25"/>
    </row>
    <row r="155" spans="1:70" s="22" customFormat="1" ht="18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43"/>
      <c r="BA155" s="60"/>
      <c r="BB155" s="42"/>
      <c r="BC155" s="4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8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62"/>
      <c r="AJ156" s="33"/>
      <c r="AK156" s="33"/>
      <c r="AL156" s="33"/>
      <c r="AM156" s="33"/>
      <c r="AN156" s="33"/>
      <c r="AO156" s="33"/>
      <c r="AP156" s="33"/>
      <c r="AQ156" s="62"/>
      <c r="AR156" s="33"/>
      <c r="AS156" s="62"/>
      <c r="AT156" s="33"/>
      <c r="AU156" s="33"/>
      <c r="AV156" s="33"/>
      <c r="AW156" s="33"/>
      <c r="AX156" s="33"/>
      <c r="AY156" s="42"/>
      <c r="AZ156" s="43"/>
      <c r="BA156" s="56"/>
      <c r="BB156" s="59"/>
      <c r="BC156" s="42"/>
      <c r="BD156" s="33"/>
      <c r="BE156" s="33"/>
      <c r="BF156" s="33"/>
      <c r="BG156" s="33"/>
      <c r="BH156" s="33"/>
      <c r="BI156" s="33"/>
      <c r="BJ156" s="33"/>
      <c r="BK156" s="44"/>
      <c r="BL156" s="24"/>
      <c r="BM156" s="33"/>
      <c r="BN156" s="33"/>
      <c r="BO156" s="34"/>
      <c r="BP156" s="23"/>
      <c r="BQ156" s="24"/>
      <c r="BR156" s="25"/>
    </row>
    <row r="157" spans="1:70" s="22" customFormat="1" ht="189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51"/>
      <c r="O157" s="51"/>
      <c r="P157" s="51"/>
      <c r="Q157" s="51"/>
      <c r="R157" s="51"/>
      <c r="S157" s="51"/>
      <c r="T157" s="5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62"/>
      <c r="AJ157" s="33"/>
      <c r="AK157" s="33"/>
      <c r="AL157" s="33"/>
      <c r="AM157" s="33"/>
      <c r="AN157" s="33"/>
      <c r="AO157" s="33"/>
      <c r="AP157" s="33"/>
      <c r="AQ157" s="62"/>
      <c r="AR157" s="33"/>
      <c r="AS157" s="62"/>
      <c r="AT157" s="33"/>
      <c r="AU157" s="33"/>
      <c r="AV157" s="33"/>
      <c r="AW157" s="33"/>
      <c r="AX157" s="33"/>
      <c r="AY157" s="42"/>
      <c r="AZ157" s="43"/>
      <c r="BA157" s="56"/>
      <c r="BB157" s="59"/>
      <c r="BC157" s="42"/>
      <c r="BD157" s="33"/>
      <c r="BE157" s="33"/>
      <c r="BF157" s="33"/>
      <c r="BG157" s="33"/>
      <c r="BH157" s="33"/>
      <c r="BI157" s="33"/>
      <c r="BJ157" s="33"/>
      <c r="BK157" s="44"/>
      <c r="BL157" s="24"/>
      <c r="BM157" s="33"/>
      <c r="BN157" s="33"/>
      <c r="BO157" s="34"/>
      <c r="BP157" s="23"/>
      <c r="BQ157" s="24"/>
      <c r="BR157" s="25"/>
    </row>
    <row r="158" spans="1:70" s="22" customFormat="1" ht="184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62"/>
      <c r="AJ158" s="33"/>
      <c r="AK158" s="33"/>
      <c r="AL158" s="33"/>
      <c r="AM158" s="33"/>
      <c r="AN158" s="33"/>
      <c r="AO158" s="33"/>
      <c r="AP158" s="33"/>
      <c r="AQ158" s="62"/>
      <c r="AR158" s="33"/>
      <c r="AS158" s="62"/>
      <c r="AT158" s="33"/>
      <c r="AU158" s="33"/>
      <c r="AV158" s="33"/>
      <c r="AW158" s="33"/>
      <c r="AX158" s="33"/>
      <c r="AY158" s="42"/>
      <c r="AZ158" s="43"/>
      <c r="BA158" s="60"/>
      <c r="BB158" s="42"/>
      <c r="BC158" s="42"/>
      <c r="BD158" s="33"/>
      <c r="BE158" s="33"/>
      <c r="BF158" s="33"/>
      <c r="BG158" s="42"/>
      <c r="BH158" s="43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84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62"/>
      <c r="AJ159" s="33"/>
      <c r="AK159" s="33"/>
      <c r="AL159" s="33"/>
      <c r="AM159" s="33"/>
      <c r="AN159" s="33"/>
      <c r="AO159" s="33"/>
      <c r="AP159" s="33"/>
      <c r="AQ159" s="62"/>
      <c r="AR159" s="33"/>
      <c r="AS159" s="62"/>
      <c r="AT159" s="33"/>
      <c r="AU159" s="33"/>
      <c r="AV159" s="33"/>
      <c r="AW159" s="33"/>
      <c r="AX159" s="33"/>
      <c r="AY159" s="42"/>
      <c r="AZ159" s="43"/>
      <c r="BA159" s="49"/>
      <c r="BB159" s="59"/>
      <c r="BC159" s="42"/>
      <c r="BD159" s="33"/>
      <c r="BE159" s="33"/>
      <c r="BF159" s="33"/>
      <c r="BG159" s="42"/>
      <c r="BH159" s="43"/>
      <c r="BI159" s="43"/>
      <c r="BJ159" s="33"/>
      <c r="BK159" s="44"/>
      <c r="BL159" s="24"/>
      <c r="BM159" s="33"/>
      <c r="BN159" s="33"/>
      <c r="BO159" s="34"/>
      <c r="BP159" s="23"/>
      <c r="BQ159" s="24"/>
      <c r="BR159" s="25"/>
    </row>
    <row r="160" spans="1:70" s="22" customFormat="1" ht="184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52"/>
      <c r="O160" s="52"/>
      <c r="P160" s="52"/>
      <c r="Q160" s="52"/>
      <c r="R160" s="52"/>
      <c r="S160" s="52"/>
      <c r="T160" s="5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62"/>
      <c r="AJ160" s="33"/>
      <c r="AK160" s="33"/>
      <c r="AL160" s="33"/>
      <c r="AM160" s="33"/>
      <c r="AN160" s="33"/>
      <c r="AO160" s="33"/>
      <c r="AP160" s="33"/>
      <c r="AQ160" s="62"/>
      <c r="AR160" s="33"/>
      <c r="AS160" s="62"/>
      <c r="AT160" s="33"/>
      <c r="AU160" s="33"/>
      <c r="AV160" s="33"/>
      <c r="AW160" s="33"/>
      <c r="AX160" s="33"/>
      <c r="AY160" s="42"/>
      <c r="AZ160" s="43"/>
      <c r="BA160" s="60"/>
      <c r="BB160" s="52"/>
      <c r="BC160" s="5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84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52"/>
      <c r="O161" s="52"/>
      <c r="P161" s="52"/>
      <c r="Q161" s="52"/>
      <c r="R161" s="52"/>
      <c r="S161" s="52"/>
      <c r="T161" s="52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62"/>
      <c r="AJ161" s="33"/>
      <c r="AK161" s="33"/>
      <c r="AL161" s="33"/>
      <c r="AM161" s="33"/>
      <c r="AN161" s="33"/>
      <c r="AO161" s="33"/>
      <c r="AP161" s="33"/>
      <c r="AQ161" s="62"/>
      <c r="AR161" s="33"/>
      <c r="AS161" s="62"/>
      <c r="AT161" s="33"/>
      <c r="AU161" s="33"/>
      <c r="AV161" s="33"/>
      <c r="AW161" s="33"/>
      <c r="AX161" s="33"/>
      <c r="AY161" s="42"/>
      <c r="AZ161" s="43"/>
      <c r="BA161" s="60"/>
      <c r="BB161" s="43"/>
      <c r="BC161" s="4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84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52"/>
      <c r="O162" s="52"/>
      <c r="P162" s="52"/>
      <c r="Q162" s="52"/>
      <c r="R162" s="52"/>
      <c r="S162" s="52"/>
      <c r="T162" s="52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3"/>
      <c r="BA162" s="60"/>
      <c r="BB162" s="52"/>
      <c r="BC162" s="5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52"/>
      <c r="O163" s="52"/>
      <c r="P163" s="52"/>
      <c r="Q163" s="52"/>
      <c r="R163" s="52"/>
      <c r="S163" s="52"/>
      <c r="T163" s="52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42"/>
      <c r="AZ163" s="43"/>
      <c r="BA163" s="60"/>
      <c r="BB163" s="43"/>
      <c r="BC163" s="4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12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3"/>
      <c r="O164" s="43"/>
      <c r="P164" s="43"/>
      <c r="Q164" s="43"/>
      <c r="R164" s="43"/>
      <c r="S164" s="43"/>
      <c r="T164" s="4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60"/>
      <c r="BB164" s="43"/>
      <c r="BC164" s="43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409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2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60"/>
      <c r="BB165" s="43"/>
      <c r="BC165" s="43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8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60"/>
      <c r="N166" s="32"/>
      <c r="O166" s="31"/>
      <c r="P166" s="32"/>
      <c r="Q166" s="32"/>
      <c r="R166" s="32"/>
      <c r="S166" s="32"/>
      <c r="T166" s="32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62"/>
      <c r="BB166" s="33"/>
      <c r="BC166" s="33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22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60"/>
      <c r="BB167" s="43"/>
      <c r="BC167" s="43"/>
      <c r="BD167" s="33"/>
      <c r="BE167" s="33"/>
      <c r="BF167" s="33"/>
      <c r="BG167" s="33"/>
      <c r="BH167" s="33"/>
      <c r="BI167" s="42"/>
      <c r="BJ167" s="43"/>
      <c r="BK167" s="43"/>
      <c r="BL167" s="24"/>
      <c r="BM167" s="33"/>
      <c r="BN167" s="33"/>
      <c r="BO167" s="34"/>
      <c r="BP167" s="23"/>
      <c r="BQ167" s="24"/>
      <c r="BR167" s="25"/>
    </row>
    <row r="168" spans="1:70" s="22" customFormat="1" ht="222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2"/>
      <c r="O168" s="42"/>
      <c r="P168" s="43"/>
      <c r="Q168" s="43"/>
      <c r="R168" s="43"/>
      <c r="S168" s="43"/>
      <c r="T168" s="4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62"/>
      <c r="BB168" s="33"/>
      <c r="BC168" s="33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222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2"/>
      <c r="O169" s="42"/>
      <c r="P169" s="43"/>
      <c r="Q169" s="43"/>
      <c r="R169" s="43"/>
      <c r="S169" s="43"/>
      <c r="T169" s="4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62"/>
      <c r="BB169" s="33"/>
      <c r="BC169" s="33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257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60"/>
      <c r="BB170" s="43"/>
      <c r="BC170" s="43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82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60"/>
      <c r="N171" s="32"/>
      <c r="O171" s="31"/>
      <c r="P171" s="32"/>
      <c r="Q171" s="32"/>
      <c r="R171" s="32"/>
      <c r="S171" s="32"/>
      <c r="T171" s="3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62"/>
      <c r="BB171" s="33"/>
      <c r="BC171" s="33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229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52"/>
      <c r="O172" s="52"/>
      <c r="P172" s="52"/>
      <c r="Q172" s="52"/>
      <c r="R172" s="52"/>
      <c r="S172" s="52"/>
      <c r="T172" s="5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62"/>
      <c r="BB172" s="33"/>
      <c r="BC172" s="33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40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3"/>
      <c r="O173" s="42"/>
      <c r="P173" s="43"/>
      <c r="Q173" s="43"/>
      <c r="R173" s="43"/>
      <c r="S173" s="43"/>
      <c r="T173" s="4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3"/>
      <c r="AG173" s="43"/>
      <c r="AH173" s="43"/>
      <c r="AI173" s="60"/>
      <c r="AJ173" s="43"/>
      <c r="AK173" s="43"/>
      <c r="AL173" s="33"/>
      <c r="AM173" s="33"/>
      <c r="AN173" s="33"/>
      <c r="AO173" s="33"/>
      <c r="AP173" s="33"/>
      <c r="AQ173" s="60"/>
      <c r="AR173" s="43"/>
      <c r="AS173" s="60"/>
      <c r="AT173" s="43"/>
      <c r="AU173" s="33"/>
      <c r="AV173" s="33"/>
      <c r="AW173" s="33"/>
      <c r="AX173" s="33"/>
      <c r="AY173" s="42"/>
      <c r="AZ173" s="43"/>
      <c r="BA173" s="60"/>
      <c r="BB173" s="43"/>
      <c r="BC173" s="43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4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42"/>
      <c r="AH174" s="43"/>
      <c r="AI174" s="4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3"/>
      <c r="BA174" s="60"/>
      <c r="BB174" s="43"/>
      <c r="BC174" s="43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4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60"/>
      <c r="N175" s="32"/>
      <c r="O175" s="31"/>
      <c r="P175" s="32"/>
      <c r="Q175" s="32"/>
      <c r="R175" s="32"/>
      <c r="S175" s="32"/>
      <c r="T175" s="32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42"/>
      <c r="AH175" s="43"/>
      <c r="AI175" s="4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3"/>
      <c r="BA175" s="60"/>
      <c r="BB175" s="43"/>
      <c r="BC175" s="43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4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60"/>
      <c r="N176" s="34"/>
      <c r="O176" s="34"/>
      <c r="P176" s="34"/>
      <c r="Q176" s="34"/>
      <c r="R176" s="34"/>
      <c r="S176" s="34"/>
      <c r="T176" s="32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42"/>
      <c r="AH176" s="43"/>
      <c r="AI176" s="4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3"/>
      <c r="BA176" s="60"/>
      <c r="BB176" s="43"/>
      <c r="BC176" s="43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4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60"/>
      <c r="N177" s="32"/>
      <c r="O177" s="31"/>
      <c r="P177" s="32"/>
      <c r="Q177" s="32"/>
      <c r="R177" s="32"/>
      <c r="S177" s="32"/>
      <c r="T177" s="32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42"/>
      <c r="AH177" s="43"/>
      <c r="AI177" s="4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3"/>
      <c r="BA177" s="60"/>
      <c r="BB177" s="43"/>
      <c r="BC177" s="43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4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60"/>
      <c r="N178" s="32"/>
      <c r="O178" s="31"/>
      <c r="P178" s="32"/>
      <c r="Q178" s="32"/>
      <c r="R178" s="32"/>
      <c r="S178" s="32"/>
      <c r="T178" s="3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42"/>
      <c r="AH178" s="43"/>
      <c r="AI178" s="4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3"/>
      <c r="BA178" s="60"/>
      <c r="BB178" s="43"/>
      <c r="BC178" s="43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20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3"/>
      <c r="O179" s="42"/>
      <c r="P179" s="43"/>
      <c r="Q179" s="43"/>
      <c r="R179" s="43"/>
      <c r="S179" s="43"/>
      <c r="T179" s="4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60"/>
      <c r="BB179" s="43"/>
      <c r="BC179" s="43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0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60"/>
      <c r="N180" s="32"/>
      <c r="O180" s="31"/>
      <c r="P180" s="32"/>
      <c r="Q180" s="32"/>
      <c r="R180" s="32"/>
      <c r="S180" s="32"/>
      <c r="T180" s="32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62"/>
      <c r="BB180" s="33"/>
      <c r="BC180" s="33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20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43"/>
      <c r="O181" s="42"/>
      <c r="P181" s="43"/>
      <c r="Q181" s="43"/>
      <c r="R181" s="43"/>
      <c r="S181" s="43"/>
      <c r="T181" s="4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60"/>
      <c r="BB181" s="43"/>
      <c r="BC181" s="43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201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60"/>
      <c r="N182" s="32"/>
      <c r="O182" s="31"/>
      <c r="P182" s="32"/>
      <c r="Q182" s="32"/>
      <c r="R182" s="32"/>
      <c r="S182" s="32"/>
      <c r="T182" s="3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62"/>
      <c r="BB182" s="33"/>
      <c r="BC182" s="33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409.6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43"/>
      <c r="O183" s="42"/>
      <c r="P183" s="42"/>
      <c r="Q183" s="42"/>
      <c r="R183" s="42"/>
      <c r="S183" s="42"/>
      <c r="T183" s="4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62"/>
      <c r="BB183" s="33"/>
      <c r="BC183" s="33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201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3"/>
      <c r="O184" s="42"/>
      <c r="P184" s="42"/>
      <c r="Q184" s="42"/>
      <c r="R184" s="42"/>
      <c r="S184" s="42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62"/>
      <c r="BB184" s="33"/>
      <c r="BC184" s="33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201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42"/>
      <c r="AH185" s="43"/>
      <c r="AI185" s="4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42"/>
      <c r="AZ185" s="43"/>
      <c r="BA185" s="60"/>
      <c r="BB185" s="43"/>
      <c r="BC185" s="43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20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3"/>
      <c r="O186" s="42"/>
      <c r="P186" s="32"/>
      <c r="Q186" s="32"/>
      <c r="R186" s="32"/>
      <c r="S186" s="32"/>
      <c r="T186" s="3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62"/>
      <c r="BB186" s="33"/>
      <c r="BC186" s="33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201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3"/>
      <c r="O187" s="42"/>
      <c r="P187" s="42"/>
      <c r="Q187" s="42"/>
      <c r="R187" s="42"/>
      <c r="S187" s="42"/>
      <c r="T187" s="4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62"/>
      <c r="BB187" s="33"/>
      <c r="BC187" s="33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01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60"/>
      <c r="N188" s="32"/>
      <c r="O188" s="31"/>
      <c r="P188" s="32"/>
      <c r="Q188" s="32"/>
      <c r="R188" s="32"/>
      <c r="S188" s="32"/>
      <c r="T188" s="3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62"/>
      <c r="BB188" s="33"/>
      <c r="BC188" s="3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59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52"/>
      <c r="O189" s="52"/>
      <c r="P189" s="52"/>
      <c r="Q189" s="52"/>
      <c r="R189" s="52"/>
      <c r="S189" s="52"/>
      <c r="T189" s="5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60"/>
      <c r="BB189" s="52"/>
      <c r="BC189" s="52"/>
      <c r="BD189" s="33"/>
      <c r="BE189" s="33"/>
      <c r="BF189" s="33"/>
      <c r="BG189" s="42"/>
      <c r="BH189" s="51"/>
      <c r="BI189" s="52"/>
      <c r="BJ189" s="33"/>
      <c r="BK189" s="44"/>
      <c r="BL189" s="24"/>
      <c r="BM189" s="33"/>
      <c r="BN189" s="33"/>
      <c r="BO189" s="34"/>
      <c r="BP189" s="23"/>
      <c r="BQ189" s="24"/>
      <c r="BR189" s="25"/>
    </row>
    <row r="190" spans="1:70" s="22" customFormat="1" ht="244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2"/>
      <c r="O190" s="42"/>
      <c r="P190" s="52"/>
      <c r="Q190" s="52"/>
      <c r="R190" s="52"/>
      <c r="S190" s="52"/>
      <c r="T190" s="5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60"/>
      <c r="BB190" s="55"/>
      <c r="BC190" s="52"/>
      <c r="BD190" s="33"/>
      <c r="BE190" s="33"/>
      <c r="BF190" s="33"/>
      <c r="BG190" s="42"/>
      <c r="BH190" s="51"/>
      <c r="BI190" s="52"/>
      <c r="BJ190" s="33"/>
      <c r="BK190" s="44"/>
      <c r="BL190" s="24"/>
      <c r="BM190" s="33"/>
      <c r="BN190" s="33"/>
      <c r="BO190" s="34"/>
      <c r="BP190" s="23"/>
      <c r="BQ190" s="24"/>
      <c r="BR190" s="25"/>
    </row>
    <row r="191" spans="1:70" s="22" customFormat="1" ht="219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1"/>
      <c r="O191" s="51"/>
      <c r="P191" s="51"/>
      <c r="Q191" s="51"/>
      <c r="R191" s="51"/>
      <c r="S191" s="51"/>
      <c r="T191" s="5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49"/>
      <c r="BB191" s="50"/>
      <c r="BC191" s="47"/>
      <c r="BD191" s="33"/>
      <c r="BE191" s="33"/>
      <c r="BF191" s="33"/>
      <c r="BG191" s="33"/>
      <c r="BH191" s="33"/>
      <c r="BI191" s="33"/>
      <c r="BJ191" s="33"/>
      <c r="BK191" s="44"/>
      <c r="BL191" s="24"/>
      <c r="BM191" s="33"/>
      <c r="BN191" s="33"/>
      <c r="BO191" s="34"/>
      <c r="BP191" s="23"/>
      <c r="BQ191" s="24"/>
      <c r="BR191" s="25"/>
    </row>
    <row r="192" spans="1:70" s="22" customFormat="1" ht="219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52"/>
      <c r="O192" s="52"/>
      <c r="P192" s="52"/>
      <c r="Q192" s="52"/>
      <c r="R192" s="52"/>
      <c r="S192" s="52"/>
      <c r="T192" s="5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60"/>
      <c r="BB192" s="52"/>
      <c r="BC192" s="52"/>
      <c r="BD192" s="33"/>
      <c r="BE192" s="33"/>
      <c r="BF192" s="33"/>
      <c r="BG192" s="33"/>
      <c r="BH192" s="33"/>
      <c r="BI192" s="33"/>
      <c r="BJ192" s="33"/>
      <c r="BK192" s="44"/>
      <c r="BL192" s="24"/>
      <c r="BM192" s="33"/>
      <c r="BN192" s="33"/>
      <c r="BO192" s="34"/>
      <c r="BP192" s="23"/>
      <c r="BQ192" s="24"/>
      <c r="BR192" s="25"/>
    </row>
    <row r="193" spans="1:72" s="22" customFormat="1" ht="219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52"/>
      <c r="O193" s="52"/>
      <c r="P193" s="52"/>
      <c r="Q193" s="52"/>
      <c r="R193" s="52"/>
      <c r="S193" s="52"/>
      <c r="T193" s="52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49"/>
      <c r="BB193" s="50"/>
      <c r="BC193" s="47"/>
      <c r="BD193" s="33"/>
      <c r="BE193" s="33"/>
      <c r="BF193" s="33"/>
      <c r="BG193" s="33"/>
      <c r="BH193" s="33"/>
      <c r="BI193" s="33"/>
      <c r="BJ193" s="33"/>
      <c r="BK193" s="44"/>
      <c r="BL193" s="24"/>
      <c r="BM193" s="33"/>
      <c r="BN193" s="33"/>
      <c r="BO193" s="34"/>
      <c r="BP193" s="23"/>
      <c r="BQ193" s="24"/>
      <c r="BR193" s="25"/>
    </row>
    <row r="194" spans="1:72" s="22" customFormat="1" ht="409.6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52"/>
      <c r="O194" s="52"/>
      <c r="P194" s="52"/>
      <c r="Q194" s="52"/>
      <c r="R194" s="52"/>
      <c r="S194" s="52"/>
      <c r="T194" s="52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60"/>
      <c r="BB194" s="52"/>
      <c r="BC194" s="42"/>
      <c r="BD194" s="33"/>
      <c r="BE194" s="33"/>
      <c r="BF194" s="33"/>
      <c r="BG194" s="33"/>
      <c r="BH194" s="33"/>
      <c r="BI194" s="33"/>
      <c r="BJ194" s="33"/>
      <c r="BK194" s="44"/>
      <c r="BL194" s="24"/>
      <c r="BM194" s="33"/>
      <c r="BN194" s="33"/>
      <c r="BO194" s="34"/>
      <c r="BP194" s="23"/>
      <c r="BQ194" s="24"/>
      <c r="BR194" s="25"/>
    </row>
    <row r="195" spans="1:72" s="22" customFormat="1" ht="40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52"/>
      <c r="O195" s="52"/>
      <c r="P195" s="52"/>
      <c r="Q195" s="52"/>
      <c r="R195" s="52"/>
      <c r="S195" s="52"/>
      <c r="T195" s="5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52"/>
      <c r="AG195" s="52"/>
      <c r="AH195" s="33"/>
      <c r="AI195" s="60"/>
      <c r="AJ195" s="52"/>
      <c r="AK195" s="52"/>
      <c r="AL195" s="33"/>
      <c r="AM195" s="33"/>
      <c r="AN195" s="33"/>
      <c r="AO195" s="33"/>
      <c r="AP195" s="33"/>
      <c r="AQ195" s="60"/>
      <c r="AR195" s="52"/>
      <c r="AS195" s="60"/>
      <c r="AT195" s="52"/>
      <c r="AU195" s="33"/>
      <c r="AV195" s="33"/>
      <c r="AW195" s="33"/>
      <c r="AX195" s="33"/>
      <c r="AY195" s="33"/>
      <c r="AZ195" s="33"/>
      <c r="BA195" s="60"/>
      <c r="BB195" s="52"/>
      <c r="BC195" s="52"/>
      <c r="BD195" s="33"/>
      <c r="BE195" s="33"/>
      <c r="BF195" s="33"/>
      <c r="BG195" s="33"/>
      <c r="BH195" s="33"/>
      <c r="BI195" s="33"/>
      <c r="BJ195" s="33"/>
      <c r="BK195" s="44"/>
      <c r="BL195" s="24"/>
      <c r="BM195" s="33"/>
      <c r="BN195" s="33"/>
      <c r="BO195" s="34"/>
      <c r="BP195" s="23"/>
      <c r="BQ195" s="24"/>
      <c r="BR195" s="25"/>
    </row>
    <row r="196" spans="1:72" s="22" customFormat="1" ht="137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52"/>
      <c r="O196" s="52"/>
      <c r="P196" s="52"/>
      <c r="Q196" s="52"/>
      <c r="R196" s="52"/>
      <c r="S196" s="52"/>
      <c r="T196" s="5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49"/>
      <c r="BB196" s="50"/>
      <c r="BC196" s="47"/>
      <c r="BD196" s="33"/>
      <c r="BE196" s="33"/>
      <c r="BF196" s="33"/>
      <c r="BG196" s="33"/>
      <c r="BH196" s="33"/>
      <c r="BI196" s="33"/>
      <c r="BJ196" s="33"/>
      <c r="BK196" s="44"/>
      <c r="BL196" s="24"/>
      <c r="BM196" s="33"/>
      <c r="BN196" s="33"/>
      <c r="BO196" s="34"/>
      <c r="BP196" s="23"/>
      <c r="BQ196" s="24"/>
      <c r="BR196" s="25"/>
    </row>
    <row r="197" spans="1:72" s="22" customFormat="1" ht="137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52"/>
      <c r="O197" s="52"/>
      <c r="P197" s="52"/>
      <c r="Q197" s="52"/>
      <c r="R197" s="52"/>
      <c r="S197" s="52"/>
      <c r="T197" s="5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49"/>
      <c r="BB197" s="50"/>
      <c r="BC197" s="47"/>
      <c r="BD197" s="33"/>
      <c r="BE197" s="33"/>
      <c r="BF197" s="33"/>
      <c r="BG197" s="33"/>
      <c r="BH197" s="33"/>
      <c r="BI197" s="33"/>
      <c r="BJ197" s="33"/>
      <c r="BK197" s="44"/>
      <c r="BL197" s="24"/>
      <c r="BM197" s="33"/>
      <c r="BN197" s="33"/>
      <c r="BO197" s="34"/>
      <c r="BP197" s="23"/>
      <c r="BQ197" s="24"/>
      <c r="BR197" s="25"/>
    </row>
    <row r="198" spans="1:72" s="22" customFormat="1" ht="137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52"/>
      <c r="O198" s="52"/>
      <c r="P198" s="52"/>
      <c r="Q198" s="52"/>
      <c r="R198" s="52"/>
      <c r="S198" s="52"/>
      <c r="T198" s="5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49"/>
      <c r="BB198" s="50"/>
      <c r="BC198" s="47"/>
      <c r="BD198" s="33"/>
      <c r="BE198" s="33"/>
      <c r="BF198" s="33"/>
      <c r="BG198" s="33"/>
      <c r="BH198" s="33"/>
      <c r="BI198" s="33"/>
      <c r="BJ198" s="33"/>
      <c r="BK198" s="44"/>
      <c r="BL198" s="24"/>
      <c r="BM198" s="33"/>
      <c r="BN198" s="33"/>
      <c r="BO198" s="34"/>
      <c r="BP198" s="23"/>
      <c r="BQ198" s="24"/>
      <c r="BR198" s="25"/>
    </row>
    <row r="199" spans="1:72" s="22" customFormat="1" ht="137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52"/>
      <c r="O199" s="52"/>
      <c r="P199" s="52"/>
      <c r="Q199" s="52"/>
      <c r="R199" s="52"/>
      <c r="S199" s="52"/>
      <c r="T199" s="5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49"/>
      <c r="BB199" s="50"/>
      <c r="BC199" s="47"/>
      <c r="BD199" s="33"/>
      <c r="BE199" s="33"/>
      <c r="BF199" s="33"/>
      <c r="BG199" s="33"/>
      <c r="BH199" s="33"/>
      <c r="BI199" s="33"/>
      <c r="BJ199" s="33"/>
      <c r="BK199" s="44"/>
      <c r="BL199" s="24"/>
      <c r="BM199" s="33"/>
      <c r="BN199" s="33"/>
      <c r="BO199" s="34"/>
      <c r="BP199" s="23"/>
      <c r="BQ199" s="24"/>
      <c r="BR199" s="25"/>
    </row>
    <row r="200" spans="1:72" s="22" customFormat="1" ht="137.2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49"/>
      <c r="BB200" s="50"/>
      <c r="BC200" s="47"/>
      <c r="BD200" s="33"/>
      <c r="BE200" s="33"/>
      <c r="BF200" s="33"/>
      <c r="BG200" s="33"/>
      <c r="BH200" s="33"/>
      <c r="BI200" s="33"/>
      <c r="BJ200" s="33"/>
      <c r="BK200" s="44"/>
      <c r="BL200" s="24"/>
      <c r="BM200" s="33"/>
      <c r="BN200" s="33"/>
      <c r="BO200" s="34"/>
      <c r="BP200" s="23"/>
      <c r="BQ200" s="24"/>
      <c r="BR200" s="25"/>
    </row>
    <row r="201" spans="1:72" s="22" customFormat="1" ht="29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52"/>
      <c r="O201" s="52"/>
      <c r="P201" s="52"/>
      <c r="Q201" s="52"/>
      <c r="R201" s="52"/>
      <c r="S201" s="52"/>
      <c r="T201" s="5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42"/>
      <c r="AZ201" s="38"/>
      <c r="BA201" s="60"/>
      <c r="BB201" s="52"/>
      <c r="BC201" s="42"/>
      <c r="BD201" s="4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2" s="22" customFormat="1" ht="29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52"/>
      <c r="O202" s="52"/>
      <c r="P202" s="52"/>
      <c r="Q202" s="52"/>
      <c r="R202" s="52"/>
      <c r="S202" s="52"/>
      <c r="T202" s="5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42"/>
      <c r="AZ202" s="38"/>
      <c r="BA202" s="60"/>
      <c r="BB202" s="61"/>
      <c r="BC202" s="42"/>
      <c r="BD202" s="4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2" s="22" customFormat="1" ht="197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60"/>
      <c r="BB203" s="42"/>
      <c r="BC203" s="42"/>
      <c r="BD203" s="33"/>
      <c r="BE203" s="33"/>
      <c r="BF203" s="33"/>
      <c r="BG203" s="33"/>
      <c r="BH203" s="33"/>
      <c r="BI203" s="33"/>
      <c r="BJ203" s="33"/>
      <c r="BK203" s="44"/>
      <c r="BL203" s="24"/>
      <c r="BM203" s="33"/>
      <c r="BN203" s="33"/>
      <c r="BO203" s="34"/>
      <c r="BP203" s="23"/>
      <c r="BQ203" s="24"/>
      <c r="BR203" s="25"/>
    </row>
    <row r="204" spans="1:72" s="22" customFormat="1" ht="197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43"/>
      <c r="O204" s="43"/>
      <c r="P204" s="43"/>
      <c r="Q204" s="43"/>
      <c r="R204" s="43"/>
      <c r="S204" s="43"/>
      <c r="T204" s="4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56"/>
      <c r="BB204" s="47"/>
      <c r="BC204" s="47"/>
      <c r="BD204" s="33"/>
      <c r="BE204" s="33"/>
      <c r="BF204" s="33"/>
      <c r="BG204" s="33"/>
      <c r="BH204" s="33"/>
      <c r="BI204" s="33"/>
      <c r="BJ204" s="33"/>
      <c r="BK204" s="44"/>
      <c r="BL204" s="24"/>
      <c r="BM204" s="33"/>
      <c r="BN204" s="33"/>
      <c r="BO204" s="34"/>
      <c r="BP204" s="23"/>
      <c r="BQ204" s="24"/>
      <c r="BR204" s="25"/>
    </row>
    <row r="205" spans="1:72" s="22" customFormat="1" ht="279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53"/>
      <c r="O205" s="53"/>
      <c r="P205" s="53"/>
      <c r="Q205" s="53"/>
      <c r="R205" s="53"/>
      <c r="S205" s="53"/>
      <c r="T205" s="5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60"/>
      <c r="BB205" s="51"/>
      <c r="BC205" s="51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2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3"/>
      <c r="O206" s="43"/>
      <c r="P206" s="43"/>
      <c r="Q206" s="43"/>
      <c r="R206" s="43"/>
      <c r="S206" s="43"/>
      <c r="T206" s="4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60"/>
      <c r="BB206" s="43"/>
      <c r="BC206" s="43"/>
      <c r="BD206" s="33"/>
      <c r="BE206" s="33"/>
      <c r="BF206" s="33"/>
      <c r="BG206" s="33"/>
      <c r="BH206" s="33"/>
      <c r="BI206" s="3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2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3"/>
      <c r="O207" s="43"/>
      <c r="P207" s="43"/>
      <c r="Q207" s="43"/>
      <c r="R207" s="43"/>
      <c r="S207" s="43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54"/>
      <c r="BB207" s="52"/>
      <c r="BC207" s="52"/>
      <c r="BD207" s="33"/>
      <c r="BE207" s="33"/>
      <c r="BF207" s="33"/>
      <c r="BG207" s="33"/>
      <c r="BH207" s="33"/>
      <c r="BI207" s="33"/>
      <c r="BJ207" s="33"/>
      <c r="BK207" s="44"/>
      <c r="BL207" s="24"/>
      <c r="BM207" s="33"/>
      <c r="BN207" s="33"/>
      <c r="BO207" s="34"/>
      <c r="BP207" s="23"/>
      <c r="BQ207" s="24"/>
      <c r="BR207" s="25"/>
    </row>
    <row r="208" spans="1:72" s="22" customFormat="1" ht="187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52"/>
      <c r="N208" s="52"/>
      <c r="O208" s="52"/>
      <c r="P208" s="52"/>
      <c r="Q208" s="52"/>
      <c r="R208" s="52"/>
      <c r="S208" s="52"/>
      <c r="T208" s="5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60"/>
      <c r="BB208" s="43"/>
      <c r="BC208" s="43"/>
      <c r="BD208" s="33"/>
      <c r="BE208" s="33"/>
      <c r="BF208" s="33"/>
      <c r="BG208" s="33"/>
      <c r="BH208" s="33"/>
      <c r="BI208" s="33"/>
      <c r="BJ208" s="34"/>
      <c r="BK208" s="34"/>
      <c r="BL208" s="24"/>
      <c r="BM208" s="21"/>
      <c r="BN208" s="21"/>
      <c r="BO208" s="21"/>
      <c r="BP208" s="21"/>
      <c r="BQ208" s="23"/>
      <c r="BR208" s="24"/>
      <c r="BS208" s="25"/>
      <c r="BT208" s="30"/>
    </row>
    <row r="209" spans="1:72" s="22" customFormat="1" ht="187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60"/>
      <c r="N209" s="32"/>
      <c r="O209" s="31"/>
      <c r="P209" s="32"/>
      <c r="Q209" s="32"/>
      <c r="R209" s="32"/>
      <c r="S209" s="32"/>
      <c r="T209" s="3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33"/>
      <c r="BB209" s="33"/>
      <c r="BC209" s="33"/>
      <c r="BD209" s="33"/>
      <c r="BE209" s="33"/>
      <c r="BF209" s="33"/>
      <c r="BG209" s="33"/>
      <c r="BH209" s="33"/>
      <c r="BI209" s="33"/>
      <c r="BJ209" s="34"/>
      <c r="BK209" s="34"/>
      <c r="BL209" s="24"/>
      <c r="BM209" s="25"/>
      <c r="BN209" s="21"/>
      <c r="BO209" s="21"/>
      <c r="BP209" s="21"/>
      <c r="BQ209" s="23"/>
      <c r="BR209" s="24"/>
      <c r="BS209" s="25"/>
      <c r="BT209" s="30"/>
    </row>
    <row r="210" spans="1:72" s="22" customFormat="1" ht="409.6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3"/>
      <c r="O210" s="43"/>
      <c r="P210" s="43"/>
      <c r="Q210" s="43"/>
      <c r="R210" s="43"/>
      <c r="S210" s="43"/>
      <c r="T210" s="4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4"/>
      <c r="AS210" s="33"/>
      <c r="AT210" s="34"/>
      <c r="AU210" s="33"/>
      <c r="AV210" s="33"/>
      <c r="AW210" s="33"/>
      <c r="AX210" s="33"/>
      <c r="AY210" s="33"/>
      <c r="AZ210" s="33"/>
      <c r="BA210" s="33"/>
      <c r="BB210" s="33"/>
      <c r="BC210" s="33"/>
      <c r="BD210" s="33"/>
      <c r="BE210" s="33"/>
      <c r="BF210" s="33"/>
      <c r="BG210" s="33"/>
      <c r="BH210" s="33"/>
      <c r="BI210" s="33"/>
      <c r="BJ210" s="34"/>
      <c r="BK210" s="34"/>
      <c r="BL210" s="24"/>
      <c r="BM210" s="25"/>
      <c r="BN210" s="21"/>
      <c r="BO210" s="21"/>
      <c r="BP210" s="21"/>
      <c r="BQ210" s="23"/>
      <c r="BR210" s="24"/>
      <c r="BS210" s="25"/>
      <c r="BT210" s="30"/>
    </row>
    <row r="211" spans="1:72" s="22" customFormat="1" ht="409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3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60"/>
      <c r="BB211" s="43"/>
      <c r="BC211" s="43"/>
      <c r="BD211" s="33"/>
      <c r="BE211" s="33"/>
      <c r="BF211" s="33"/>
      <c r="BG211" s="33"/>
      <c r="BH211" s="33"/>
      <c r="BI211" s="33"/>
      <c r="BJ211" s="34"/>
      <c r="BK211" s="34"/>
      <c r="BL211" s="24"/>
      <c r="BM211" s="25"/>
      <c r="BN211" s="21"/>
      <c r="BO211" s="21"/>
      <c r="BP211" s="21"/>
      <c r="BQ211" s="23"/>
      <c r="BR211" s="24"/>
      <c r="BS211" s="25"/>
      <c r="BT211" s="30"/>
    </row>
    <row r="212" spans="1:72" s="22" customFormat="1" ht="194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60"/>
      <c r="N212" s="32"/>
      <c r="O212" s="31"/>
      <c r="P212" s="32"/>
      <c r="Q212" s="32"/>
      <c r="R212" s="32"/>
      <c r="S212" s="32"/>
      <c r="T212" s="3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33"/>
      <c r="BB212" s="33"/>
      <c r="BC212" s="33"/>
      <c r="BD212" s="33"/>
      <c r="BE212" s="33"/>
      <c r="BF212" s="33"/>
      <c r="BG212" s="33"/>
      <c r="BH212" s="33"/>
      <c r="BI212" s="33"/>
      <c r="BJ212" s="34"/>
      <c r="BK212" s="34"/>
      <c r="BL212" s="24"/>
      <c r="BM212" s="25"/>
      <c r="BN212" s="36"/>
      <c r="BO212" s="36"/>
      <c r="BP212" s="36"/>
      <c r="BQ212" s="40"/>
      <c r="BR212" s="26"/>
      <c r="BS212" s="36"/>
      <c r="BT212" s="30"/>
    </row>
    <row r="213" spans="1:72" s="22" customFormat="1" ht="219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33"/>
      <c r="BB213" s="21"/>
      <c r="BC213" s="21"/>
      <c r="BD213" s="21"/>
      <c r="BE213" s="21"/>
      <c r="BF213" s="21"/>
      <c r="BG213" s="21"/>
      <c r="BH213" s="21"/>
      <c r="BI213" s="21"/>
      <c r="BJ213" s="21"/>
      <c r="BK213" s="23"/>
      <c r="BL213" s="24"/>
      <c r="BM213" s="25"/>
      <c r="BN213" s="36"/>
      <c r="BO213" s="36"/>
      <c r="BP213" s="36"/>
      <c r="BQ213" s="40"/>
      <c r="BR213" s="26"/>
      <c r="BS213" s="36"/>
      <c r="BT213" s="30"/>
    </row>
    <row r="214" spans="1:72" s="22" customFormat="1" ht="198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31"/>
      <c r="L214" s="6"/>
      <c r="M214" s="33"/>
      <c r="N214" s="41"/>
      <c r="O214" s="41"/>
      <c r="P214" s="41"/>
      <c r="Q214" s="41"/>
      <c r="R214" s="41"/>
      <c r="S214" s="41"/>
      <c r="T214" s="4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  <c r="BH214" s="33"/>
      <c r="BI214" s="33"/>
      <c r="BJ214" s="34"/>
      <c r="BK214" s="29"/>
      <c r="BL214" s="24"/>
      <c r="BM214" s="25"/>
      <c r="BN214" s="21"/>
      <c r="BO214" s="21"/>
      <c r="BP214" s="21"/>
      <c r="BQ214" s="23"/>
      <c r="BR214" s="24"/>
      <c r="BS214" s="25"/>
      <c r="BT214" s="30"/>
    </row>
    <row r="215" spans="1:72" s="22" customFormat="1" ht="198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31"/>
      <c r="L215" s="6"/>
      <c r="M215" s="33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33"/>
      <c r="BB215" s="33"/>
      <c r="BC215" s="33"/>
      <c r="BD215" s="33"/>
      <c r="BE215" s="33"/>
      <c r="BF215" s="33"/>
      <c r="BG215" s="33"/>
      <c r="BH215" s="33"/>
      <c r="BI215" s="33"/>
      <c r="BJ215" s="34"/>
      <c r="BK215" s="29"/>
      <c r="BL215" s="24"/>
      <c r="BM215" s="25"/>
      <c r="BN215" s="21"/>
      <c r="BO215" s="21"/>
      <c r="BP215" s="21"/>
      <c r="BQ215" s="23"/>
      <c r="BR215" s="24"/>
      <c r="BS215" s="25"/>
      <c r="BT215" s="30"/>
    </row>
    <row r="216" spans="1:72" s="22" customFormat="1" ht="198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31"/>
      <c r="L216" s="6"/>
      <c r="M216" s="33"/>
      <c r="N216" s="32"/>
      <c r="O216" s="31"/>
      <c r="P216" s="32"/>
      <c r="Q216" s="32"/>
      <c r="R216" s="32"/>
      <c r="S216" s="32"/>
      <c r="T216" s="3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33"/>
      <c r="BB216" s="33"/>
      <c r="BC216" s="33"/>
      <c r="BD216" s="33"/>
      <c r="BE216" s="33"/>
      <c r="BF216" s="33"/>
      <c r="BG216" s="33"/>
      <c r="BH216" s="33"/>
      <c r="BI216" s="33"/>
      <c r="BJ216" s="34"/>
      <c r="BK216" s="29"/>
      <c r="BL216" s="24"/>
      <c r="BM216" s="25"/>
      <c r="BN216" s="21"/>
      <c r="BO216" s="21"/>
      <c r="BP216" s="21"/>
      <c r="BQ216" s="23"/>
      <c r="BR216" s="24"/>
      <c r="BS216" s="25"/>
      <c r="BT216" s="30"/>
    </row>
    <row r="217" spans="1:72" s="22" customFormat="1" ht="146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31"/>
      <c r="L217" s="6"/>
      <c r="M217" s="33"/>
      <c r="N217" s="32"/>
      <c r="O217" s="31"/>
      <c r="P217" s="32"/>
      <c r="Q217" s="32"/>
      <c r="R217" s="32"/>
      <c r="S217" s="32"/>
      <c r="T217" s="3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33"/>
      <c r="BB217" s="33"/>
      <c r="BC217" s="33"/>
      <c r="BD217" s="33"/>
      <c r="BE217" s="33"/>
      <c r="BF217" s="33"/>
      <c r="BG217" s="33"/>
      <c r="BH217" s="33"/>
      <c r="BI217" s="33"/>
      <c r="BJ217" s="34"/>
      <c r="BK217" s="29"/>
      <c r="BL217" s="24"/>
      <c r="BM217" s="25"/>
      <c r="BN217" s="21"/>
      <c r="BO217" s="21"/>
      <c r="BP217" s="21"/>
      <c r="BQ217" s="23"/>
      <c r="BR217" s="24"/>
      <c r="BS217" s="25"/>
      <c r="BT217" s="30"/>
    </row>
    <row r="218" spans="1:72" s="22" customFormat="1" ht="227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31"/>
      <c r="L218" s="6"/>
      <c r="M218" s="33"/>
      <c r="N218" s="32"/>
      <c r="O218" s="31"/>
      <c r="P218" s="32"/>
      <c r="Q218" s="32"/>
      <c r="R218" s="32"/>
      <c r="S218" s="32"/>
      <c r="T218" s="3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33"/>
      <c r="BB218" s="33"/>
      <c r="BC218" s="33"/>
      <c r="BD218" s="33"/>
      <c r="BE218" s="33"/>
      <c r="BF218" s="33"/>
      <c r="BG218" s="33"/>
      <c r="BH218" s="33"/>
      <c r="BI218" s="33"/>
      <c r="BJ218" s="34"/>
      <c r="BK218" s="29"/>
      <c r="BL218" s="24"/>
      <c r="BM218" s="25"/>
      <c r="BN218" s="21"/>
      <c r="BO218" s="21"/>
      <c r="BP218" s="21"/>
      <c r="BQ218" s="23"/>
      <c r="BR218" s="24"/>
      <c r="BS218" s="25"/>
      <c r="BT218" s="30"/>
    </row>
    <row r="219" spans="1:72" s="22" customFormat="1" ht="15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31"/>
      <c r="L219" s="6"/>
      <c r="M219" s="33"/>
      <c r="N219" s="32"/>
      <c r="O219" s="32"/>
      <c r="P219" s="32"/>
      <c r="Q219" s="32"/>
      <c r="R219" s="32"/>
      <c r="S219" s="32"/>
      <c r="T219" s="3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33"/>
      <c r="BB219" s="33"/>
      <c r="BC219" s="33"/>
      <c r="BD219" s="33"/>
      <c r="BE219" s="33"/>
      <c r="BF219" s="33"/>
      <c r="BG219" s="33"/>
      <c r="BH219" s="33"/>
      <c r="BI219" s="33"/>
      <c r="BJ219" s="34"/>
      <c r="BK219" s="29"/>
      <c r="BL219" s="24"/>
      <c r="BM219" s="25"/>
      <c r="BN219" s="21"/>
      <c r="BO219" s="21"/>
      <c r="BP219" s="21"/>
      <c r="BQ219" s="23"/>
      <c r="BR219" s="24"/>
      <c r="BS219" s="25"/>
      <c r="BT219" s="30"/>
    </row>
    <row r="220" spans="1:72" s="22" customFormat="1" ht="15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31"/>
      <c r="L220" s="6"/>
      <c r="M220" s="33"/>
      <c r="N220" s="32"/>
      <c r="O220" s="31"/>
      <c r="P220" s="32"/>
      <c r="Q220" s="32"/>
      <c r="R220" s="32"/>
      <c r="S220" s="32"/>
      <c r="T220" s="3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33"/>
      <c r="BB220" s="33"/>
      <c r="BC220" s="33"/>
      <c r="BD220" s="33"/>
      <c r="BE220" s="33"/>
      <c r="BF220" s="33"/>
      <c r="BG220" s="33"/>
      <c r="BH220" s="33"/>
      <c r="BI220" s="33"/>
      <c r="BJ220" s="34"/>
      <c r="BK220" s="29"/>
      <c r="BL220" s="24"/>
      <c r="BM220" s="25"/>
      <c r="BN220" s="36"/>
      <c r="BO220" s="36"/>
      <c r="BP220" s="36"/>
      <c r="BQ220" s="40"/>
      <c r="BR220" s="26"/>
      <c r="BS220" s="36"/>
      <c r="BT220" s="30"/>
    </row>
    <row r="221" spans="1:72" s="22" customFormat="1" ht="182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31"/>
      <c r="L221" s="6"/>
      <c r="M221" s="33"/>
      <c r="N221" s="34"/>
      <c r="O221" s="34"/>
      <c r="P221" s="34"/>
      <c r="Q221" s="34"/>
      <c r="R221" s="34"/>
      <c r="S221" s="34"/>
      <c r="T221" s="3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33"/>
      <c r="BB221" s="21"/>
      <c r="BC221" s="21"/>
      <c r="BD221" s="21"/>
      <c r="BE221" s="21"/>
      <c r="BF221" s="21"/>
      <c r="BG221" s="33"/>
      <c r="BH221" s="33"/>
      <c r="BI221" s="34"/>
      <c r="BJ221" s="21"/>
      <c r="BK221" s="23"/>
      <c r="BL221" s="24"/>
      <c r="BM221" s="25"/>
      <c r="BN221" s="36"/>
      <c r="BO221" s="36"/>
      <c r="BP221" s="36"/>
      <c r="BQ221" s="40"/>
      <c r="BR221" s="26"/>
      <c r="BS221" s="36"/>
      <c r="BT221" s="30"/>
    </row>
    <row r="222" spans="1:72" s="22" customFormat="1" ht="182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31"/>
      <c r="L222" s="6"/>
      <c r="M222" s="33"/>
      <c r="N222" s="34"/>
      <c r="O222" s="34"/>
      <c r="P222" s="34"/>
      <c r="Q222" s="34"/>
      <c r="R222" s="34"/>
      <c r="S222" s="34"/>
      <c r="T222" s="3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33"/>
      <c r="BB222" s="21"/>
      <c r="BC222" s="21"/>
      <c r="BD222" s="21"/>
      <c r="BE222" s="21"/>
      <c r="BF222" s="21"/>
      <c r="BG222" s="21"/>
      <c r="BH222" s="21"/>
      <c r="BI222" s="21"/>
      <c r="BJ222" s="21"/>
      <c r="BK222" s="23"/>
      <c r="BL222" s="24"/>
      <c r="BM222" s="25"/>
      <c r="BN222" s="36"/>
      <c r="BO222" s="36"/>
      <c r="BP222" s="36"/>
      <c r="BQ222" s="40"/>
      <c r="BR222" s="26"/>
      <c r="BS222" s="36"/>
      <c r="BT222" s="30"/>
    </row>
    <row r="223" spans="1:72" s="22" customFormat="1" ht="31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31"/>
      <c r="L223" s="6"/>
      <c r="M223" s="33"/>
      <c r="N223" s="32"/>
      <c r="O223" s="32"/>
      <c r="P223" s="32"/>
      <c r="Q223" s="32"/>
      <c r="R223" s="32"/>
      <c r="S223" s="32"/>
      <c r="T223" s="3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62"/>
      <c r="BB223" s="33"/>
      <c r="BC223" s="33"/>
      <c r="BD223" s="34"/>
      <c r="BE223" s="33"/>
      <c r="BF223" s="33"/>
      <c r="BG223" s="33"/>
      <c r="BH223" s="33"/>
      <c r="BI223" s="34"/>
      <c r="BJ223" s="33"/>
      <c r="BK223" s="29"/>
      <c r="BL223" s="24"/>
      <c r="BM223" s="25"/>
      <c r="BN223" s="26"/>
    </row>
    <row r="224" spans="1:72" s="22" customFormat="1" ht="174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31"/>
      <c r="L224" s="6"/>
      <c r="M224" s="33"/>
      <c r="N224" s="32"/>
      <c r="O224" s="31"/>
      <c r="P224" s="32"/>
      <c r="Q224" s="32"/>
      <c r="R224" s="32"/>
      <c r="S224" s="32"/>
      <c r="T224" s="3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33"/>
      <c r="BB224" s="33"/>
      <c r="BC224" s="33"/>
      <c r="BD224" s="34"/>
      <c r="BE224" s="33"/>
      <c r="BF224" s="33"/>
      <c r="BG224" s="33"/>
      <c r="BH224" s="33"/>
      <c r="BI224" s="34"/>
      <c r="BJ224" s="33"/>
      <c r="BK224" s="29"/>
      <c r="BL224" s="24"/>
      <c r="BM224" s="25"/>
      <c r="BN224" s="26"/>
    </row>
    <row r="225" spans="1:70" s="22" customFormat="1" ht="167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31"/>
      <c r="L225" s="6"/>
      <c r="M225" s="33"/>
      <c r="N225" s="34"/>
      <c r="O225" s="34"/>
      <c r="P225" s="34"/>
      <c r="Q225" s="34"/>
      <c r="R225" s="34"/>
      <c r="S225" s="34"/>
      <c r="T225" s="3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62"/>
      <c r="BB225" s="33"/>
      <c r="BC225" s="33"/>
      <c r="BD225" s="34"/>
      <c r="BE225" s="33"/>
      <c r="BF225" s="33"/>
      <c r="BG225" s="33"/>
      <c r="BH225" s="33"/>
      <c r="BI225" s="34"/>
      <c r="BJ225" s="33"/>
      <c r="BK225" s="29"/>
      <c r="BL225" s="24"/>
      <c r="BM225" s="25"/>
      <c r="BN225" s="26"/>
    </row>
    <row r="226" spans="1:70" s="22" customFormat="1" ht="167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31"/>
      <c r="L226" s="6"/>
      <c r="M226" s="33"/>
      <c r="N226" s="34"/>
      <c r="O226" s="34"/>
      <c r="P226" s="34"/>
      <c r="Q226" s="34"/>
      <c r="R226" s="34"/>
      <c r="S226" s="34"/>
      <c r="T226" s="3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33"/>
      <c r="BB226" s="33"/>
      <c r="BC226" s="33"/>
      <c r="BD226" s="34"/>
      <c r="BE226" s="33"/>
      <c r="BF226" s="33"/>
      <c r="BG226" s="33"/>
      <c r="BH226" s="33"/>
      <c r="BI226" s="34"/>
      <c r="BJ226" s="33"/>
      <c r="BK226" s="29"/>
      <c r="BL226" s="24"/>
      <c r="BM226" s="25"/>
      <c r="BN226" s="26"/>
    </row>
    <row r="227" spans="1:70" s="22" customFormat="1" ht="167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31"/>
      <c r="L227" s="6"/>
      <c r="M227" s="33"/>
      <c r="N227" s="34"/>
      <c r="O227" s="34"/>
      <c r="P227" s="32"/>
      <c r="Q227" s="32"/>
      <c r="R227" s="32"/>
      <c r="S227" s="32"/>
      <c r="T227" s="3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33"/>
      <c r="BB227" s="33"/>
      <c r="BC227" s="33"/>
      <c r="BD227" s="34"/>
      <c r="BE227" s="33"/>
      <c r="BF227" s="33"/>
      <c r="BG227" s="33"/>
      <c r="BH227" s="33"/>
      <c r="BI227" s="34"/>
      <c r="BJ227" s="33"/>
      <c r="BK227" s="29"/>
      <c r="BL227" s="24"/>
      <c r="BM227" s="25"/>
      <c r="BN227" s="26"/>
    </row>
    <row r="228" spans="1:70" s="22" customFormat="1" ht="372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31"/>
      <c r="L228" s="6"/>
      <c r="M228" s="33"/>
      <c r="N228" s="31"/>
      <c r="O228" s="31"/>
      <c r="P228" s="31"/>
      <c r="Q228" s="31"/>
      <c r="R228" s="31"/>
      <c r="S228" s="31"/>
      <c r="T228" s="3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4"/>
      <c r="BM228" s="21"/>
      <c r="BN228" s="21"/>
      <c r="BO228" s="21"/>
      <c r="BP228" s="21"/>
    </row>
    <row r="229" spans="1:70" s="22" customFormat="1" ht="257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31"/>
      <c r="L229" s="6"/>
      <c r="M229" s="33"/>
      <c r="N229" s="31"/>
      <c r="O229" s="31"/>
      <c r="P229" s="39"/>
      <c r="Q229" s="39"/>
      <c r="R229" s="39"/>
      <c r="S229" s="39"/>
      <c r="T229" s="38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4"/>
      <c r="BM229" s="21"/>
      <c r="BN229" s="21"/>
      <c r="BO229" s="21"/>
      <c r="BP229" s="21"/>
    </row>
    <row r="230" spans="1:70" s="22" customFormat="1" ht="254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18"/>
      <c r="L230" s="20"/>
      <c r="M230" s="21"/>
      <c r="N230" s="18"/>
      <c r="O230" s="18"/>
      <c r="P230" s="27"/>
      <c r="Q230" s="27"/>
      <c r="R230" s="27"/>
      <c r="S230" s="27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4"/>
      <c r="BM230" s="21"/>
      <c r="BN230" s="21"/>
      <c r="BO230" s="21"/>
      <c r="BP230" s="21"/>
    </row>
    <row r="231" spans="1:70" s="22" customFormat="1" ht="319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18"/>
      <c r="L231" s="20"/>
      <c r="M231" s="21"/>
      <c r="N231" s="23"/>
      <c r="O231" s="23"/>
      <c r="P231" s="23"/>
      <c r="Q231" s="23"/>
      <c r="R231" s="23"/>
      <c r="S231" s="23"/>
      <c r="T231" s="28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4"/>
      <c r="BM231" s="21"/>
      <c r="BN231" s="21"/>
      <c r="BO231" s="21"/>
      <c r="BP231" s="21"/>
    </row>
    <row r="232" spans="1:70" s="22" customFormat="1" ht="409.6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31"/>
      <c r="L232" s="31"/>
      <c r="M232" s="31"/>
      <c r="N232" s="32"/>
      <c r="O232" s="31"/>
      <c r="P232" s="32"/>
      <c r="Q232" s="32"/>
      <c r="R232" s="32"/>
      <c r="S232" s="32"/>
      <c r="T232" s="3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33"/>
      <c r="BB232" s="21"/>
      <c r="BC232" s="21"/>
      <c r="BD232" s="21"/>
      <c r="BE232" s="21"/>
      <c r="BF232" s="21"/>
      <c r="BG232" s="21"/>
      <c r="BH232" s="21"/>
      <c r="BI232" s="21"/>
      <c r="BJ232" s="21"/>
      <c r="BK232" s="21"/>
      <c r="BL232" s="24"/>
      <c r="BM232" s="21"/>
      <c r="BN232" s="21"/>
      <c r="BO232" s="21"/>
      <c r="BP232" s="21"/>
    </row>
    <row r="233" spans="1:70" s="22" customFormat="1" ht="141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31"/>
      <c r="L233" s="6"/>
      <c r="M233" s="33"/>
      <c r="N233" s="34"/>
      <c r="O233" s="34"/>
      <c r="P233" s="34"/>
      <c r="Q233" s="34"/>
      <c r="R233" s="34"/>
      <c r="S233" s="34"/>
      <c r="T233" s="3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33"/>
      <c r="BB233" s="21"/>
      <c r="BC233" s="21"/>
      <c r="BD233" s="21"/>
      <c r="BE233" s="21"/>
      <c r="BF233" s="21"/>
      <c r="BG233" s="21"/>
      <c r="BH233" s="21"/>
      <c r="BI233" s="21"/>
      <c r="BJ233" s="21"/>
      <c r="BK233" s="21"/>
      <c r="BL233" s="24"/>
      <c r="BM233" s="21"/>
      <c r="BN233" s="21"/>
      <c r="BO233" s="21"/>
      <c r="BP233" s="21"/>
    </row>
    <row r="234" spans="1:70" s="22" customFormat="1" ht="141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31"/>
      <c r="L234" s="6"/>
      <c r="M234" s="31"/>
      <c r="N234" s="34"/>
      <c r="O234" s="34"/>
      <c r="P234" s="34"/>
      <c r="Q234" s="34"/>
      <c r="R234" s="34"/>
      <c r="S234" s="34"/>
      <c r="T234" s="3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33"/>
      <c r="BB234" s="21"/>
      <c r="BC234" s="21"/>
      <c r="BD234" s="21"/>
      <c r="BE234" s="21"/>
      <c r="BF234" s="21"/>
      <c r="BG234" s="21"/>
      <c r="BH234" s="21"/>
      <c r="BI234" s="21"/>
      <c r="BJ234" s="21"/>
      <c r="BK234" s="21"/>
      <c r="BL234" s="24"/>
      <c r="BM234" s="21"/>
      <c r="BN234" s="21"/>
      <c r="BO234" s="21"/>
      <c r="BP234" s="21"/>
    </row>
    <row r="235" spans="1:70" s="22" customFormat="1" ht="292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31"/>
      <c r="L235" s="6"/>
      <c r="M235" s="33"/>
      <c r="N235" s="37"/>
      <c r="O235" s="31"/>
      <c r="P235" s="37"/>
      <c r="Q235" s="37"/>
      <c r="R235" s="37"/>
      <c r="S235" s="37"/>
      <c r="T235" s="37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21"/>
      <c r="BG235" s="21"/>
      <c r="BH235" s="21"/>
      <c r="BI235" s="21"/>
      <c r="BJ235" s="21"/>
      <c r="BK235" s="21"/>
      <c r="BL235" s="24"/>
      <c r="BM235" s="21"/>
      <c r="BN235" s="21"/>
      <c r="BO235" s="21"/>
      <c r="BP235" s="24"/>
      <c r="BQ235" s="25"/>
      <c r="BR235" s="26"/>
    </row>
    <row r="236" spans="1:70" s="22" customFormat="1" ht="177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31"/>
      <c r="L236" s="6"/>
      <c r="M236" s="33"/>
      <c r="N236" s="31"/>
      <c r="O236" s="31"/>
      <c r="P236" s="39"/>
      <c r="Q236" s="39"/>
      <c r="R236" s="39"/>
      <c r="S236" s="39"/>
      <c r="T236" s="38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21"/>
      <c r="BG236" s="21"/>
      <c r="BH236" s="21"/>
      <c r="BI236" s="21"/>
      <c r="BJ236" s="21"/>
      <c r="BK236" s="21"/>
      <c r="BL236" s="21"/>
      <c r="BM236" s="21"/>
      <c r="BN236" s="21"/>
      <c r="BO236" s="21"/>
      <c r="BP236" s="24"/>
      <c r="BQ236" s="25"/>
      <c r="BR236" s="26"/>
    </row>
  </sheetData>
  <autoFilter ref="A2:BM208"/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81_лот_(Всего)</vt:lpstr>
      <vt:lpstr>81_лот_(всего+)</vt:lpstr>
      <vt:lpstr>81_лот_(Северо-Восток)</vt:lpstr>
      <vt:lpstr>'81_лот_(Всего)'!Заголовки_для_печати</vt:lpstr>
      <vt:lpstr>'81_лот_(всего+)'!Заголовки_для_печати</vt:lpstr>
      <vt:lpstr>'81_лот_(Северо-Восток)'!Заголовки_для_печати</vt:lpstr>
      <vt:lpstr>'81_лот_(Всего)'!Область_печати</vt:lpstr>
      <vt:lpstr>'81_лот_(всего+)'!Область_печати</vt:lpstr>
      <vt:lpstr>'81_лот_(Северо-Восток)'!Область_печати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2016-08-31T07:38:43Z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Очередь_№_81_физ. объемы_для сметы++.xlsx</vt:lpwstr>
  </property>
</Properties>
</file>