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552 ПИР Модерн ВЛ-10кВ №17 ПС Старая Торопа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4" i="1" l="1"/>
  <c r="I57" i="1" l="1"/>
  <c r="I51" i="1"/>
  <c r="I50" i="1"/>
  <c r="I52" i="1" l="1"/>
  <c r="I53" i="1" s="1"/>
  <c r="I27" i="1"/>
  <c r="I26" i="1"/>
  <c r="I20" i="1"/>
  <c r="I19" i="1"/>
  <c r="I18" i="1"/>
  <c r="D23" i="1" s="1"/>
  <c r="I21" i="1" s="1"/>
  <c r="J26" i="1"/>
  <c r="J21" i="1"/>
  <c r="J20" i="1"/>
  <c r="J18" i="1"/>
  <c r="I28" i="1" l="1"/>
  <c r="I29" i="1" s="1"/>
  <c r="I43" i="1"/>
  <c r="I42" i="1"/>
  <c r="I44" i="1" l="1"/>
  <c r="I45" i="1" s="1"/>
  <c r="J40" i="1"/>
  <c r="I35" i="1"/>
  <c r="I34" i="1"/>
  <c r="I36" i="1" l="1"/>
  <c r="I37" i="1" s="1"/>
  <c r="I58" i="1" s="1"/>
  <c r="I60" i="1" l="1"/>
  <c r="I59" i="1" l="1"/>
  <c r="I61" i="1" l="1"/>
  <c r="I62" i="1" s="1"/>
  <c r="I63" i="1" s="1"/>
</calcChain>
</file>

<file path=xl/sharedStrings.xml><?xml version="1.0" encoding="utf-8"?>
<sst xmlns="http://schemas.openxmlformats.org/spreadsheetml/2006/main" count="107" uniqueCount="55">
  <si>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</si>
  <si>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</si>
  <si>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</si>
  <si>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</si>
  <si>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</si>
  <si>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</si>
  <si>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</si>
  <si>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</si>
  <si>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</si>
  <si>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</si>
  <si>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</si>
  <si>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</si>
  <si>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</si>
  <si>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</si>
  <si>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</si>
  <si>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</si>
  <si>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</si>
  <si>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</si>
  <si>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</si>
  <si>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</si>
  <si>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</si>
  <si>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</si>
  <si>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</si>
  <si>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</si>
  <si>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</si>
  <si>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</si>
  <si>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</si>
  <si>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</si>
  <si>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</si>
  <si>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</si>
  <si>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</si>
  <si>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</si>
  <si>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</si>
  <si>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</si>
  <si>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</si>
  <si>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</si>
  <si>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</si>
  <si>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</si>
  <si>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</si>
  <si>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</si>
  <si>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</si>
  <si>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0,01467*0,018/0,2*1000*0,7*11</t>
  </si>
  <si>
    <t>Модернизация ВЛ 10 кВ фид.29 ПС ДВП с установкой реклоузеров (5 шт.), РЛР (6 шт.), ИКЗ (3 шт.),  с  установкой  выключателей  нагрузки  с  отделителем  (4  шт)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</si>
  <si>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</si>
  <si>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</si>
  <si>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</si>
  <si>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</si>
  <si>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</si>
  <si>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Монтаж реклоузера R1 (5шт.)</t>
  </si>
  <si>
    <t>Монтаж элегазового выключателя нагрузки с отделителем на ВЛ-10 кВ (4шт.)</t>
  </si>
  <si>
    <t>((0,07925* 0,018 / 0,2) *0,7* 1000*3</t>
  </si>
  <si>
    <t>((0,018 + ((0,035 - 0,018) / (0,4 - 0,2)) * (0,31515- 0,2)) * 1000)*0,7*5</t>
  </si>
  <si>
    <t>((0,018 + ((0,035 - 0,018) / (0,4 - 0,2)) * (0,29082 - 0,2))*0,7*4</t>
  </si>
  <si>
    <t>Монтаж комплекта индикаторов короткого замыкания на ВЛ-10 кВ      ( 3шт.)</t>
  </si>
  <si>
    <t>Монтаж разъединителя 10 кВ             ( 11шт.)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</si>
</sst>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65" fontId="10" fillId="0" borderId="7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4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43" workbookViewId="0">
      <selection activeCell="J64" sqref="J64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120" t="s">
        <v>1</v>
      </c>
      <c r="H1" s="120"/>
      <c r="I1" s="12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121" t="s">
        <v>2</v>
      </c>
      <c r="B5" s="121"/>
      <c r="C5" s="121"/>
      <c r="D5" s="121"/>
      <c r="G5" s="122" t="s">
        <v>2</v>
      </c>
      <c r="H5" s="122"/>
      <c r="I5" s="12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122" t="s">
        <v>3</v>
      </c>
      <c r="H6" s="122"/>
      <c r="I6" s="12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119"/>
      <c r="B7" s="119"/>
      <c r="C7" s="119"/>
      <c r="D7" s="119"/>
      <c r="E7" s="119"/>
      <c r="F7" s="119"/>
      <c r="G7" s="119"/>
      <c r="H7" s="119"/>
      <c r="I7" s="11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119"/>
      <c r="B10" s="119"/>
      <c r="C10" s="119"/>
      <c r="D10" s="119"/>
      <c r="E10" s="119"/>
      <c r="F10" s="119"/>
      <c r="G10" s="119"/>
      <c r="H10" s="119"/>
      <c r="I10" s="11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119" t="s">
        <v>6</v>
      </c>
      <c r="B11" s="119"/>
      <c r="C11" s="119"/>
      <c r="D11" s="119"/>
      <c r="E11" s="119"/>
      <c r="F11" s="119"/>
      <c r="G11" s="119"/>
      <c r="H11" s="119"/>
      <c r="I11" s="119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39.75" customHeight="1" x14ac:dyDescent="0.25">
      <c r="A12" s="123" t="s">
        <v>42</v>
      </c>
      <c r="B12" s="124"/>
      <c r="C12" s="124"/>
      <c r="D12" s="124"/>
      <c r="E12" s="124"/>
      <c r="F12" s="124"/>
      <c r="G12" s="124"/>
      <c r="H12" s="124"/>
      <c r="I12" s="124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111" t="s">
        <v>7</v>
      </c>
      <c r="B13" s="111"/>
      <c r="C13" s="111"/>
      <c r="D13" s="111"/>
      <c r="E13" s="112"/>
      <c r="F13" s="112"/>
      <c r="G13" s="112"/>
      <c r="H13" s="112"/>
      <c r="I13" s="112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111" t="s">
        <v>8</v>
      </c>
      <c r="B14" s="111"/>
      <c r="C14" s="111"/>
      <c r="D14" s="111"/>
      <c r="E14" s="112" t="s">
        <v>9</v>
      </c>
      <c r="F14" s="112"/>
      <c r="G14" s="112"/>
      <c r="H14" s="112"/>
      <c r="I14" s="112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43</v>
      </c>
      <c r="B16" s="113" t="s">
        <v>44</v>
      </c>
      <c r="C16" s="77"/>
      <c r="D16" s="114"/>
      <c r="E16" s="113" t="s">
        <v>45</v>
      </c>
      <c r="F16" s="114"/>
      <c r="G16" s="113" t="s">
        <v>46</v>
      </c>
      <c r="H16" s="114"/>
      <c r="I16" s="49" t="s">
        <v>47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116">
        <v>2</v>
      </c>
      <c r="C17" s="116"/>
      <c r="D17" s="116"/>
      <c r="E17" s="78">
        <v>3</v>
      </c>
      <c r="F17" s="79"/>
      <c r="G17" s="117">
        <v>4</v>
      </c>
      <c r="H17" s="117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68">
        <v>1</v>
      </c>
      <c r="B18" s="71" t="s">
        <v>21</v>
      </c>
      <c r="C18" s="72"/>
      <c r="D18" s="72"/>
      <c r="E18" s="97" t="s">
        <v>10</v>
      </c>
      <c r="F18" s="98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69"/>
      <c r="B19" s="73"/>
      <c r="C19" s="74"/>
      <c r="D19" s="74"/>
      <c r="E19" s="60" t="s">
        <v>12</v>
      </c>
      <c r="F19" s="61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69"/>
      <c r="B20" s="73"/>
      <c r="C20" s="74"/>
      <c r="D20" s="74"/>
      <c r="E20" s="60" t="s">
        <v>25</v>
      </c>
      <c r="F20" s="61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70"/>
      <c r="B21" s="75"/>
      <c r="C21" s="76"/>
      <c r="D21" s="76"/>
      <c r="E21" s="62"/>
      <c r="F21" s="63"/>
      <c r="G21" s="118" t="s">
        <v>28</v>
      </c>
      <c r="H21" s="118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67" t="s">
        <v>16</v>
      </c>
      <c r="B22" s="67"/>
      <c r="C22" s="67"/>
      <c r="D22" s="13">
        <v>0.89478482999999998</v>
      </c>
      <c r="E22" s="50"/>
      <c r="F22" s="50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67" t="s">
        <v>29</v>
      </c>
      <c r="B23" s="67"/>
      <c r="C23" s="67"/>
      <c r="D23" s="37">
        <f>(I18+I19+I20)/1000</f>
        <v>0.30040160239966313</v>
      </c>
      <c r="E23" s="50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59" t="s">
        <v>30</v>
      </c>
      <c r="B24" s="59"/>
      <c r="C24" s="59"/>
      <c r="D24" s="59"/>
      <c r="E24" s="59"/>
      <c r="F24" s="59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77">
        <v>2</v>
      </c>
      <c r="C25" s="77"/>
      <c r="D25" s="77"/>
      <c r="E25" s="78">
        <v>3</v>
      </c>
      <c r="F25" s="79"/>
      <c r="G25" s="94">
        <v>4</v>
      </c>
      <c r="H25" s="95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68">
        <v>1</v>
      </c>
      <c r="B26" s="71" t="s">
        <v>48</v>
      </c>
      <c r="C26" s="72"/>
      <c r="D26" s="72"/>
      <c r="E26" s="97" t="s">
        <v>10</v>
      </c>
      <c r="F26" s="98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69"/>
      <c r="B27" s="73"/>
      <c r="C27" s="74"/>
      <c r="D27" s="74"/>
      <c r="E27" s="60"/>
      <c r="F27" s="61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69"/>
      <c r="B28" s="73"/>
      <c r="C28" s="74"/>
      <c r="D28" s="74"/>
      <c r="E28" s="60" t="s">
        <v>37</v>
      </c>
      <c r="F28" s="61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70"/>
      <c r="B29" s="75"/>
      <c r="C29" s="76"/>
      <c r="D29" s="76"/>
      <c r="E29" s="62"/>
      <c r="F29" s="63"/>
      <c r="G29" s="99" t="s">
        <v>51</v>
      </c>
      <c r="H29" s="100"/>
      <c r="I29" s="28">
        <f>((0.018 + ((0.035 - 0.018) / (0.4 - 0.2)) * (I28- 0.2)) * 1000 )*0.7*5</f>
        <v>97.257124999999988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67" t="s">
        <v>16</v>
      </c>
      <c r="B30" s="67"/>
      <c r="C30" s="67"/>
      <c r="D30" s="30"/>
      <c r="E30" s="50" t="s">
        <v>38</v>
      </c>
      <c r="F30" s="50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58" t="s">
        <v>39</v>
      </c>
      <c r="B31" s="59"/>
      <c r="C31" s="59"/>
      <c r="D31" s="42">
        <v>0.31514999999999999</v>
      </c>
      <c r="E31" s="43" t="s">
        <v>40</v>
      </c>
      <c r="F31" s="25"/>
      <c r="G31" s="25"/>
      <c r="H31" s="25"/>
      <c r="I31" s="44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58" t="s">
        <v>18</v>
      </c>
      <c r="B32" s="59"/>
      <c r="C32" s="59"/>
      <c r="D32" s="42">
        <v>0.29234763000000002</v>
      </c>
      <c r="E32" s="45"/>
      <c r="F32" s="43"/>
      <c r="G32" s="25"/>
      <c r="H32" s="25"/>
      <c r="I32" s="44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101"/>
      <c r="B33" s="102"/>
      <c r="C33" s="102"/>
      <c r="D33" s="102"/>
      <c r="E33" s="102"/>
      <c r="F33" s="102"/>
      <c r="G33" s="51"/>
      <c r="H33" s="51"/>
      <c r="I33" s="5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68">
        <v>2</v>
      </c>
      <c r="B34" s="71" t="s">
        <v>54</v>
      </c>
      <c r="C34" s="72"/>
      <c r="D34" s="72"/>
      <c r="E34" s="97" t="s">
        <v>10</v>
      </c>
      <c r="F34" s="98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69"/>
      <c r="B35" s="73"/>
      <c r="C35" s="74"/>
      <c r="D35" s="74"/>
      <c r="E35" s="60"/>
      <c r="F35" s="61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69"/>
      <c r="B36" s="73"/>
      <c r="C36" s="74"/>
      <c r="D36" s="74"/>
      <c r="E36" s="60" t="s">
        <v>37</v>
      </c>
      <c r="F36" s="61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70"/>
      <c r="B37" s="75"/>
      <c r="C37" s="76"/>
      <c r="D37" s="76"/>
      <c r="E37" s="62"/>
      <c r="F37" s="63"/>
      <c r="G37" s="115" t="s">
        <v>41</v>
      </c>
      <c r="H37" s="115"/>
      <c r="I37" s="28">
        <f>(I36)*0.018/0.2*1000*0.7*11</f>
        <v>10.168257329999998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67" t="s">
        <v>16</v>
      </c>
      <c r="B38" s="67"/>
      <c r="C38" s="67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58" t="s">
        <v>39</v>
      </c>
      <c r="B39" s="59"/>
      <c r="C39" s="59"/>
      <c r="D39" s="42">
        <v>1.467281E-2</v>
      </c>
      <c r="E39" s="43" t="s">
        <v>40</v>
      </c>
      <c r="F39" s="25"/>
      <c r="G39" s="25"/>
      <c r="H39" s="25"/>
      <c r="I39" s="44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58" t="s">
        <v>18</v>
      </c>
      <c r="B40" s="59"/>
      <c r="C40" s="59"/>
      <c r="D40" s="42">
        <v>9.2999999999999992E-3</v>
      </c>
      <c r="E40" s="45"/>
      <c r="F40" s="43"/>
      <c r="G40" s="25"/>
      <c r="H40" s="25"/>
      <c r="I40" s="44"/>
      <c r="J40" s="46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77">
        <v>2</v>
      </c>
      <c r="C41" s="77"/>
      <c r="D41" s="77"/>
      <c r="E41" s="78">
        <v>3</v>
      </c>
      <c r="F41" s="79"/>
      <c r="G41" s="94">
        <v>4</v>
      </c>
      <c r="H41" s="95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68">
        <v>3</v>
      </c>
      <c r="B42" s="71" t="s">
        <v>49</v>
      </c>
      <c r="C42" s="72"/>
      <c r="D42" s="72"/>
      <c r="E42" s="97" t="s">
        <v>10</v>
      </c>
      <c r="F42" s="98"/>
      <c r="G42" s="25" t="s">
        <v>11</v>
      </c>
      <c r="H42" s="11"/>
      <c r="I42" s="26">
        <f>D47-D48</f>
        <v>3.7024679999999976E-2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69"/>
      <c r="B43" s="73"/>
      <c r="C43" s="74"/>
      <c r="D43" s="74"/>
      <c r="E43" s="60"/>
      <c r="F43" s="61"/>
      <c r="G43" s="27" t="s">
        <v>17</v>
      </c>
      <c r="H43" s="11"/>
      <c r="I43" s="26">
        <f>D48</f>
        <v>0.25379800000000002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69"/>
      <c r="B44" s="73"/>
      <c r="C44" s="74"/>
      <c r="D44" s="74"/>
      <c r="E44" s="60" t="s">
        <v>37</v>
      </c>
      <c r="F44" s="61"/>
      <c r="G44" s="27"/>
      <c r="H44" s="11"/>
      <c r="I44" s="26">
        <f>I42+I43</f>
        <v>0.29082268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70"/>
      <c r="B45" s="75"/>
      <c r="C45" s="76"/>
      <c r="D45" s="76"/>
      <c r="E45" s="62"/>
      <c r="F45" s="63"/>
      <c r="G45" s="99" t="s">
        <v>52</v>
      </c>
      <c r="H45" s="100"/>
      <c r="I45" s="28">
        <f>((0.018+((0.035-0.018)/(0.4-0.2))*(I44-0.2)))*1000*0.7*4</f>
        <v>72.015797839999991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67" t="s">
        <v>16</v>
      </c>
      <c r="B46" s="67"/>
      <c r="C46" s="67"/>
      <c r="D46" s="30"/>
      <c r="E46" s="41" t="s">
        <v>38</v>
      </c>
      <c r="F46" s="41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58" t="s">
        <v>39</v>
      </c>
      <c r="B47" s="59"/>
      <c r="C47" s="59"/>
      <c r="D47" s="42">
        <v>0.29082268</v>
      </c>
      <c r="E47" s="43" t="s">
        <v>40</v>
      </c>
      <c r="F47" s="25"/>
      <c r="G47" s="25"/>
      <c r="H47" s="25"/>
      <c r="I47" s="44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thickBot="1" x14ac:dyDescent="0.25">
      <c r="A48" s="58" t="s">
        <v>18</v>
      </c>
      <c r="B48" s="59"/>
      <c r="C48" s="59"/>
      <c r="D48" s="42">
        <v>0.25379800000000002</v>
      </c>
      <c r="E48" s="45"/>
      <c r="F48" s="43"/>
      <c r="G48" s="25"/>
      <c r="H48" s="25"/>
      <c r="I48" s="44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27" customHeight="1" x14ac:dyDescent="0.2">
      <c r="A49" s="9">
        <v>1</v>
      </c>
      <c r="B49" s="77">
        <v>2</v>
      </c>
      <c r="C49" s="77"/>
      <c r="D49" s="77"/>
      <c r="E49" s="78">
        <v>3</v>
      </c>
      <c r="F49" s="79"/>
      <c r="G49" s="94">
        <v>4</v>
      </c>
      <c r="H49" s="95"/>
      <c r="I49" s="10">
        <v>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7" customHeight="1" x14ac:dyDescent="0.2">
      <c r="A50" s="68">
        <v>4</v>
      </c>
      <c r="B50" s="71" t="s">
        <v>53</v>
      </c>
      <c r="C50" s="72"/>
      <c r="D50" s="72"/>
      <c r="E50" s="97" t="s">
        <v>10</v>
      </c>
      <c r="F50" s="98"/>
      <c r="G50" s="25" t="s">
        <v>11</v>
      </c>
      <c r="H50" s="11"/>
      <c r="I50" s="26">
        <f>D55-D56</f>
        <v>1.3125999999999999E-2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7" customHeight="1" x14ac:dyDescent="0.2">
      <c r="A51" s="69"/>
      <c r="B51" s="73"/>
      <c r="C51" s="74"/>
      <c r="D51" s="74"/>
      <c r="E51" s="60"/>
      <c r="F51" s="61"/>
      <c r="G51" s="27" t="s">
        <v>17</v>
      </c>
      <c r="H51" s="11"/>
      <c r="I51" s="26">
        <f>D56</f>
        <v>6.6118999999999997E-2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7" customHeight="1" x14ac:dyDescent="0.2">
      <c r="A52" s="69"/>
      <c r="B52" s="73"/>
      <c r="C52" s="74"/>
      <c r="D52" s="74"/>
      <c r="E52" s="60" t="s">
        <v>37</v>
      </c>
      <c r="F52" s="61"/>
      <c r="G52" s="27"/>
      <c r="H52" s="11"/>
      <c r="I52" s="26">
        <f>I50+I51</f>
        <v>7.9244999999999996E-2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7" customHeight="1" thickBot="1" x14ac:dyDescent="0.25">
      <c r="A53" s="70"/>
      <c r="B53" s="75"/>
      <c r="C53" s="76"/>
      <c r="D53" s="76"/>
      <c r="E53" s="62"/>
      <c r="F53" s="63"/>
      <c r="G53" s="64" t="s">
        <v>50</v>
      </c>
      <c r="H53" s="65"/>
      <c r="I53" s="28">
        <f>((I52*0.018/0.2)*0.7*1000)*3</f>
        <v>14.977304999999996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7" customHeight="1" x14ac:dyDescent="0.2">
      <c r="A54" s="66" t="s">
        <v>16</v>
      </c>
      <c r="B54" s="66"/>
      <c r="C54" s="66"/>
      <c r="D54" s="54"/>
      <c r="E54" s="55" t="s">
        <v>38</v>
      </c>
      <c r="F54" s="55"/>
      <c r="G54" s="56"/>
      <c r="H54" s="56"/>
      <c r="I54" s="57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7" customHeight="1" x14ac:dyDescent="0.2">
      <c r="A55" s="58" t="s">
        <v>39</v>
      </c>
      <c r="B55" s="59"/>
      <c r="C55" s="59"/>
      <c r="D55" s="42">
        <v>7.9244999999999996E-2</v>
      </c>
      <c r="E55" s="43" t="s">
        <v>40</v>
      </c>
      <c r="F55" s="25"/>
      <c r="G55" s="53"/>
      <c r="H55" s="53"/>
      <c r="I55" s="4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7" customHeight="1" x14ac:dyDescent="0.2">
      <c r="A56" s="58" t="s">
        <v>18</v>
      </c>
      <c r="B56" s="59"/>
      <c r="C56" s="59"/>
      <c r="D56" s="42">
        <v>6.6118999999999997E-2</v>
      </c>
      <c r="E56" s="45"/>
      <c r="F56" s="43"/>
      <c r="G56" s="53"/>
      <c r="H56" s="53"/>
      <c r="I56" s="4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59" t="s">
        <v>20</v>
      </c>
      <c r="B57" s="59"/>
      <c r="C57" s="59"/>
      <c r="D57" s="59"/>
      <c r="E57" s="59"/>
      <c r="F57" s="43"/>
      <c r="G57" s="25"/>
      <c r="H57" s="25"/>
      <c r="I57" s="48">
        <f>I53+I45+I37+I29</f>
        <v>194.41848517</v>
      </c>
      <c r="M57" s="5"/>
      <c r="N57" s="5"/>
      <c r="O57" s="5"/>
      <c r="P57" s="5"/>
      <c r="Q57" s="5"/>
      <c r="R57" s="5"/>
      <c r="S57" s="3"/>
      <c r="T57" s="3"/>
      <c r="U57" s="3"/>
      <c r="V57" s="3"/>
      <c r="W57" s="3"/>
      <c r="X57" s="3"/>
      <c r="Y57" s="3"/>
      <c r="Z57" s="3"/>
    </row>
    <row r="58" spans="1:26" ht="22.5" customHeight="1" thickBot="1" x14ac:dyDescent="0.25">
      <c r="A58" s="62" t="s">
        <v>19</v>
      </c>
      <c r="B58" s="96"/>
      <c r="C58" s="96"/>
      <c r="D58" s="96"/>
      <c r="E58" s="96"/>
      <c r="F58" s="96"/>
      <c r="G58" s="103"/>
      <c r="H58" s="103"/>
      <c r="I58" s="47">
        <f>I57*3.83</f>
        <v>744.62279820109995</v>
      </c>
      <c r="M58" s="5"/>
      <c r="N58" s="5"/>
      <c r="O58" s="5"/>
      <c r="P58" s="5"/>
      <c r="Q58" s="5"/>
      <c r="R58" s="5"/>
      <c r="S58" s="3"/>
      <c r="T58" s="3"/>
      <c r="U58" s="3"/>
      <c r="V58" s="3"/>
      <c r="W58" s="3"/>
      <c r="X58" s="3"/>
      <c r="Y58" s="3"/>
      <c r="Z58" s="3"/>
    </row>
    <row r="59" spans="1:26" s="1" customFormat="1" ht="27" customHeight="1" x14ac:dyDescent="0.2">
      <c r="A59" s="15"/>
      <c r="B59" s="104" t="s">
        <v>13</v>
      </c>
      <c r="C59" s="105"/>
      <c r="D59" s="106"/>
      <c r="E59" s="107"/>
      <c r="F59" s="108"/>
      <c r="G59" s="109"/>
      <c r="H59" s="110"/>
      <c r="I59" s="32">
        <f>I58</f>
        <v>744.62279820109995</v>
      </c>
      <c r="J59" s="16"/>
      <c r="K59" s="17"/>
      <c r="L59" s="18"/>
    </row>
    <row r="60" spans="1:26" s="1" customFormat="1" ht="18" hidden="1" customHeight="1" x14ac:dyDescent="0.2">
      <c r="A60" s="19"/>
      <c r="B60" s="87" t="s">
        <v>14</v>
      </c>
      <c r="C60" s="88"/>
      <c r="D60" s="89"/>
      <c r="E60" s="90"/>
      <c r="F60" s="91"/>
      <c r="G60" s="92"/>
      <c r="H60" s="93"/>
      <c r="I60" s="33">
        <f>1</f>
        <v>1</v>
      </c>
      <c r="J60" s="16"/>
      <c r="K60" s="17"/>
      <c r="L60" s="18"/>
    </row>
    <row r="61" spans="1:26" s="1" customFormat="1" ht="27" hidden="1" customHeight="1" x14ac:dyDescent="0.2">
      <c r="A61" s="19"/>
      <c r="B61" s="87" t="s">
        <v>13</v>
      </c>
      <c r="C61" s="88"/>
      <c r="D61" s="89"/>
      <c r="E61" s="90"/>
      <c r="F61" s="91"/>
      <c r="G61" s="92"/>
      <c r="H61" s="93"/>
      <c r="I61" s="33">
        <f>I59*I60</f>
        <v>744.62279820109995</v>
      </c>
      <c r="J61" s="16"/>
      <c r="K61" s="17"/>
      <c r="L61" s="18"/>
    </row>
    <row r="62" spans="1:26" ht="19.5" customHeight="1" x14ac:dyDescent="0.2">
      <c r="A62" s="20"/>
      <c r="B62" s="87" t="s">
        <v>15</v>
      </c>
      <c r="C62" s="88"/>
      <c r="D62" s="89"/>
      <c r="E62" s="90"/>
      <c r="F62" s="91"/>
      <c r="G62" s="92"/>
      <c r="H62" s="93"/>
      <c r="I62" s="34">
        <f>I61*18%</f>
        <v>134.03210367619798</v>
      </c>
      <c r="J62" s="21"/>
    </row>
    <row r="63" spans="1:26" ht="19.5" customHeight="1" thickBot="1" x14ac:dyDescent="0.25">
      <c r="A63" s="22"/>
      <c r="B63" s="80" t="s">
        <v>13</v>
      </c>
      <c r="C63" s="81"/>
      <c r="D63" s="82"/>
      <c r="E63" s="83"/>
      <c r="F63" s="84"/>
      <c r="G63" s="85"/>
      <c r="H63" s="86"/>
      <c r="I63" s="35">
        <f>I61+I62</f>
        <v>878.6549018772979</v>
      </c>
      <c r="J63" s="23">
        <v>12027</v>
      </c>
    </row>
    <row r="64" spans="1:26" ht="27" customHeight="1" x14ac:dyDescent="0.2">
      <c r="A64" s="24"/>
      <c r="B64" s="24"/>
      <c r="C64" s="24"/>
      <c r="D64" s="24"/>
      <c r="E64" s="24"/>
      <c r="J64" s="23">
        <f>I63*100/J63</f>
        <v>7.3056863879379561</v>
      </c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</sheetData>
  <mergeCells count="98">
    <mergeCell ref="E20:F20"/>
    <mergeCell ref="E21:F21"/>
    <mergeCell ref="A9:I9"/>
    <mergeCell ref="A10:I10"/>
    <mergeCell ref="A11:I11"/>
    <mergeCell ref="A12:I12"/>
    <mergeCell ref="A13:D13"/>
    <mergeCell ref="E13:I13"/>
    <mergeCell ref="A8:I8"/>
    <mergeCell ref="G1:I1"/>
    <mergeCell ref="A5:D5"/>
    <mergeCell ref="G5:I5"/>
    <mergeCell ref="G6:I6"/>
    <mergeCell ref="A7:I7"/>
    <mergeCell ref="G59:H59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G58:H58"/>
    <mergeCell ref="B62:D62"/>
    <mergeCell ref="E62:F62"/>
    <mergeCell ref="G62:H62"/>
    <mergeCell ref="A31:C31"/>
    <mergeCell ref="B59:D59"/>
    <mergeCell ref="E59:F59"/>
    <mergeCell ref="A38:C38"/>
    <mergeCell ref="E34:F34"/>
    <mergeCell ref="E35:F35"/>
    <mergeCell ref="B41:D41"/>
    <mergeCell ref="E41:F41"/>
    <mergeCell ref="G41:H41"/>
    <mergeCell ref="G49:H49"/>
    <mergeCell ref="E50:F50"/>
    <mergeCell ref="E51:F51"/>
    <mergeCell ref="E25:F25"/>
    <mergeCell ref="E26:F26"/>
    <mergeCell ref="E27:F27"/>
    <mergeCell ref="E28:F28"/>
    <mergeCell ref="B25:D25"/>
    <mergeCell ref="G25:H25"/>
    <mergeCell ref="A58:F58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B63:D63"/>
    <mergeCell ref="E63:F63"/>
    <mergeCell ref="G63:H63"/>
    <mergeCell ref="B60:D60"/>
    <mergeCell ref="E60:F60"/>
    <mergeCell ref="G60:H60"/>
    <mergeCell ref="B61:D61"/>
    <mergeCell ref="E61:F61"/>
    <mergeCell ref="G61:H61"/>
    <mergeCell ref="A23:C23"/>
    <mergeCell ref="A57:E57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  <mergeCell ref="B49:D49"/>
    <mergeCell ref="E49:F49"/>
    <mergeCell ref="A50:A53"/>
    <mergeCell ref="B50:D53"/>
    <mergeCell ref="A56:C56"/>
    <mergeCell ref="E52:F52"/>
    <mergeCell ref="E53:F53"/>
    <mergeCell ref="G53:H53"/>
    <mergeCell ref="A54:C54"/>
    <mergeCell ref="A55:C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2018-08-06T05:28:44Z</dcterms:modified>
</cp:coreProperties>
</file>