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2" activeTab="2"/>
  </bookViews>
  <sheets>
    <sheet name="78_лот_(Всего)" sheetId="2" state="hidden" r:id="rId1"/>
    <sheet name="78_лот_(Хоз.способ)" sheetId="4" state="hidden" r:id="rId2"/>
    <sheet name="78_лот_(Не льготник)" sheetId="5" r:id="rId3"/>
  </sheets>
  <definedNames>
    <definedName name="_xlnm._FilterDatabase" localSheetId="0" hidden="1">'78_лот_(Всего)'!$A$2:$BM$232</definedName>
    <definedName name="_xlnm._FilterDatabase" localSheetId="2" hidden="1">'78_лот_(Не льготник)'!$A$2:$BM$153</definedName>
    <definedName name="_xlnm._FilterDatabase" localSheetId="1" hidden="1">'78_лот_(Хоз.способ)'!$A$2:$BM$213</definedName>
    <definedName name="_xlnm.Print_Titles" localSheetId="0">'78_лот_(Всего)'!$2:$2</definedName>
    <definedName name="_xlnm.Print_Titles" localSheetId="2">'78_лот_(Не льготник)'!$2:$2</definedName>
    <definedName name="_xlnm.Print_Titles" localSheetId="1">'78_лот_(Хоз.способ)'!$2:$2</definedName>
    <definedName name="_xlnm.Print_Area" localSheetId="0">'78_лот_(Всего)'!$A$1:$BM$86</definedName>
    <definedName name="_xlnm.Print_Area" localSheetId="2">'78_лот_(Не льготник)'!$A$1:$BM$12</definedName>
    <definedName name="_xlnm.Print_Area" localSheetId="1">'78_лот_(Хоз.способ)'!$A$1:$BM$67</definedName>
  </definedNames>
  <calcPr calcId="145621" refMode="R1C1"/>
</workbook>
</file>

<file path=xl/calcChain.xml><?xml version="1.0" encoding="utf-8"?>
<calcChain xmlns="http://schemas.openxmlformats.org/spreadsheetml/2006/main">
  <c r="N4" i="5" l="1"/>
  <c r="O7" i="5" l="1"/>
  <c r="U7" i="5"/>
  <c r="V7" i="5"/>
  <c r="W7" i="5"/>
  <c r="X7" i="5"/>
  <c r="Y7" i="5"/>
  <c r="Z7" i="5"/>
  <c r="AA7" i="5"/>
  <c r="AB7" i="5"/>
  <c r="AC7" i="5"/>
  <c r="AF7" i="5"/>
  <c r="AG7" i="5"/>
  <c r="AH7" i="5"/>
  <c r="AI7" i="5"/>
  <c r="AM7" i="5"/>
  <c r="AN7" i="5"/>
  <c r="AO7" i="5"/>
  <c r="AP7" i="5"/>
  <c r="AQ7" i="5"/>
  <c r="AR7" i="5"/>
  <c r="AS7" i="5"/>
  <c r="AT7" i="5"/>
  <c r="AU7" i="5"/>
  <c r="AV7" i="5"/>
  <c r="AW7" i="5"/>
  <c r="AX7" i="5"/>
  <c r="AY7" i="5"/>
  <c r="AZ7" i="5"/>
  <c r="BA7" i="5"/>
  <c r="BB7" i="5"/>
  <c r="BC7" i="5"/>
  <c r="BD7" i="5"/>
  <c r="BE7" i="5"/>
  <c r="BF7" i="5"/>
  <c r="BG7" i="5"/>
  <c r="BH7" i="5"/>
  <c r="BI7" i="5"/>
  <c r="BJ7" i="5"/>
  <c r="N6" i="5"/>
  <c r="Q6" i="5" s="1"/>
  <c r="S5" i="5"/>
  <c r="R5" i="5"/>
  <c r="Q5" i="5"/>
  <c r="P5" i="5"/>
  <c r="Q4" i="5"/>
  <c r="R3" i="5"/>
  <c r="R7" i="5" s="1"/>
  <c r="U67" i="4"/>
  <c r="V67" i="4"/>
  <c r="W67" i="4"/>
  <c r="X67" i="4"/>
  <c r="Y67" i="4"/>
  <c r="Z67" i="4"/>
  <c r="AA67" i="4"/>
  <c r="AB67" i="4"/>
  <c r="AD67" i="4"/>
  <c r="AF67" i="4"/>
  <c r="AG67" i="4"/>
  <c r="AH67" i="4"/>
  <c r="AJ67" i="4"/>
  <c r="AL67" i="4"/>
  <c r="AM67" i="4"/>
  <c r="AN67" i="4"/>
  <c r="AO67" i="4"/>
  <c r="AP67" i="4"/>
  <c r="AR67" i="4"/>
  <c r="AS67" i="4"/>
  <c r="AT67" i="4"/>
  <c r="AU67" i="4"/>
  <c r="AV67" i="4"/>
  <c r="AW67" i="4"/>
  <c r="AX67" i="4"/>
  <c r="BC67" i="4"/>
  <c r="BD67" i="4"/>
  <c r="M66" i="4"/>
  <c r="N66" i="4" s="1"/>
  <c r="R65" i="4"/>
  <c r="O65" i="4"/>
  <c r="M64" i="4"/>
  <c r="N64" i="4" s="1"/>
  <c r="Q64" i="4" s="1"/>
  <c r="M63" i="4"/>
  <c r="N63" i="4" s="1"/>
  <c r="Q63" i="4" s="1"/>
  <c r="R62" i="4"/>
  <c r="O62" i="4"/>
  <c r="M61" i="4"/>
  <c r="N61" i="4" s="1"/>
  <c r="R60" i="4"/>
  <c r="O60" i="4"/>
  <c r="M59" i="4"/>
  <c r="N59" i="4" s="1"/>
  <c r="R58" i="4"/>
  <c r="O58" i="4"/>
  <c r="M57" i="4"/>
  <c r="N57" i="4" s="1"/>
  <c r="R56" i="4"/>
  <c r="O56" i="4"/>
  <c r="M55" i="4"/>
  <c r="N55" i="4" s="1"/>
  <c r="R54" i="4"/>
  <c r="O54" i="4"/>
  <c r="M53" i="4"/>
  <c r="N53" i="4" s="1"/>
  <c r="R52" i="4"/>
  <c r="O52" i="4"/>
  <c r="M51" i="4"/>
  <c r="N51" i="4" s="1"/>
  <c r="Q51" i="4" s="1"/>
  <c r="Q50" i="4" s="1"/>
  <c r="S50" i="4"/>
  <c r="R50" i="4"/>
  <c r="N49" i="4"/>
  <c r="Q49" i="4" s="1"/>
  <c r="Q48" i="4" s="1"/>
  <c r="M49" i="4"/>
  <c r="R48" i="4"/>
  <c r="O48" i="4"/>
  <c r="N48" i="4"/>
  <c r="M47" i="4"/>
  <c r="N47" i="4" s="1"/>
  <c r="Q47" i="4" s="1"/>
  <c r="Q46" i="4" s="1"/>
  <c r="R46" i="4"/>
  <c r="M45" i="4"/>
  <c r="N45" i="4" s="1"/>
  <c r="Q45" i="4" s="1"/>
  <c r="Q44" i="4" s="1"/>
  <c r="R44" i="4"/>
  <c r="M43" i="4"/>
  <c r="N43" i="4" s="1"/>
  <c r="Q43" i="4" s="1"/>
  <c r="Q42" i="4" s="1"/>
  <c r="R42" i="4"/>
  <c r="N41" i="4"/>
  <c r="Q41" i="4" s="1"/>
  <c r="Q40" i="4" s="1"/>
  <c r="R40" i="4"/>
  <c r="N39" i="4"/>
  <c r="Q39" i="4" s="1"/>
  <c r="Q37" i="4" s="1"/>
  <c r="T38" i="4"/>
  <c r="AZ37" i="4" s="1"/>
  <c r="N38" i="4"/>
  <c r="R37" i="4"/>
  <c r="N36" i="4"/>
  <c r="Q36" i="4" s="1"/>
  <c r="Q35" i="4" s="1"/>
  <c r="R35" i="4"/>
  <c r="M34" i="4"/>
  <c r="N34" i="4" s="1"/>
  <c r="R33" i="4"/>
  <c r="O33" i="4"/>
  <c r="N32" i="4"/>
  <c r="Q32" i="4" s="1"/>
  <c r="Q31" i="4" s="1"/>
  <c r="R31" i="4"/>
  <c r="N30" i="4"/>
  <c r="S30" i="4" s="1"/>
  <c r="S29" i="4" s="1"/>
  <c r="R29" i="4"/>
  <c r="N28" i="4"/>
  <c r="Q28" i="4" s="1"/>
  <c r="M28" i="4"/>
  <c r="M27" i="4"/>
  <c r="N27" i="4" s="1"/>
  <c r="S27" i="4" s="1"/>
  <c r="S26" i="4" s="1"/>
  <c r="R26" i="4"/>
  <c r="O26" i="4"/>
  <c r="N25" i="4"/>
  <c r="S25" i="4" s="1"/>
  <c r="S24" i="4" s="1"/>
  <c r="R24" i="4"/>
  <c r="M23" i="4"/>
  <c r="N23" i="4" s="1"/>
  <c r="R22" i="4"/>
  <c r="M21" i="4"/>
  <c r="N21" i="4" s="1"/>
  <c r="R20" i="4"/>
  <c r="O20" i="4"/>
  <c r="N19" i="4"/>
  <c r="Q19" i="4" s="1"/>
  <c r="Q18" i="4" s="1"/>
  <c r="R18" i="4"/>
  <c r="N17" i="4"/>
  <c r="Q17" i="4" s="1"/>
  <c r="Q16" i="4" s="1"/>
  <c r="R16" i="4"/>
  <c r="M15" i="4"/>
  <c r="N15" i="4" s="1"/>
  <c r="R14" i="4"/>
  <c r="O14" i="4"/>
  <c r="N13" i="4"/>
  <c r="Q13" i="4" s="1"/>
  <c r="Q12" i="4" s="1"/>
  <c r="R12" i="4"/>
  <c r="N11" i="4"/>
  <c r="S11" i="4" s="1"/>
  <c r="S10" i="4" s="1"/>
  <c r="R10" i="4"/>
  <c r="N9" i="4"/>
  <c r="Q9" i="4" s="1"/>
  <c r="Q7" i="4" s="1"/>
  <c r="AZ7" i="4"/>
  <c r="S7" i="4"/>
  <c r="R7" i="4"/>
  <c r="R67" i="4" s="1"/>
  <c r="N6" i="4"/>
  <c r="Q6" i="4" s="1"/>
  <c r="Q5" i="4" s="1"/>
  <c r="S5" i="4"/>
  <c r="R5" i="4"/>
  <c r="N5" i="4"/>
  <c r="N4" i="4"/>
  <c r="S4" i="4" s="1"/>
  <c r="S3" i="4" s="1"/>
  <c r="M4" i="4"/>
  <c r="R3" i="4"/>
  <c r="O3" i="4"/>
  <c r="O67" i="4" s="1"/>
  <c r="N3" i="4"/>
  <c r="N31" i="4" l="1"/>
  <c r="N37" i="4"/>
  <c r="N12" i="4"/>
  <c r="Q15" i="4"/>
  <c r="Q14" i="4" s="1"/>
  <c r="N14" i="4"/>
  <c r="AZ67" i="4"/>
  <c r="N18" i="4"/>
  <c r="N24" i="4"/>
  <c r="N29" i="4"/>
  <c r="N40" i="4"/>
  <c r="Q3" i="5"/>
  <c r="Q7" i="5" s="1"/>
  <c r="P4" i="5"/>
  <c r="T5" i="5"/>
  <c r="N5" i="5" s="1"/>
  <c r="N3" i="5" s="1"/>
  <c r="N7" i="5" s="1"/>
  <c r="S4" i="5"/>
  <c r="S3" i="5" s="1"/>
  <c r="S7" i="5" s="1"/>
  <c r="AJ3" i="5"/>
  <c r="AJ7" i="5" s="1"/>
  <c r="P6" i="5"/>
  <c r="Q66" i="4"/>
  <c r="Q65" i="4" s="1"/>
  <c r="N65" i="4"/>
  <c r="Q62" i="4"/>
  <c r="N10" i="4"/>
  <c r="P6" i="4"/>
  <c r="P5" i="4" s="1"/>
  <c r="P13" i="4"/>
  <c r="P12" i="4" s="1"/>
  <c r="P39" i="4"/>
  <c r="Q53" i="4"/>
  <c r="Q52" i="4" s="1"/>
  <c r="N52" i="4"/>
  <c r="Q57" i="4"/>
  <c r="Q56" i="4" s="1"/>
  <c r="N56" i="4"/>
  <c r="Q61" i="4"/>
  <c r="Q60" i="4" s="1"/>
  <c r="N60" i="4"/>
  <c r="S13" i="4"/>
  <c r="S12" i="4" s="1"/>
  <c r="N16" i="4"/>
  <c r="P17" i="4"/>
  <c r="N35" i="4"/>
  <c r="P36" i="4"/>
  <c r="P35" i="4" s="1"/>
  <c r="S39" i="4"/>
  <c r="S37" i="4" s="1"/>
  <c r="S17" i="4"/>
  <c r="S16" i="4" s="1"/>
  <c r="S36" i="4"/>
  <c r="S35" i="4" s="1"/>
  <c r="S34" i="4"/>
  <c r="S33" i="4" s="1"/>
  <c r="P34" i="4"/>
  <c r="Q34" i="4"/>
  <c r="Q33" i="4" s="1"/>
  <c r="N33" i="4"/>
  <c r="T6" i="4"/>
  <c r="T5" i="4" s="1"/>
  <c r="BJ5" i="4" s="1"/>
  <c r="BK5" i="4" s="1"/>
  <c r="P21" i="4"/>
  <c r="Q21" i="4"/>
  <c r="Q20" i="4" s="1"/>
  <c r="N20" i="4"/>
  <c r="S21" i="4"/>
  <c r="S20" i="4" s="1"/>
  <c r="S23" i="4"/>
  <c r="S22" i="4" s="1"/>
  <c r="N22" i="4"/>
  <c r="Q23" i="4"/>
  <c r="Q22" i="4" s="1"/>
  <c r="P23" i="4"/>
  <c r="Q4" i="4"/>
  <c r="Q3" i="4" s="1"/>
  <c r="Q11" i="4"/>
  <c r="Q10" i="4" s="1"/>
  <c r="Q25" i="4"/>
  <c r="Q24" i="4" s="1"/>
  <c r="Q27" i="4"/>
  <c r="Q26" i="4" s="1"/>
  <c r="Q30" i="4"/>
  <c r="Q29" i="4" s="1"/>
  <c r="P4" i="4"/>
  <c r="N7" i="4"/>
  <c r="P9" i="4"/>
  <c r="P11" i="4"/>
  <c r="P15" i="4"/>
  <c r="S15" i="4"/>
  <c r="S14" i="4" s="1"/>
  <c r="P19" i="4"/>
  <c r="S19" i="4"/>
  <c r="S18" i="4" s="1"/>
  <c r="P25" i="4"/>
  <c r="N26" i="4"/>
  <c r="P27" i="4"/>
  <c r="P28" i="4"/>
  <c r="T28" i="4" s="1"/>
  <c r="BH26" i="4" s="1"/>
  <c r="P30" i="4"/>
  <c r="P32" i="4"/>
  <c r="S32" i="4"/>
  <c r="S31" i="4" s="1"/>
  <c r="P37" i="4"/>
  <c r="P41" i="4"/>
  <c r="S41" i="4"/>
  <c r="S40" i="4" s="1"/>
  <c r="N42" i="4"/>
  <c r="P43" i="4"/>
  <c r="S43" i="4"/>
  <c r="S42" i="4" s="1"/>
  <c r="N44" i="4"/>
  <c r="P45" i="4"/>
  <c r="S45" i="4"/>
  <c r="S44" i="4" s="1"/>
  <c r="N46" i="4"/>
  <c r="P47" i="4"/>
  <c r="S47" i="4"/>
  <c r="S46" i="4" s="1"/>
  <c r="S55" i="4"/>
  <c r="S54" i="4" s="1"/>
  <c r="P55" i="4"/>
  <c r="Q55" i="4"/>
  <c r="Q54" i="4" s="1"/>
  <c r="N54" i="4"/>
  <c r="S59" i="4"/>
  <c r="S58" i="4" s="1"/>
  <c r="P59" i="4"/>
  <c r="Q59" i="4"/>
  <c r="Q58" i="4" s="1"/>
  <c r="N58" i="4"/>
  <c r="P49" i="4"/>
  <c r="S49" i="4"/>
  <c r="S48" i="4" s="1"/>
  <c r="N50" i="4"/>
  <c r="P51" i="4"/>
  <c r="P53" i="4"/>
  <c r="S53" i="4"/>
  <c r="S52" i="4" s="1"/>
  <c r="P57" i="4"/>
  <c r="S57" i="4"/>
  <c r="S56" i="4" s="1"/>
  <c r="P61" i="4"/>
  <c r="S61" i="4"/>
  <c r="S60" i="4" s="1"/>
  <c r="N62" i="4"/>
  <c r="P63" i="4"/>
  <c r="S63" i="4"/>
  <c r="S62" i="4" s="1"/>
  <c r="P64" i="4"/>
  <c r="T64" i="4" s="1"/>
  <c r="BF62" i="4" s="1"/>
  <c r="P66" i="4"/>
  <c r="S66" i="4"/>
  <c r="S65" i="4" s="1"/>
  <c r="U86" i="2"/>
  <c r="V86" i="2"/>
  <c r="W86" i="2"/>
  <c r="X86" i="2"/>
  <c r="Y86" i="2"/>
  <c r="Z86" i="2"/>
  <c r="AA86" i="2"/>
  <c r="AB86" i="2"/>
  <c r="AH86" i="2"/>
  <c r="AM86" i="2"/>
  <c r="AN86" i="2"/>
  <c r="AO86" i="2"/>
  <c r="AP86" i="2"/>
  <c r="AT86" i="2"/>
  <c r="AU86" i="2"/>
  <c r="AV86" i="2"/>
  <c r="AW86" i="2"/>
  <c r="AX86" i="2"/>
  <c r="BD86" i="2"/>
  <c r="N85" i="2"/>
  <c r="Q85" i="2" s="1"/>
  <c r="S84" i="2"/>
  <c r="R84" i="2"/>
  <c r="R82" i="2" s="1"/>
  <c r="Q84" i="2"/>
  <c r="P84" i="2"/>
  <c r="N83" i="2"/>
  <c r="S83" i="2" s="1"/>
  <c r="S82" i="2" s="1"/>
  <c r="S67" i="4" l="1"/>
  <c r="N67" i="4"/>
  <c r="T4" i="5"/>
  <c r="AD3" i="5" s="1"/>
  <c r="AD7" i="5" s="1"/>
  <c r="T84" i="2"/>
  <c r="P85" i="2"/>
  <c r="T85" i="2" s="1"/>
  <c r="AL82" i="2" s="1"/>
  <c r="AL86" i="2" s="1"/>
  <c r="Q67" i="4"/>
  <c r="P3" i="5"/>
  <c r="P7" i="5" s="1"/>
  <c r="T6" i="5"/>
  <c r="AL3" i="5" s="1"/>
  <c r="AL7" i="5" s="1"/>
  <c r="T36" i="4"/>
  <c r="T35" i="4" s="1"/>
  <c r="T13" i="4"/>
  <c r="BB12" i="4" s="1"/>
  <c r="BK12" i="4" s="1"/>
  <c r="T39" i="4"/>
  <c r="T17" i="4"/>
  <c r="P16" i="4"/>
  <c r="T61" i="4"/>
  <c r="P60" i="4"/>
  <c r="T57" i="4"/>
  <c r="P56" i="4"/>
  <c r="T49" i="4"/>
  <c r="P48" i="4"/>
  <c r="T63" i="4"/>
  <c r="P62" i="4"/>
  <c r="P50" i="4"/>
  <c r="T51" i="4"/>
  <c r="T50" i="4" s="1"/>
  <c r="BF50" i="4" s="1"/>
  <c r="BF67" i="4" s="1"/>
  <c r="T59" i="4"/>
  <c r="P58" i="4"/>
  <c r="T55" i="4"/>
  <c r="P54" i="4"/>
  <c r="T45" i="4"/>
  <c r="T44" i="4" s="1"/>
  <c r="BB44" i="4" s="1"/>
  <c r="BK44" i="4" s="1"/>
  <c r="P44" i="4"/>
  <c r="T41" i="4"/>
  <c r="P40" i="4"/>
  <c r="T32" i="4"/>
  <c r="P31" i="4"/>
  <c r="P29" i="4"/>
  <c r="T30" i="4"/>
  <c r="T27" i="4"/>
  <c r="P26" i="4"/>
  <c r="T25" i="4"/>
  <c r="P24" i="4"/>
  <c r="P18" i="4"/>
  <c r="T19" i="4"/>
  <c r="T15" i="4"/>
  <c r="P14" i="4"/>
  <c r="P7" i="4"/>
  <c r="T9" i="4"/>
  <c r="T4" i="4"/>
  <c r="P3" i="4"/>
  <c r="BB35" i="4"/>
  <c r="BK35" i="4" s="1"/>
  <c r="T23" i="4"/>
  <c r="T22" i="4" s="1"/>
  <c r="BB22" i="4" s="1"/>
  <c r="BK22" i="4" s="1"/>
  <c r="P22" i="4"/>
  <c r="T66" i="4"/>
  <c r="T65" i="4" s="1"/>
  <c r="BB65" i="4" s="1"/>
  <c r="BK65" i="4" s="1"/>
  <c r="P65" i="4"/>
  <c r="T53" i="4"/>
  <c r="P52" i="4"/>
  <c r="T47" i="4"/>
  <c r="T46" i="4" s="1"/>
  <c r="BB46" i="4" s="1"/>
  <c r="BK46" i="4" s="1"/>
  <c r="P46" i="4"/>
  <c r="T43" i="4"/>
  <c r="T42" i="4" s="1"/>
  <c r="BB42" i="4" s="1"/>
  <c r="BK42" i="4" s="1"/>
  <c r="P42" i="4"/>
  <c r="T11" i="4"/>
  <c r="P10" i="4"/>
  <c r="T21" i="4"/>
  <c r="P20" i="4"/>
  <c r="T34" i="4"/>
  <c r="P33" i="4"/>
  <c r="Q83" i="2"/>
  <c r="Q82" i="2" s="1"/>
  <c r="P83" i="2"/>
  <c r="T12" i="4" l="1"/>
  <c r="P67" i="4"/>
  <c r="N84" i="2"/>
  <c r="N82" i="2" s="1"/>
  <c r="AJ82" i="2"/>
  <c r="BK3" i="5"/>
  <c r="BK7" i="5" s="1"/>
  <c r="T3" i="5"/>
  <c r="T7" i="5" s="1"/>
  <c r="BH16" i="4"/>
  <c r="BH67" i="4" s="1"/>
  <c r="T16" i="4"/>
  <c r="BB37" i="4"/>
  <c r="BK37" i="4" s="1"/>
  <c r="T37" i="4"/>
  <c r="BB33" i="4"/>
  <c r="BK33" i="4" s="1"/>
  <c r="T33" i="4"/>
  <c r="T10" i="4"/>
  <c r="BB10" i="4"/>
  <c r="BK10" i="4" s="1"/>
  <c r="T52" i="4"/>
  <c r="BB52" i="4"/>
  <c r="BK52" i="4" s="1"/>
  <c r="BJ3" i="4"/>
  <c r="BJ67" i="4" s="1"/>
  <c r="T3" i="4"/>
  <c r="BB14" i="4"/>
  <c r="BK14" i="4" s="1"/>
  <c r="T14" i="4"/>
  <c r="BB24" i="4"/>
  <c r="BK24" i="4" s="1"/>
  <c r="T24" i="4"/>
  <c r="T26" i="4"/>
  <c r="BB26" i="4"/>
  <c r="BK26" i="4" s="1"/>
  <c r="BB31" i="4"/>
  <c r="BK31" i="4" s="1"/>
  <c r="T31" i="4"/>
  <c r="BB54" i="4"/>
  <c r="BK54" i="4" s="1"/>
  <c r="T54" i="4"/>
  <c r="BB58" i="4"/>
  <c r="BK58" i="4" s="1"/>
  <c r="T58" i="4"/>
  <c r="BB62" i="4"/>
  <c r="BK62" i="4" s="1"/>
  <c r="T62" i="4"/>
  <c r="T48" i="4"/>
  <c r="BB48" i="4"/>
  <c r="BK48" i="4" s="1"/>
  <c r="T56" i="4"/>
  <c r="BB56" i="4"/>
  <c r="BK56" i="4" s="1"/>
  <c r="T60" i="4"/>
  <c r="BB60" i="4"/>
  <c r="BK60" i="4" s="1"/>
  <c r="BB20" i="4"/>
  <c r="BK20" i="4" s="1"/>
  <c r="T20" i="4"/>
  <c r="T7" i="4"/>
  <c r="BB7" i="4"/>
  <c r="BB18" i="4"/>
  <c r="BK18" i="4" s="1"/>
  <c r="T18" i="4"/>
  <c r="T29" i="4"/>
  <c r="BB29" i="4"/>
  <c r="BK29" i="4" s="1"/>
  <c r="BB40" i="4"/>
  <c r="BK40" i="4" s="1"/>
  <c r="T40" i="4"/>
  <c r="BK50" i="4"/>
  <c r="P82" i="2"/>
  <c r="T83" i="2"/>
  <c r="T82" i="2" l="1"/>
  <c r="AD82" i="2"/>
  <c r="BB67" i="4"/>
  <c r="T67" i="4"/>
  <c r="BK16" i="4"/>
  <c r="BK7" i="4"/>
  <c r="BK3" i="4"/>
  <c r="BK67" i="4" s="1"/>
  <c r="O80" i="2"/>
  <c r="R80" i="2"/>
  <c r="M81" i="2"/>
  <c r="N81" i="2" s="1"/>
  <c r="R65" i="2"/>
  <c r="S65" i="2"/>
  <c r="BK82" i="2" l="1"/>
  <c r="AD86" i="2"/>
  <c r="S81" i="2"/>
  <c r="S80" i="2" s="1"/>
  <c r="P81" i="2"/>
  <c r="N80" i="2"/>
  <c r="Q81" i="2"/>
  <c r="Q80" i="2" s="1"/>
  <c r="M66" i="2"/>
  <c r="N66" i="2" s="1"/>
  <c r="R58" i="2"/>
  <c r="M62" i="2"/>
  <c r="N62" i="2" s="1"/>
  <c r="R56" i="2"/>
  <c r="M57" i="2"/>
  <c r="N57" i="2" s="1"/>
  <c r="R54" i="2"/>
  <c r="M55" i="2"/>
  <c r="N55" i="2" s="1"/>
  <c r="R52" i="2"/>
  <c r="M53" i="2"/>
  <c r="N53" i="2" s="1"/>
  <c r="R22" i="2"/>
  <c r="M23" i="2"/>
  <c r="N23" i="2" s="1"/>
  <c r="T81" i="2" l="1"/>
  <c r="T80" i="2" s="1"/>
  <c r="BB80" i="2" s="1"/>
  <c r="BK80" i="2" s="1"/>
  <c r="P80" i="2"/>
  <c r="N65" i="2"/>
  <c r="Q66" i="2"/>
  <c r="Q65" i="2" s="1"/>
  <c r="P66" i="2"/>
  <c r="N22" i="2"/>
  <c r="S23" i="2"/>
  <c r="S22" i="2" s="1"/>
  <c r="Q23" i="2"/>
  <c r="Q22" i="2" s="1"/>
  <c r="P23" i="2"/>
  <c r="N52" i="2"/>
  <c r="S53" i="2"/>
  <c r="S52" i="2" s="1"/>
  <c r="Q53" i="2"/>
  <c r="Q52" i="2" s="1"/>
  <c r="P53" i="2"/>
  <c r="N54" i="2"/>
  <c r="S55" i="2"/>
  <c r="S54" i="2" s="1"/>
  <c r="Q55" i="2"/>
  <c r="Q54" i="2" s="1"/>
  <c r="P55" i="2"/>
  <c r="N56" i="2"/>
  <c r="S57" i="2"/>
  <c r="S56" i="2" s="1"/>
  <c r="Q57" i="2"/>
  <c r="Q56" i="2" s="1"/>
  <c r="P57" i="2"/>
  <c r="S62" i="2"/>
  <c r="Q62" i="2"/>
  <c r="P62" i="2"/>
  <c r="S5" i="2"/>
  <c r="R5" i="2"/>
  <c r="N6" i="2"/>
  <c r="Q6" i="2" s="1"/>
  <c r="Q5" i="2" s="1"/>
  <c r="N44" i="2"/>
  <c r="S44" i="2" s="1"/>
  <c r="T43" i="2"/>
  <c r="AR40" i="2" s="1"/>
  <c r="T42" i="2"/>
  <c r="AJ40" i="2" s="1"/>
  <c r="N41" i="2"/>
  <c r="Q41" i="2" s="1"/>
  <c r="R40" i="2"/>
  <c r="N5" i="2" l="1"/>
  <c r="N42" i="2"/>
  <c r="N43" i="2"/>
  <c r="P6" i="2"/>
  <c r="P5" i="2" s="1"/>
  <c r="T62" i="2"/>
  <c r="BB58" i="2" s="1"/>
  <c r="P65" i="2"/>
  <c r="T66" i="2"/>
  <c r="T65" i="2" s="1"/>
  <c r="BF65" i="2" s="1"/>
  <c r="T6" i="2"/>
  <c r="T5" i="2" s="1"/>
  <c r="BJ5" i="2" s="1"/>
  <c r="BK5" i="2" s="1"/>
  <c r="T57" i="2"/>
  <c r="T56" i="2" s="1"/>
  <c r="BB56" i="2" s="1"/>
  <c r="P56" i="2"/>
  <c r="T55" i="2"/>
  <c r="T54" i="2" s="1"/>
  <c r="BB54" i="2" s="1"/>
  <c r="P54" i="2"/>
  <c r="T53" i="2"/>
  <c r="T52" i="2" s="1"/>
  <c r="BB52" i="2" s="1"/>
  <c r="BK52" i="2" s="1"/>
  <c r="P52" i="2"/>
  <c r="T23" i="2"/>
  <c r="T22" i="2" s="1"/>
  <c r="BB22" i="2" s="1"/>
  <c r="BK22" i="2" s="1"/>
  <c r="P22" i="2"/>
  <c r="P41" i="2"/>
  <c r="S41" i="2"/>
  <c r="S40" i="2" s="1"/>
  <c r="Q44" i="2"/>
  <c r="Q40" i="2" s="1"/>
  <c r="P44" i="2"/>
  <c r="BK65" i="2" l="1"/>
  <c r="N40" i="2"/>
  <c r="T41" i="2"/>
  <c r="AF40" i="2" s="1"/>
  <c r="T44" i="2"/>
  <c r="P40" i="2"/>
  <c r="T40" i="2" l="1"/>
  <c r="BB40" i="2"/>
  <c r="BK40" i="2" s="1"/>
  <c r="M79" i="2"/>
  <c r="N79" i="2" s="1"/>
  <c r="M78" i="2"/>
  <c r="N78" i="2" s="1"/>
  <c r="R77" i="2"/>
  <c r="O77" i="2"/>
  <c r="M76" i="2"/>
  <c r="N76" i="2" s="1"/>
  <c r="S76" i="2" s="1"/>
  <c r="S75" i="2" s="1"/>
  <c r="R75" i="2"/>
  <c r="O75" i="2"/>
  <c r="M74" i="2"/>
  <c r="N74" i="2" s="1"/>
  <c r="Q74" i="2" s="1"/>
  <c r="Q73" i="2" s="1"/>
  <c r="R73" i="2"/>
  <c r="O73" i="2"/>
  <c r="M72" i="2"/>
  <c r="P79" i="2" l="1"/>
  <c r="Q79" i="2"/>
  <c r="S78" i="2"/>
  <c r="S77" i="2" s="1"/>
  <c r="P78" i="2"/>
  <c r="Q78" i="2"/>
  <c r="N77" i="2"/>
  <c r="N75" i="2"/>
  <c r="Q76" i="2"/>
  <c r="Q75" i="2" s="1"/>
  <c r="P76" i="2"/>
  <c r="N73" i="2"/>
  <c r="P74" i="2"/>
  <c r="S74" i="2"/>
  <c r="S73" i="2" s="1"/>
  <c r="N72" i="2"/>
  <c r="Q72" i="2" s="1"/>
  <c r="Q71" i="2" s="1"/>
  <c r="R71" i="2"/>
  <c r="O71" i="2"/>
  <c r="Q77" i="2" l="1"/>
  <c r="T79" i="2"/>
  <c r="BF77" i="2" s="1"/>
  <c r="BF86" i="2" s="1"/>
  <c r="T78" i="2"/>
  <c r="P77" i="2"/>
  <c r="T76" i="2"/>
  <c r="P75" i="2"/>
  <c r="T74" i="2"/>
  <c r="P73" i="2"/>
  <c r="N71" i="2"/>
  <c r="P72" i="2"/>
  <c r="S72" i="2"/>
  <c r="S71" i="2" s="1"/>
  <c r="M70" i="2"/>
  <c r="N70" i="2" s="1"/>
  <c r="R69" i="2"/>
  <c r="O69" i="2"/>
  <c r="M68" i="2"/>
  <c r="N68" i="2" s="1"/>
  <c r="R67" i="2"/>
  <c r="O67" i="2"/>
  <c r="M64" i="2"/>
  <c r="N64" i="2"/>
  <c r="Q64" i="2" s="1"/>
  <c r="Q63" i="2" s="1"/>
  <c r="R63" i="2"/>
  <c r="O63" i="2"/>
  <c r="O58" i="2" s="1"/>
  <c r="M61" i="2"/>
  <c r="M60" i="2"/>
  <c r="M59" i="2"/>
  <c r="N59" i="2" s="1"/>
  <c r="T61" i="2"/>
  <c r="AR58" i="2" s="1"/>
  <c r="T60" i="2"/>
  <c r="M39" i="2"/>
  <c r="N39" i="2" s="1"/>
  <c r="S39" i="2" s="1"/>
  <c r="S38" i="2" s="1"/>
  <c r="R38" i="2"/>
  <c r="O38" i="2"/>
  <c r="M21" i="2"/>
  <c r="N21" i="2" s="1"/>
  <c r="R20" i="2"/>
  <c r="O20" i="2"/>
  <c r="N63" i="2" l="1"/>
  <c r="Q70" i="2"/>
  <c r="Q69" i="2" s="1"/>
  <c r="N69" i="2"/>
  <c r="N61" i="2"/>
  <c r="P59" i="2"/>
  <c r="P58" i="2" s="1"/>
  <c r="Q59" i="2"/>
  <c r="Q58" i="2" s="1"/>
  <c r="S59" i="2"/>
  <c r="S58" i="2" s="1"/>
  <c r="N60" i="2"/>
  <c r="N58" i="2" s="1"/>
  <c r="AJ58" i="2"/>
  <c r="P64" i="2"/>
  <c r="P63" i="2" s="1"/>
  <c r="S64" i="2"/>
  <c r="S63" i="2" s="1"/>
  <c r="T77" i="2"/>
  <c r="BB77" i="2"/>
  <c r="BK77" i="2" s="1"/>
  <c r="T75" i="2"/>
  <c r="BB75" i="2"/>
  <c r="BK75" i="2" s="1"/>
  <c r="T73" i="2"/>
  <c r="BB73" i="2"/>
  <c r="BK73" i="2" s="1"/>
  <c r="T72" i="2"/>
  <c r="P71" i="2"/>
  <c r="P70" i="2"/>
  <c r="S70" i="2"/>
  <c r="S69" i="2" s="1"/>
  <c r="Q68" i="2"/>
  <c r="Q67" i="2" s="1"/>
  <c r="N67" i="2"/>
  <c r="S68" i="2"/>
  <c r="S67" i="2" s="1"/>
  <c r="P68" i="2"/>
  <c r="N38" i="2"/>
  <c r="Q39" i="2"/>
  <c r="Q38" i="2" s="1"/>
  <c r="P39" i="2"/>
  <c r="Q21" i="2"/>
  <c r="Q20" i="2" s="1"/>
  <c r="N20" i="2"/>
  <c r="S21" i="2"/>
  <c r="S20" i="2" s="1"/>
  <c r="P21" i="2"/>
  <c r="M15" i="2"/>
  <c r="N15" i="2" s="1"/>
  <c r="Q15" i="2" s="1"/>
  <c r="Q14" i="2" s="1"/>
  <c r="R14" i="2"/>
  <c r="O14" i="2"/>
  <c r="M4" i="2"/>
  <c r="N4" i="2"/>
  <c r="Q4" i="2" s="1"/>
  <c r="Q3" i="2" s="1"/>
  <c r="R3" i="2"/>
  <c r="O3" i="2"/>
  <c r="T64" i="2" l="1"/>
  <c r="BB63" i="2" s="1"/>
  <c r="BK63" i="2" s="1"/>
  <c r="N3" i="2"/>
  <c r="P4" i="2"/>
  <c r="P3" i="2" s="1"/>
  <c r="S4" i="2"/>
  <c r="S3" i="2" s="1"/>
  <c r="T71" i="2"/>
  <c r="BB71" i="2"/>
  <c r="BK71" i="2" s="1"/>
  <c r="T70" i="2"/>
  <c r="P69" i="2"/>
  <c r="T68" i="2"/>
  <c r="P67" i="2"/>
  <c r="T59" i="2"/>
  <c r="T58" i="2" s="1"/>
  <c r="T39" i="2"/>
  <c r="P38" i="2"/>
  <c r="T21" i="2"/>
  <c r="P20" i="2"/>
  <c r="N14" i="2"/>
  <c r="P15" i="2"/>
  <c r="S15" i="2"/>
  <c r="S14" i="2" s="1"/>
  <c r="T63" i="2" l="1"/>
  <c r="T4" i="2"/>
  <c r="T3" i="2" s="1"/>
  <c r="T69" i="2"/>
  <c r="BB69" i="2"/>
  <c r="BK69" i="2" s="1"/>
  <c r="T67" i="2"/>
  <c r="BB67" i="2"/>
  <c r="BK67" i="2" s="1"/>
  <c r="AF58" i="2"/>
  <c r="BK58" i="2" s="1"/>
  <c r="T38" i="2"/>
  <c r="BB38" i="2"/>
  <c r="BK38" i="2" s="1"/>
  <c r="T20" i="2"/>
  <c r="BB20" i="2"/>
  <c r="BK20" i="2" s="1"/>
  <c r="T15" i="2"/>
  <c r="P14" i="2"/>
  <c r="BJ3" i="2" l="1"/>
  <c r="T14" i="2"/>
  <c r="BB14" i="2"/>
  <c r="BK14" i="2" s="1"/>
  <c r="BK3" i="2" l="1"/>
  <c r="BJ86" i="2"/>
  <c r="N17" i="2"/>
  <c r="Q17" i="2" s="1"/>
  <c r="Q16" i="2" s="1"/>
  <c r="R16" i="2"/>
  <c r="AZ7" i="2"/>
  <c r="N9" i="2"/>
  <c r="P9" i="2" s="1"/>
  <c r="S7" i="2"/>
  <c r="R7" i="2"/>
  <c r="N16" i="2" l="1"/>
  <c r="N7" i="2"/>
  <c r="P17" i="2"/>
  <c r="S17" i="2"/>
  <c r="S16" i="2" s="1"/>
  <c r="P7" i="2"/>
  <c r="Q9" i="2"/>
  <c r="Q7" i="2" s="1"/>
  <c r="T17" i="2" l="1"/>
  <c r="P16" i="2"/>
  <c r="T9" i="2"/>
  <c r="T7" i="2" l="1"/>
  <c r="BB7" i="2"/>
  <c r="T16" i="2"/>
  <c r="BH16" i="2"/>
  <c r="M28" i="2"/>
  <c r="M27" i="2"/>
  <c r="N28" i="2"/>
  <c r="P28" i="2" s="1"/>
  <c r="N27" i="2"/>
  <c r="S27" i="2" s="1"/>
  <c r="S26" i="2" s="1"/>
  <c r="R26" i="2"/>
  <c r="O26" i="2"/>
  <c r="O86" i="2" s="1"/>
  <c r="BK7" i="2" l="1"/>
  <c r="BK16" i="2"/>
  <c r="N26" i="2"/>
  <c r="Q27" i="2"/>
  <c r="Q28" i="2"/>
  <c r="T28" i="2" s="1"/>
  <c r="BH26" i="2" s="1"/>
  <c r="BH86" i="2" s="1"/>
  <c r="P27" i="2"/>
  <c r="T27" i="2" l="1"/>
  <c r="P26" i="2"/>
  <c r="Q26" i="2"/>
  <c r="T26" i="2" l="1"/>
  <c r="BB26" i="2"/>
  <c r="BK26" i="2" s="1"/>
  <c r="N51" i="2" l="1"/>
  <c r="Q51" i="2" s="1"/>
  <c r="Q50" i="2" s="1"/>
  <c r="R50" i="2"/>
  <c r="N50" i="2"/>
  <c r="N49" i="2"/>
  <c r="Q49" i="2" s="1"/>
  <c r="Q47" i="2" s="1"/>
  <c r="T48" i="2"/>
  <c r="AZ47" i="2" s="1"/>
  <c r="AZ86" i="2" s="1"/>
  <c r="N48" i="2"/>
  <c r="R47" i="2"/>
  <c r="R45" i="2"/>
  <c r="N46" i="2"/>
  <c r="Q46" i="2" s="1"/>
  <c r="Q45" i="2" s="1"/>
  <c r="N37" i="2"/>
  <c r="S37" i="2" s="1"/>
  <c r="S36" i="2" s="1"/>
  <c r="R36" i="2"/>
  <c r="N35" i="2"/>
  <c r="Q35" i="2" s="1"/>
  <c r="T34" i="2"/>
  <c r="N34" i="2" s="1"/>
  <c r="T33" i="2"/>
  <c r="N33" i="2" s="1"/>
  <c r="N32" i="2"/>
  <c r="S32" i="2" s="1"/>
  <c r="R31" i="2"/>
  <c r="N30" i="2"/>
  <c r="S30" i="2" s="1"/>
  <c r="S29" i="2" s="1"/>
  <c r="R29" i="2"/>
  <c r="N29" i="2"/>
  <c r="N25" i="2"/>
  <c r="Q25" i="2" s="1"/>
  <c r="Q24" i="2" s="1"/>
  <c r="R24" i="2"/>
  <c r="N19" i="2"/>
  <c r="Q19" i="2" s="1"/>
  <c r="Q18" i="2" s="1"/>
  <c r="R18" i="2"/>
  <c r="N47" i="2" l="1"/>
  <c r="N24" i="2"/>
  <c r="N18" i="2"/>
  <c r="N36" i="2"/>
  <c r="P19" i="2"/>
  <c r="P18" i="2" s="1"/>
  <c r="P35" i="2"/>
  <c r="S35" i="2"/>
  <c r="S31" i="2" s="1"/>
  <c r="P46" i="2"/>
  <c r="P45" i="2" s="1"/>
  <c r="N45" i="2"/>
  <c r="P49" i="2"/>
  <c r="P47" i="2" s="1"/>
  <c r="S49" i="2"/>
  <c r="S47" i="2" s="1"/>
  <c r="P51" i="2"/>
  <c r="S51" i="2"/>
  <c r="S50" i="2" s="1"/>
  <c r="N31" i="2"/>
  <c r="AJ31" i="2"/>
  <c r="AJ86" i="2" s="1"/>
  <c r="AR31" i="2"/>
  <c r="AR86" i="2" s="1"/>
  <c r="S46" i="2"/>
  <c r="S45" i="2" s="1"/>
  <c r="Q37" i="2"/>
  <c r="Q36" i="2" s="1"/>
  <c r="P37" i="2"/>
  <c r="Q32" i="2"/>
  <c r="Q31" i="2" s="1"/>
  <c r="P32" i="2"/>
  <c r="Q30" i="2"/>
  <c r="Q29" i="2" s="1"/>
  <c r="P30" i="2"/>
  <c r="P25" i="2"/>
  <c r="S25" i="2"/>
  <c r="S24" i="2" s="1"/>
  <c r="S19" i="2"/>
  <c r="S18" i="2" s="1"/>
  <c r="N13" i="2"/>
  <c r="Q13" i="2" s="1"/>
  <c r="Q12" i="2" s="1"/>
  <c r="R12" i="2"/>
  <c r="N11" i="2"/>
  <c r="Q11" i="2" s="1"/>
  <c r="Q10" i="2" s="1"/>
  <c r="R10" i="2"/>
  <c r="N10" i="2"/>
  <c r="Q86" i="2" l="1"/>
  <c r="R86" i="2"/>
  <c r="T35" i="2"/>
  <c r="BB31" i="2" s="1"/>
  <c r="T49" i="2"/>
  <c r="T47" i="2" s="1"/>
  <c r="N12" i="2"/>
  <c r="N86" i="2" s="1"/>
  <c r="BK56" i="2"/>
  <c r="T51" i="2"/>
  <c r="P50" i="2"/>
  <c r="P11" i="2"/>
  <c r="S11" i="2"/>
  <c r="S10" i="2" s="1"/>
  <c r="S86" i="2" s="1"/>
  <c r="P13" i="2"/>
  <c r="S13" i="2"/>
  <c r="S12" i="2" s="1"/>
  <c r="T19" i="2"/>
  <c r="T46" i="2"/>
  <c r="P36" i="2"/>
  <c r="T37" i="2"/>
  <c r="P31" i="2"/>
  <c r="T32" i="2"/>
  <c r="P29" i="2"/>
  <c r="T30" i="2"/>
  <c r="T25" i="2"/>
  <c r="P24" i="2"/>
  <c r="BB47" i="2" l="1"/>
  <c r="BK47" i="2" s="1"/>
  <c r="T24" i="2"/>
  <c r="BB24" i="2"/>
  <c r="BK24" i="2" s="1"/>
  <c r="T29" i="2"/>
  <c r="BB29" i="2"/>
  <c r="BK29" i="2" s="1"/>
  <c r="T31" i="2"/>
  <c r="AF31" i="2"/>
  <c r="T36" i="2"/>
  <c r="BB36" i="2"/>
  <c r="BK36" i="2" s="1"/>
  <c r="BK54" i="2"/>
  <c r="BB45" i="2"/>
  <c r="BK45" i="2" s="1"/>
  <c r="T45" i="2"/>
  <c r="T18" i="2"/>
  <c r="BB18" i="2"/>
  <c r="BK18" i="2" s="1"/>
  <c r="T13" i="2"/>
  <c r="P12" i="2"/>
  <c r="T11" i="2"/>
  <c r="P10" i="2"/>
  <c r="T50" i="2"/>
  <c r="BB50" i="2"/>
  <c r="BK50" i="2" s="1"/>
  <c r="BK31" i="2" l="1"/>
  <c r="AF86" i="2"/>
  <c r="P86" i="2"/>
  <c r="T10" i="2"/>
  <c r="T86" i="2" s="1"/>
  <c r="BB10" i="2"/>
  <c r="T12" i="2"/>
  <c r="BB12" i="2"/>
  <c r="BK12" i="2" s="1"/>
  <c r="BK10" i="2" l="1"/>
  <c r="BK86" i="2" s="1"/>
  <c r="BB86" i="2"/>
</calcChain>
</file>

<file path=xl/sharedStrings.xml><?xml version="1.0" encoding="utf-8"?>
<sst xmlns="http://schemas.openxmlformats.org/spreadsheetml/2006/main" count="806" uniqueCount="323">
  <si>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</si>
  <si>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</si>
  <si>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</si>
  <si>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</si>
  <si>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</si>
  <si>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</si>
  <si>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</si>
  <si>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</si>
  <si>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</si>
  <si>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</si>
  <si>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</si>
  <si>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</si>
  <si>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</si>
  <si>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</si>
  <si>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</si>
  <si>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</si>
  <si>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</si>
  <si>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</si>
  <si>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</si>
  <si>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</si>
  <si>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</si>
  <si>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</si>
  <si>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</si>
  <si>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</si>
  <si>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</si>
  <si>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</si>
  <si>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</si>
  <si>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</si>
  <si>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</si>
  <si>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</si>
  <si>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</si>
  <si>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</si>
  <si>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Реконструкция ВЛ-0,4 кВ с монтажем 2-х дополнительных проводов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</si>
  <si>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</si>
  <si>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</si>
  <si>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</si>
  <si>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</si>
  <si>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</si>
  <si>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</si>
  <si>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</si>
  <si>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</si>
  <si>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</si>
  <si>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</si>
  <si>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41259397 (ВЭС-3222/2016)</t>
  </si>
  <si>
    <t>41243726 (ЗЭС-2835/2016)</t>
  </si>
  <si>
    <t>41243539 (ЗЭС-2858/2016)</t>
  </si>
  <si>
    <t>41253918 (ЗЭС-2872/2016)</t>
  </si>
  <si>
    <t>41251181 (ЗЭС-2874/2016)</t>
  </si>
  <si>
    <t>41260403 (ЗЭС-2895/2016)</t>
  </si>
  <si>
    <t>41243289 (СЭС-2856/2016)</t>
  </si>
  <si>
    <t>41254136 (СЭС-2877/2016)</t>
  </si>
  <si>
    <t>41260959 (СЭС-2883/2016)</t>
  </si>
  <si>
    <t>41254401 (ЦЭС-12307/2016)</t>
  </si>
  <si>
    <t>41250286 (ЦЭС-12515/2016)</t>
  </si>
  <si>
    <t>41246526 (ЦЭС-12545/2016)</t>
  </si>
  <si>
    <t>41251984 (ЦЭС-12547/2016)</t>
  </si>
  <si>
    <t>41249074 (ЦЭС-12566/2016)</t>
  </si>
  <si>
    <t>41250403 (ЦЭС-12571/2016)</t>
  </si>
  <si>
    <t>41259425 (ЦЭС-12572/2016)</t>
  </si>
  <si>
    <t>41251597 (ЦЭС-12583/2016)</t>
  </si>
  <si>
    <t>41257649 (ЦЭС-12638/2016)</t>
  </si>
  <si>
    <t>41257567 (ЦЭС-12639/2016)</t>
  </si>
  <si>
    <t>41258413 (ЦЭС-12643/2016)</t>
  </si>
  <si>
    <t>41258448 (ЦЭС-12646/2016)</t>
  </si>
  <si>
    <t>41258703 (ЦЭС-12659/2016)</t>
  </si>
  <si>
    <t>41259333 (ЦЭС-12667/2016)</t>
  </si>
  <si>
    <t>41261038 (ЦЭС-12668/2016)</t>
  </si>
  <si>
    <t>41259216 (ЦЭС-12669/2016)</t>
  </si>
  <si>
    <t>41260167 (ЦЭС-12681/2016)</t>
  </si>
  <si>
    <t>41260148 (ЦЭС-12683/2016)</t>
  </si>
  <si>
    <t>41260257 (ЦЭС-12690/2016)</t>
  </si>
  <si>
    <t>41260451 (ЦЭС-12699/2016)</t>
  </si>
  <si>
    <t>41260474 (ЦЭС-12700/2016)</t>
  </si>
  <si>
    <t>41261006 (ЦЭС-12703/2016)</t>
  </si>
  <si>
    <t>41255617 (ЮЭС-3050/2016)</t>
  </si>
  <si>
    <t>41259397</t>
  </si>
  <si>
    <t>41243726</t>
  </si>
  <si>
    <t>41243539</t>
  </si>
  <si>
    <t>41253918</t>
  </si>
  <si>
    <t>41251181</t>
  </si>
  <si>
    <t>41260403</t>
  </si>
  <si>
    <t>41243289</t>
  </si>
  <si>
    <t>41254136</t>
  </si>
  <si>
    <t>41260959</t>
  </si>
  <si>
    <t>41254401</t>
  </si>
  <si>
    <t>41250286</t>
  </si>
  <si>
    <t>41246526</t>
  </si>
  <si>
    <t>41251984</t>
  </si>
  <si>
    <t>41249074</t>
  </si>
  <si>
    <t>41250403</t>
  </si>
  <si>
    <t>41259425</t>
  </si>
  <si>
    <t>41251597</t>
  </si>
  <si>
    <t>41257649</t>
  </si>
  <si>
    <t>41257567</t>
  </si>
  <si>
    <t>41258413</t>
  </si>
  <si>
    <t>41258448</t>
  </si>
  <si>
    <t>41258703</t>
  </si>
  <si>
    <t>41259333</t>
  </si>
  <si>
    <t>41261038</t>
  </si>
  <si>
    <t>41259216</t>
  </si>
  <si>
    <t>41260167</t>
  </si>
  <si>
    <t>41260148</t>
  </si>
  <si>
    <t>41260257</t>
  </si>
  <si>
    <t>41260451</t>
  </si>
  <si>
    <t>41260474</t>
  </si>
  <si>
    <t>41261006</t>
  </si>
  <si>
    <t>41255617</t>
  </si>
  <si>
    <t>Шабанова Галина Ивановна</t>
  </si>
  <si>
    <t>МУП "Городская ярмарка"</t>
  </si>
  <si>
    <t>ИП Мастихин Александр Николаевич</t>
  </si>
  <si>
    <t>Бондарев Сергей Сергеевич</t>
  </si>
  <si>
    <t>Мезенцева Татьяна Васильевна</t>
  </si>
  <si>
    <t>Щеголева Татьяна Егоровна</t>
  </si>
  <si>
    <t>Криволапов Николай Александрович</t>
  </si>
  <si>
    <t>Евдокимова Людмила Григорьевна</t>
  </si>
  <si>
    <t>Анненков Николай Семенович</t>
  </si>
  <si>
    <t>Ильин Сергей Викторович</t>
  </si>
  <si>
    <t>Огулькова Анна Михайловна</t>
  </si>
  <si>
    <t>Мотякин Николай Иванович</t>
  </si>
  <si>
    <t>Маренкова Ирина Валентиновна</t>
  </si>
  <si>
    <t>Леванова Елена Геннадьевна</t>
  </si>
  <si>
    <t>Маякова Светлана Иосифовна</t>
  </si>
  <si>
    <t>Анисимов Владимир Михайлович</t>
  </si>
  <si>
    <t>Якимов Никита Сергеевич</t>
  </si>
  <si>
    <t>Агеев Александр Сергеевич</t>
  </si>
  <si>
    <t>Кушнир Татьяна Юрьевна</t>
  </si>
  <si>
    <t>Ходорик Геннадий Алексеевич</t>
  </si>
  <si>
    <t>Кудрявцева Елена Павловна</t>
  </si>
  <si>
    <t>Еськов Виталий Викторович</t>
  </si>
  <si>
    <t>Губарев Анатолий Вячеславович</t>
  </si>
  <si>
    <t>Трушин Борис Петрович</t>
  </si>
  <si>
    <t>Сафонов Александр Сергеевич</t>
  </si>
  <si>
    <t>Колесникова Тамара Алексеевна</t>
  </si>
  <si>
    <t>Брежнев Сергей Геннадьевич</t>
  </si>
  <si>
    <t>Кондратюк Наталья Владимировна</t>
  </si>
  <si>
    <t>Сазонкина Алла Федоровна</t>
  </si>
  <si>
    <t>Марахин Альберт Васильевич</t>
  </si>
  <si>
    <t>Мирюк Вячеслав Сергеевич</t>
  </si>
  <si>
    <t>Сухоруков Сергей Васильевич</t>
  </si>
  <si>
    <t>ЩРЭС</t>
  </si>
  <si>
    <t>РРЭС</t>
  </si>
  <si>
    <t>ЛРЭС</t>
  </si>
  <si>
    <t>КуРЭС</t>
  </si>
  <si>
    <t>ЖРЭС</t>
  </si>
  <si>
    <t>КРЭС</t>
  </si>
  <si>
    <t>БРЭС</t>
  </si>
  <si>
    <t>ЦРЭС</t>
  </si>
  <si>
    <t>МРЭС</t>
  </si>
  <si>
    <t>ЗРЭС</t>
  </si>
  <si>
    <t>ОРЭС</t>
  </si>
  <si>
    <t>Со.РЭС</t>
  </si>
  <si>
    <t>Курская область, Щигровский район, Вишневский сельсовет, д. Ивановка, кад. № 46:28:020401:16</t>
  </si>
  <si>
    <t>г.Рыльск ул.Сов.площадь около д11в</t>
  </si>
  <si>
    <t>Курская область, г. Льгов, ул. К. Маркса,2/4</t>
  </si>
  <si>
    <t>Курская область, г. Льгов, пер. Солнечный, д.13.</t>
  </si>
  <si>
    <t>Курская обл.,  Курчатовский р-он, Макаровский с/с, д. Мосолово</t>
  </si>
  <si>
    <t>Курская область, Рыльский район, г. Рыльск,  ул. К. Либкнехта, кад. № 46:20:270104:565</t>
  </si>
  <si>
    <t>Курская обл., Железногорский р-н, с. Рышково, кад. № 46:06:140301:128</t>
  </si>
  <si>
    <t>Курская обл., Железногорский район, с/с Разветьевский, с. Разветье, квартал «Заозерье», кад. № 46:06:081601:112</t>
  </si>
  <si>
    <t>Курская область, Железногорский район,   д. Копенки, № 46:06:110303:0007</t>
  </si>
  <si>
    <t>д. Нартово, уч. 46:11:160602:5</t>
  </si>
  <si>
    <t>Курская обл., 305514, п. Искра</t>
  </si>
  <si>
    <t>305026, г.Курск, ул.Сливовая,уч.46:29:103184:191</t>
  </si>
  <si>
    <t>г.Курск, урочище "Кулига", уч.46:29:103050:22</t>
  </si>
  <si>
    <t>д. Долгое, уч. 46:11:071002:680</t>
  </si>
  <si>
    <t>Курская обл., Медвенский р-н, д.2-е Никольское, участок №2</t>
  </si>
  <si>
    <t>307015, Курский р-н, Щетинский с/с, п.Искра, уч.46:11:210101:664</t>
  </si>
  <si>
    <t>Курская обл., Золотухинский р-н, с. Тазово, ул. Комсомольская, д. 2 "б"</t>
  </si>
  <si>
    <t>Курская обл.,  Курский р-н, х. Кислино, уч. 46:11:170401:649</t>
  </si>
  <si>
    <t>Курская обл., д. Долгое, уч. 46:11:071002:844</t>
  </si>
  <si>
    <t>г. Курск, урочище Кулига, уч. 46:29:103050:85</t>
  </si>
  <si>
    <t>г.Курск, урочище"Кулига", уч.46:29:103050:86</t>
  </si>
  <si>
    <t>х. Кислино, уч. 46:11:170607:748</t>
  </si>
  <si>
    <t>Курская обл.,</t>
  </si>
  <si>
    <t>307210 Курская обл., Октябрьский р-н, Большедолженковский с/с.</t>
  </si>
  <si>
    <t>Курский р-н, Лебяженский с/с, д.Толмачево, уч.46:11:080103:150</t>
  </si>
  <si>
    <t>305513 Курская область, Курский район, с.Ноздрачево, кад.№46:11:131105:191</t>
  </si>
  <si>
    <t>Курский р-н, с Лебяжье, уч. 46:11:080201:318</t>
  </si>
  <si>
    <t>Курская обл., Курский р-н, с.Лебяжье, уч.46:11:080201:313</t>
  </si>
  <si>
    <t>305520, д. 2-я Моква, уч. 46:11:090501:674</t>
  </si>
  <si>
    <t>Солнцевский район, с. Дорохо-Доренское,  ул. Победы, кад. номер 46:22:110401:47</t>
  </si>
  <si>
    <t>- строительство воздушной линии 10 кВ защищенным проводом (ответвления протяженностью 1,7 км от опоры существующей ВЛ-10 кВ № 7.1.22 (инв.№ 3584) до проектируемой ТП-10/0,4 кВ), с увеличением протяженности существующей ВЛ-10 кВ (марку и сечение провода, протяженность уточнить при проектировании) – по техническим условиям В-3157;
- монтаж разъединителя 10 кВ на концевой опоре проектируемого участка ВЛ-10 кВ № 7.1.22 (тип и технические характеристики уточнить при проектировании) – по техническим условиям В-3157;
строительство воздушной линии 0,4 кВ (ВЛИ-0,4 кВ) самонесущим изолированным проводом, протяженностью 0,03 км от проектируемой ТП-10/0,4 кВ до опоры № 21 существующей ВЛ-0,4 кВ № 2 (инв. № 12012662-00) (марку и сечение провода, протяженность уточнить при проектировании) – по техническим условиям В-3157
строительство ТП-10/0,4 кВ с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В-3157</t>
  </si>
  <si>
    <t>-</t>
  </si>
  <si>
    <t>- строительство самонесущим изолированным проводом совместной подвеской по опорам ВЛ-0,4 кВ № 8 новой ВЛИ-0,4 кВ протяженностью 0,14 км от ТП-10/0,4 кВ № 104-33/2х250 до границы земельного участка (марку и сечение провода, протяженность уточнить при проектировании).</t>
  </si>
  <si>
    <t>- строительство самонесущим изолированным проводом ответвления протяженностью 0,2 км от опоры № 6 существующей ВЛ-0,4 кВ № 2 (инв. № 2703389-00)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проектировании).</t>
  </si>
  <si>
    <t>- строительство самонесущим изолированным проводом ответвления протяженностью 0,07 км от опоры № 3 существующей ВЛ-0,4 кВ № 4 (инв. № 54.1832801.Б.)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</si>
  <si>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(ответвления протяженностью 0,18 км от опоры  существующей ВЛ-0,4кВ № 4 (инв. № 7013780-00) до границы земельного участка заявителя), с увеличением протяженности существующей ВЛ-0,4кВ (марку и сечение провода, протяженность уточнить при проектировании) – в том числе 0,12 км по техническим условиям З-2805.</t>
  </si>
  <si>
    <t>- строительство самонесущим изолированным проводом ответвления протяженностью 0,1 км от опоры существующей ВЛ-0,4 кВ № 1 (инв. № 12014287-00)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</si>
  <si>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- строительство воздушной линии 0,4 кВ самонесущим изолированным проводом (ответвления протяженностью 0,12 км от опоры существующей ВЛ-0,4 кВ № 01 (инв. №  303130751001) до границы земельного участка заявителя), с увеличением протяженности существующей ВЛ-0,4 кВ (марку и сечение провода уточнить при проектировании)</t>
  </si>
  <si>
    <t>- строительство ответвления протяженностью 0,15 км самонесущим изолированным проводом от опоры № 10 ВЛ-0,4 кВ № 2 (инв. № 12013703-00)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</si>
  <si>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- строительство ответвления протяженностью 0,03 км самонесущим изолированным проводом от опоры существующей ВЛ-0,4 кВ № 1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</si>
  <si>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- строительство самонесущим изолированным проводом ответвления протяженностью 0,11 км от опоры № 4-7 существующей ВЛ-0,4 кВ № 1 (инв. № 8602)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</si>
  <si>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самонесущим изолированным проводом ответвления протяженностью 0,33 км от опоры № 3 ВЛ-0,4 кВ № 1 (инв. № 12015390-00)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0,14 км по техническим условиям Ц-12377.</t>
  </si>
  <si>
    <t>- строительство защищенным проводом ответвления протяженностью 0,15 км от опоры № 168 существующей ВЛ-10 кВ № 129.12 (инв. № 15577)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монтаж разъединителя 10 кВ на концевой опоре проектируемого ответвления от ВЛ-10 кВ № 129.12 (тип и технические характеристики уточнить при проектировании);
строительство самонесущим изолированным проводом ВЛ-0,4 кВ протяженностью 0,52 км от проектируемой ТП-10/0,4 кВ до границы земельного участка заявителя (марку и сечение провода, протяженность уточнить при проектировании)
строительство ТП-10/0,4 кВ с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</si>
  <si>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защищенным проводом ответвления протяженностью 0,3 км от опоры № 135 существующей ВЛ-10 кВ № 244.07 (инв. № 12013272-00)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Ц-11872;
монтаж разъединителя 10 кВ на концевой опоре ответвления от ВЛ-10 кВ № 244.07 (тип и технические характеристики уточнить при проектировании) – по техническим условиям Ц-11872;
строительство ВЛ-0,4 кВ протяженностью 0,15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0,025 км по техническим условиям Ц-11872.
строительство ТП-10/0,4 кВ с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Ц-11872.</t>
  </si>
  <si>
    <t>- строительство ВЛ-0,4 кВ самонесущим изолированным проводом - строительство ответвления протяженностью 0,045 км  от опоры существующей  ВЛ-0,4 кВ № 1 (инв. № нет) до границы земельного участка заявителя, с увеличением протяженности ВЛ-0,4 кВ (марку и сечение провода, протяженность   уточнить при проектировании).</t>
  </si>
  <si>
    <t>- строительство самонесущим изолированным проводом ответвления протяженностью 0,075 км от опоры № 1 существующей ВЛ-0,4 кВ № 2 (инв. № 5904)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</si>
  <si>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протяженностью 0,13 км самонесущим изолированным проводом от ТП-10/0,4 кВ № 6/250 (инв. № 2861)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</si>
  <si>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(строительство ответвления протяженностью 0,15 км от опоры существующей   ВЛ-10 кВ № 129.12 (инв. № 15577) до проектируемой ТП-10/0,4 кВ с увеличением протяженности существующей ВЛ-10 кВ (марку и сечение провода, протяженность уточнить при проектировании)) - по техническим условиям Ц-11936;
монтаж разъединителя 10 кВ на концевой опоре проектируемого ответвления от ВЛ-10 кВ № 129.12 (тип и технические характеристики уточнить при проектировании) – по техническим условиям Ц-11936;
строительство ВЛ-0,4 кВ самонесущим изолированным проводом протяженностью  0,6 км от проектируемой ТП-10/0,4 кВ до границы земельного участка заявителя (марку и сечение провода, протяженность уточнить при проектировании) - в т.ч. 0,5 км по техническим условиям Ц-11936.
строительство ТП-10/0,4 кВ с одним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Ц-11936.</t>
  </si>
  <si>
    <t>- строительство воздушной линии 0,4 кВ самонесущим изолированным проводом: строительство ответвления протяженностью 0,35 км от опоры № 3 существующей ВЛИ-0,4 № 1 кВ (инв. № 12015390-00)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0,2 км по техническим условиям Ц-12225.</t>
  </si>
  <si>
    <t>- строительство воздушной линии 0,4 кВ самонесущим изолированным проводом (ответвления протяженностью 0,37 км от опоры № 3 существующей ВЛИ-0,4 № 1 кВ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0,35 км по техническим условиям Ц-12225, Ц-12643.</t>
  </si>
  <si>
    <t>- строительство ВЛ-10 кВ защищенным проводом - строительство ответвления протяженностью 0,25 км от опоры существующей ВЛ-10 кВ № 412.16 (инв. № 4009)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 – по техническим условиям Ц-11940;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Ц-11940;
строительство самонесущим изолированным проводом ВЛ-0,4 кВ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0,53 км по техническим условиям Ц-12589.
строительство ТП-10/0,4 кВ 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Ц-11940.</t>
  </si>
  <si>
    <t>- строительство ВЛ-10 кВ защищенным проводом - строительство ответвления протяженностью 0,05 км от опоры существующей ВЛ-10 кВ № 556.01 (инв. № 8799)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 с одним силовым трансформатором мощностью 25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</si>
  <si>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- строительство воздушной линии 0,4 кВ самонесущим изолированным проводом (ответвления протяженностью 0,1 км от опоры № 3 существующей ВЛ-0,4 кВ № 1 (инв. № 12011236-00) до границы земельного участка заявителя), с увеличением протяженности существующей ВЛ-0,4 кВ (марку и сечение провода уточнить при проектировании) – в том числе 0,06 км совместной подвеской по опорам существующей ВЛ-10 кВ № 577.03.</t>
  </si>
  <si>
    <t>- строительство воздушной линии 0,4 кВ самонесущим изолированным проводом (ответвления протяженностью 0,25 км от опоры существующей ВЛ-0,4 кВ № 1 (инв. № 12015671-00) до границы земельного участка заявителя), с увеличением протяженности существующей ВЛ-0,4 кВ (марку и сечение провода уточнить при проектировании).</t>
  </si>
  <si>
    <t>- строительство ВЛ-10 кВ защищенным проводом - строительство ответвления протяженностью 0,3 км от опоры  существующей  ВЛ-10 кВ № 423.16 (инв. № 4005)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Ц-11631;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Ц-11631;
строительство ВЛ-0,4 кВ самонесущим изолированным проводом протяженностью  0,26 км  от проектируемой ТП-10/0,4 кВ  до границы земельного участка заявителя (марку и сечение провода, протяженность уточнить при проектировании) - в т.ч. 0,22 км по техническим условиям Ц-12277
строительство ТП-10/0,4 кВ с одним силовым трансформатором мощностью 63 кВА и возможностью установки трансформатора большей мощности (до 100 кВА)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Ц-11631.</t>
  </si>
  <si>
    <t>- строительство воздушной линии 0,4 кВ самонесущим изолированным проводом (ответвления протяженностью 0,22 км  от опоры № 2-5  ВЛ-0,4 кВ № 4 (инв. № 12015760-00) до границы земельного участка заявителя), с увеличением протяженности существующей ВЛ-0,4 кВ (марку и сечение провода, протяженность   уточнить при проектировании).</t>
  </si>
  <si>
    <t>- строительство ВЛ-0,4 кВ самонесущим изолированным проводом - строительство ответвления протяженностью 0,07  км  от опоры № СП 18-1  ВЛ-0,4 кВ № 3 (инв. № 12011801-00) до границы земельного участка заявителя, с увеличением протяженности ВЛ-0,4 кВ (марку и сечение провода, протяженность   уточнить при проектировании).</t>
  </si>
  <si>
    <t>- строительство ВЛ-0,4 кВ самонесущим изолированным проводом - строительство ответвления протяженностью 0,11  км  от опоры № СП 18-1  ВЛ-0,4 кВ № 3 (инв. № 12011801-00) до границы земельного участка заявителя, с увеличением протяженности ВЛ-0,4 кВ (марку и сечение провода, протяженность   уточнить при проектировании) - в т.ч. 0,07 км по техническим условиям Ц-12699.</t>
  </si>
  <si>
    <t>- строительство ВЛ-0,4 кВ самонесущим изолированным проводом - строительство ответвления протяженностью 0,08  км  от опоры № 23  ВЛ-0,4 кВ № 2 (инв. № 12011347-00) до границы земельного участка заявителя, с увеличением протяженности ВЛ-0,4 кВ (марку и сечение провода, протяженность   уточнить при проектировании).</t>
  </si>
  <si>
    <t>- строительство самонесущим изолированным проводом ответвления протяженностью 0,07 км от опоры № 51 существующей ВЛ-0,4 кВ № 1 (инв. № 00001120)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проектировании).</t>
  </si>
  <si>
    <t>реконструкция существующей ВЛ-0,4 кВ № 2 (инв. № 12012662-00) в части замены 8 опор, замены провода на провод СИП 2 и переключения на питание от ТП-10/0,4 кВ, строящейся в соответствии с п. 10.2 настоящих технических условий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</si>
  <si>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5 (инв. нет) в части замены провода СИП 2А 2х16 на СИП 2А 3х35+1х35 на участке протяженностью 0,035 км, в пролетах опор №№ 2-1…2-2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</si>
  <si>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104-33/2х250 (инв. № 13010000-00)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</si>
  <si>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2703389-00)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</si>
  <si>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4 (инв. № 54.1832801.Б.)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</si>
  <si>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4 (инв. № 27013780-00)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</si>
  <si>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303150751902) в части монтажа двух дополнительных проводов на участке протяженностью 0,08 км и замены трех опор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</si>
  <si>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12014287-00)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</si>
  <si>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303130751001)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</si>
  <si>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12013703-00)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</si>
  <si>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</si>
  <si>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8602) в части монтажа двух дополнительных проводов на участке протяженностью 0,2 км (в пролетах опор №№ 4-7…4-2) и монтажа траверс для подвески дополнительных проводов на шести опорах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</si>
  <si>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12015390-00)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</si>
  <si>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129.12 (инв. № 15577)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</si>
  <si>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244.07 (инв. № 12013272-00)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Ц-11872.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</si>
  <si>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</si>
  <si>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(инв. № 5904)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</si>
  <si>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6/250 (инв. № 2861)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</si>
  <si>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ВЛ-10 кВ № 129.12 (инв. № 15577)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Ц-11936</t>
  </si>
  <si>
    <t>реконструкция существующей ВЛИ-0,4 кВ № 1 (инв. № 12015390-00)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</si>
  <si>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412.16 (инв. № 4009)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 по техническим условиям Ц-11940.</t>
  </si>
  <si>
    <t>реконструкция существующей ВЛ-10 кВ № 556.01 (инв. № 8799) 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</si>
  <si>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12011236-00)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</si>
  <si>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3101878)  в части монтажа дополнительного провода на участке от ТП-10/0,4 кВ № 026/160 до опоры №2 протяженностью 0,1 км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</si>
  <si>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12015671-00)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</si>
  <si>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ВЛ-10 кВ № 423.16 (инв. № 4005)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Ц-11631.</t>
  </si>
  <si>
    <t>реконструкция существующей ВЛ-0,4 кВ № 4 (инв. № 12015760-00)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</si>
  <si>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реконструкция существующей ВЛ-0,4 кВ № 3 (инв. № 12011801-00)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</si>
  <si>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3 (инв. № 12011801-00)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Ц-12699.</t>
  </si>
  <si>
    <t>реконструкция существующей ВЛ-0,4 кВ № 2 (инв. № 12011347-00) в части монтажа дополнительного провода на участке протяженностью 0,12 км в пролетах опор №№ 20…23 (объем реконструкции уточнить при проектировании) - за счет средств тарифа на передачу э/э.</t>
  </si>
  <si>
    <t>реконструкция существующей ВЛ-0,4 кВ № 1 (инв. № 00001120)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</si>
  <si>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 xml:space="preserve"> ВЛ-0,4 кВ № 2 (инв. № 2703389-00)</t>
  </si>
  <si>
    <t>ВЛ-0,4 кВ № 3 (инв. № 54.1832801.Б.)</t>
  </si>
  <si>
    <t>ВЛ-0,4 кВ № 1 (инв. № 12014287-00)</t>
  </si>
  <si>
    <t>ВЛ-0,4 кВ № 1 (инв. № нет)</t>
  </si>
  <si>
    <t>ВЛ-0,4 кВ № 1 (инв. № 12015390-00)</t>
  </si>
  <si>
    <t>Остальной объем строительства включен в Ц-12377 (Очередь № 74 Северо-восток)</t>
  </si>
  <si>
    <t>ВЛ-10 кВ № 129.12 (инв. № 15577)</t>
  </si>
  <si>
    <t>КТП 250 кВА (с трансформатором 160 кВА)</t>
  </si>
  <si>
    <t xml:space="preserve">ВЛ-10 кВ № 244.07 (инв. № 12013272-00) </t>
  </si>
  <si>
    <t>Остальной объем включен в Ц-11872 (Лот № 65-66-67 Юго-Запад-1)</t>
  </si>
  <si>
    <t>ВЛ-0,4 кВ № 2 (инв. № 5904)</t>
  </si>
  <si>
    <t>ТП-10/0,4 кВ № 6/250 (инв. № 2861)</t>
  </si>
  <si>
    <t>Монтаж АВ-0,4 кВ ( до 63 А)</t>
  </si>
  <si>
    <t>Остальной объем строительства включен в Ц-11936 (Очередь № 68 Юго-Запад)</t>
  </si>
  <si>
    <t>ВЛИ-0,4 кВ № 1 (инв. № 12015390-00)</t>
  </si>
  <si>
    <t>ВЛ-10 кВ № 412.16 (инв. № 4009)</t>
  </si>
  <si>
    <t>ВЛ-0,4 кВ № 1 (инв. № 8602)</t>
  </si>
  <si>
    <t>Реконструкция ВЛ-0,4 кВ с монтажом 2-х дополнительных проводов</t>
  </si>
  <si>
    <t>0,2 (с монтажом траверс для подвески дополнительных проводов на шести опорах)</t>
  </si>
  <si>
    <t xml:space="preserve"> ТП-10/0,4 кВ № 104-33/2х250 (инв. № 13010000-00) </t>
  </si>
  <si>
    <t>Монтаж автоматического выключателя 0,4 кВ (до 63 А)</t>
  </si>
  <si>
    <t>Строительство ВЛИ-0,4 кВ, км</t>
  </si>
  <si>
    <t>0,14 км совместной подвеской по опорам ВЛ-0,4 кВ</t>
  </si>
  <si>
    <t>ВЛ-0,4 кВ № 2 (инв. № 303150751902)</t>
  </si>
  <si>
    <t>Реконструкция ВЛ-0,4 кВ с монтажом 2-х дополнительных проводов, км</t>
  </si>
  <si>
    <t>0,08 км с заменой 3-х опор на ж/б</t>
  </si>
  <si>
    <t>реконструкция существующей ВЛ-10 кВ № 243.14 (инв. № 1021) в части монтажа ответвительной арматуры в точке врезки (объем реконструкции уточнить при проектировании).</t>
  </si>
  <si>
    <t xml:space="preserve"> - строительство защищенным проводом ответвления протяженностью 0,05 км от опоры № 10 существующей ВЛ-10 кВ № 243.14 (инв. № 1021) до проектируемой ТП-10/0,4 кВ,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ответвления от ВЛ-10 кВ № 243.14 (тип и технические характеристики уточнить при проектировании;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25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</si>
  <si>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41251561 (ЦЭС-12582/2016)</t>
  </si>
  <si>
    <t>Воронкин Анатолий Дмитриевич</t>
  </si>
  <si>
    <t>Курская обл., Медвенский р-н, Петровский с/с (15 кВт, 3 фазы)</t>
  </si>
  <si>
    <t xml:space="preserve"> ВЛ-10 кВ № 7.1.22 (инв.№ 3584);
ВЛ-0,4 кВ № 2 (инв. № 12012662-00)</t>
  </si>
  <si>
    <t>0,3 (замена провода А-16 на СИП-2) с заменой 8-ми деревянных опор на ж/б</t>
  </si>
  <si>
    <t>Остальной объем строительства включен в В-2913 (Очередь 65-66-67 Северо-Восток)</t>
  </si>
  <si>
    <t xml:space="preserve">ВЛ-0,4 кВ № 4 (инв. № 27013780-00) </t>
  </si>
  <si>
    <t>Остальной объем строительства включен в З-2805 (Очередь 72 Юго-запад)</t>
  </si>
  <si>
    <t>ВЛ-0,4 кВ № 1 (инв. № 303130751001)</t>
  </si>
  <si>
    <t xml:space="preserve">ВЛ-10 кВ № 556.01 (инв. № 8799) </t>
  </si>
  <si>
    <t>СТП 25 кВА</t>
  </si>
  <si>
    <t>ВЛ-0,4 кВ № 1 (инв. № 12011236-00)</t>
  </si>
  <si>
    <t>0,1, в том числе 0,06 км совместной подвеской по опорам существующей ВЛ-10 кВ (с установкой доп. опоры)</t>
  </si>
  <si>
    <t>ВЛ-0,4 кВ № 1 (инв. № 3101878)</t>
  </si>
  <si>
    <t>ВЛ-0,4 кВ № 1 (инв. № 12015671-00)</t>
  </si>
  <si>
    <t xml:space="preserve">ВЛ-10 кВ № 423.16 (инв. № 4005) </t>
  </si>
  <si>
    <t>Остальной объем строительства включен в Ц-11631 (Лот № 63 льготники); Ц-12277 (Лот № 74 хоз. способ)</t>
  </si>
  <si>
    <t>ВЛ-0,4 кВ № 4 (инв. № 12015760-00)</t>
  </si>
  <si>
    <t>ВЛ-0,4 кВ № 3 (инв. № 12011801-00)</t>
  </si>
  <si>
    <t xml:space="preserve"> ВЛ-0,4 кВ № 3 (инв. № 12011801-00)</t>
  </si>
  <si>
    <t>ВЛ-0,4 кВ № 2 (инв. № 12011347-00)</t>
  </si>
  <si>
    <t>Реконструкция ВЛ-0,4 кВ с монтажом дополнительного провода</t>
  </si>
  <si>
    <t>ВЛ-10 кВ № 243.14 (инв. № 1021)</t>
  </si>
  <si>
    <t>0,035 (замена провода СИП 2А 2х16 на СИП 2А 3х35+1х35)</t>
  </si>
  <si>
    <t>ВЛ-0,4 кВ № 2 (инв. № 12013703-00)</t>
  </si>
  <si>
    <t>Остальной объем строительства включен в Ц-12225 (Очередь № 74 Северо-восток)</t>
  </si>
  <si>
    <t>Остальной объем строительства включен в Ц-12225 (Очередь № 74 Северо-восток); Ц-12643 (Очередь 78)</t>
  </si>
  <si>
    <t>Остальной объем строительства включен в Ц-11940 (Лот № 65-66-67 Юго-Запад-2)</t>
  </si>
  <si>
    <t>Остальной объем строительства включен в Ц-12699 (Очередь № 78)</t>
  </si>
  <si>
    <t>ИТОГО:</t>
  </si>
  <si>
    <t>ООО "АФ "Благодатенская"</t>
  </si>
  <si>
    <t>Су.РЭС</t>
  </si>
  <si>
    <t>41244473 (ЮЭС-3114/2016)</t>
  </si>
  <si>
    <t>Курская обл., Суджанский район, Казачелокнянский сельсовет, кад. № 46:23:100704:52</t>
  </si>
  <si>
    <t xml:space="preserve"> - 1.1.1. Строительство ЛЭП-10 кВ в границах земельного участка заявителя от точки присоединения до проектируемой ТП-10/0,4 кВ (тип, марку и сечение провода/кабеля, протяженность уточнить при проектировании).
1.1.2. Строительство распределительных сетей 0,4 кВ в границах земельного участка заявителя от проектируемой ТП-10/0,4 кВ до ВРУ-0,4 кВ объектов заявителя (количество ЛЭП, марку и сечение провода/кабеля, протяженность определить проектом).
1.1.3. Строительство ТП-10/0,4 кВ с силовым трансформатором мощностью не более 1000 кВА (тип и мощность определить проектом)</t>
  </si>
  <si>
    <t>3.1.3. Реконструкция существующей ВЛ-10 кВ № 7312 в части монтажа ответвительной арматуры в точке врезки (объем реконструкции уточнить при проектировании).</t>
  </si>
  <si>
    <t>ВЛ-10 кВ № 7312</t>
  </si>
  <si>
    <t>Строительство ВЛ-10 (6) кВ, км</t>
  </si>
  <si>
    <t>монтаж разъединителя 10 (6) кВ, шт.</t>
  </si>
  <si>
    <t>Строительство КЛ-10 (6) кВ, км</t>
  </si>
  <si>
    <t>0,2 км кабелем (КЛ-10 кВ сеч. 120 мм2) с изоляцией из сшитого полиэтилена (прокол методом ГНБ под железной дорогой)</t>
  </si>
  <si>
    <t>Заместитель директора по КС</t>
  </si>
  <si>
    <t>Начальник УПР</t>
  </si>
  <si>
    <t>Начальник УИ</t>
  </si>
  <si>
    <t>Начальник УТП</t>
  </si>
  <si>
    <t xml:space="preserve">   ____________________</t>
  </si>
  <si>
    <t>И.Н. Смахтин</t>
  </si>
  <si>
    <t>В.В. Волошин</t>
  </si>
  <si>
    <t>В.В. Тупицкий</t>
  </si>
  <si>
    <t>М.В. Филипкин</t>
  </si>
  <si>
    <t>0,2 км (прокол методом ГНБ под железной дорогой)</t>
  </si>
  <si>
    <t xml:space="preserve">3.1.1. Строительство ответвления (КВЛ-10 кВ) протяженностью 3,2 км от опоры существующей ВЛ-10 кВ № 7312 до границы земельного участка заявителя, в том числе:
- строительство кабельной линии электропередачи 10 кВ протяженностью 0,2 км кабелем с изоляцией из сшитого полиэтилена (прокол методом ГНБ под железной дорогой);
- строительство воздушной линии электропередачи 10 кВ протяженностью 3 км неизолированным проводом;
точку врезки, марку и сечение провода (кабеля), протяженность уточнить при проектировании.
3.1.2. Строительство пунктов секционирования (монтаж разъединителей) в количестве 2 шт. – в точке врезки ответвления и на концевой опоре на границе земельного участка заявителя (тип и технические характеристики уточнить при проектировании).
</t>
  </si>
  <si>
    <t>Приложение к очереди № 78 не льготники (SAP № 8500005466)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</si>
</sst>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name val="Arial"/>
      <family val="2"/>
      <charset val="204"/>
    </font>
    <font>
      <b/>
      <sz val="24"/>
      <color theme="1"/>
      <name val="Arial"/>
      <family val="2"/>
      <charset val="204"/>
    </font>
    <font>
      <b/>
      <sz val="28"/>
      <color theme="1"/>
      <name val="Arial"/>
      <family val="2"/>
      <charset val="204"/>
    </font>
    <font>
      <sz val="85"/>
      <name val="Arial"/>
      <family val="2"/>
      <charset val="204"/>
    </font>
    <font>
      <sz val="36"/>
      <name val="Arial"/>
      <family val="2"/>
      <charset val="204"/>
    </font>
    <font>
      <sz val="36"/>
      <color theme="1"/>
      <name val="Arial"/>
      <family val="2"/>
      <charset val="204"/>
    </font>
    <font>
      <sz val="85"/>
      <color theme="1"/>
      <name val="Arial"/>
      <family val="2"/>
      <charset val="204"/>
    </font>
    <font>
      <sz val="40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3" xfId="0" applyNumberFormat="1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horizontal="center" vertical="center" wrapText="1"/>
    </xf>
    <xf numFmtId="4" fontId="11" fillId="5" borderId="3" xfId="0" applyNumberFormat="1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4" fontId="12" fillId="8" borderId="1" xfId="0" applyNumberFormat="1" applyFont="1" applyFill="1" applyBorder="1" applyAlignment="1">
      <alignment horizontal="center" vertical="center" wrapText="1"/>
    </xf>
    <xf numFmtId="2" fontId="12" fillId="8" borderId="3" xfId="0" applyNumberFormat="1" applyFont="1" applyFill="1" applyBorder="1" applyAlignment="1">
      <alignment horizontal="center" vertical="center" wrapText="1"/>
    </xf>
    <xf numFmtId="14" fontId="7" fillId="9" borderId="1" xfId="0" applyNumberFormat="1" applyFont="1" applyFill="1" applyBorder="1" applyAlignment="1">
      <alignment horizontal="center" vertical="center" wrapText="1"/>
    </xf>
    <xf numFmtId="0" fontId="7" fillId="9" borderId="1" xfId="0" applyNumberFormat="1" applyFont="1" applyFill="1" applyBorder="1" applyAlignment="1">
      <alignment horizontal="center" vertical="center" wrapText="1"/>
    </xf>
    <xf numFmtId="4" fontId="7" fillId="9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2" fontId="12" fillId="9" borderId="1" xfId="0" applyNumberFormat="1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2" fontId="4" fillId="9" borderId="1" xfId="0" applyNumberFormat="1" applyFont="1" applyFill="1" applyBorder="1" applyAlignment="1">
      <alignment horizontal="center" vertical="center" wrapText="1"/>
    </xf>
    <xf numFmtId="2" fontId="8" fillId="9" borderId="1" xfId="0" applyNumberFormat="1" applyFont="1" applyFill="1" applyBorder="1" applyAlignment="1">
      <alignment horizontal="center" vertical="center" wrapText="1"/>
    </xf>
    <xf numFmtId="164" fontId="8" fillId="9" borderId="2" xfId="0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4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4" fontId="8" fillId="0" borderId="6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4" fontId="8" fillId="0" borderId="0" xfId="0" applyNumberFormat="1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center" vertical="center" wrapText="1"/>
    </xf>
    <xf numFmtId="14" fontId="19" fillId="0" borderId="0" xfId="0" applyNumberFormat="1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14" fontId="17" fillId="0" borderId="5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2" fontId="18" fillId="0" borderId="5" xfId="0" applyNumberFormat="1" applyFont="1" applyFill="1" applyBorder="1" applyAlignment="1">
      <alignment horizontal="center" vertical="center" wrapText="1"/>
    </xf>
    <xf numFmtId="14" fontId="18" fillId="0" borderId="5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60"/>
  <sheetViews>
    <sheetView view="pageBreakPreview" zoomScale="30" zoomScaleNormal="70" zoomScaleSheetLayoutView="30" workbookViewId="0">
      <pane ySplit="2" topLeftCell="A81" activePane="bottomLeft" state="frozen"/>
      <selection pane="bottomLeft" activeCell="I84" sqref="I84"/>
    </sheetView>
  </sheetViews>
  <sheetFormatPr defaultRowHeight="27.75" x14ac:dyDescent="0.4"/>
  <cols>
    <col min="1" max="1" width="37.42578125" style="3" customWidth="1"/>
    <col min="2" max="2" width="25.5703125" style="3" customWidth="1"/>
    <col min="3" max="3" width="33.5703125" style="3" customWidth="1"/>
    <col min="4" max="4" width="36.85546875" style="3" customWidth="1"/>
    <col min="5" max="5" width="16.42578125" style="3" customWidth="1"/>
    <col min="6" max="6" width="41.42578125" style="3" customWidth="1"/>
    <col min="7" max="7" width="23.5703125" style="3" customWidth="1"/>
    <col min="8" max="8" width="44.5703125" style="3" customWidth="1"/>
    <col min="9" max="9" width="169.85546875" style="2" customWidth="1"/>
    <col min="10" max="10" width="143.28515625" style="2" customWidth="1"/>
    <col min="11" max="11" width="31" style="2" customWidth="1"/>
    <col min="12" max="12" width="33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customWidth="1"/>
    <col min="30" max="30" width="25.85546875" style="1" customWidth="1"/>
    <col min="31" max="31" width="21" style="1" customWidth="1"/>
    <col min="32" max="32" width="20.14062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3" style="1" customWidth="1"/>
    <col min="37" max="37" width="27" style="1" customWidth="1"/>
    <col min="38" max="38" width="24" style="1" customWidth="1"/>
    <col min="39" max="39" width="12.7109375" style="1" hidden="1" customWidth="1"/>
    <col min="40" max="40" width="9.140625" style="1" hidden="1" customWidth="1"/>
    <col min="41" max="41" width="9.5703125" style="1" hidden="1" customWidth="1"/>
    <col min="42" max="42" width="9.140625" style="1" hidden="1" customWidth="1"/>
    <col min="43" max="43" width="21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21.5703125" style="1" customWidth="1"/>
    <col min="52" max="52" width="24.28515625" style="1" customWidth="1"/>
    <col min="53" max="53" width="29.5703125" style="1" customWidth="1"/>
    <col min="54" max="54" width="21.85546875" style="1" customWidth="1"/>
    <col min="55" max="55" width="33.5703125" style="1" hidden="1" customWidth="1"/>
    <col min="56" max="56" width="18.140625" style="1" hidden="1" customWidth="1"/>
    <col min="57" max="57" width="22.5703125" style="1" customWidth="1"/>
    <col min="58" max="58" width="24.140625" style="1" customWidth="1"/>
    <col min="59" max="59" width="26.7109375" style="1" customWidth="1"/>
    <col min="60" max="60" width="18.5703125" style="1" customWidth="1"/>
    <col min="61" max="61" width="25.42578125" style="1" customWidth="1"/>
    <col min="62" max="62" width="26.28515625" style="1" customWidth="1"/>
    <col min="63" max="63" width="25.42578125" style="15" customWidth="1"/>
    <col min="64" max="64" width="29.7109375" style="11" customWidth="1"/>
    <col min="65" max="65" width="28.425781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25</v>
      </c>
      <c r="C2" s="6" t="s">
        <v>26</v>
      </c>
      <c r="D2" s="6" t="s">
        <v>33</v>
      </c>
      <c r="E2" s="6" t="s">
        <v>28</v>
      </c>
      <c r="F2" s="6" t="s">
        <v>1</v>
      </c>
      <c r="G2" s="6" t="s">
        <v>2</v>
      </c>
      <c r="H2" s="6" t="s">
        <v>20</v>
      </c>
      <c r="I2" s="6" t="s">
        <v>24</v>
      </c>
      <c r="J2" s="6" t="s">
        <v>3</v>
      </c>
      <c r="K2" s="6" t="s">
        <v>29</v>
      </c>
      <c r="L2" s="13" t="s">
        <v>34</v>
      </c>
      <c r="M2" s="13" t="s">
        <v>35</v>
      </c>
      <c r="N2" s="13" t="s">
        <v>36</v>
      </c>
      <c r="O2" s="13"/>
      <c r="P2" s="13" t="s">
        <v>37</v>
      </c>
      <c r="Q2" s="13" t="s">
        <v>38</v>
      </c>
      <c r="R2" s="13" t="s">
        <v>39</v>
      </c>
      <c r="S2" s="13" t="s">
        <v>40</v>
      </c>
      <c r="T2" s="13" t="s">
        <v>41</v>
      </c>
      <c r="U2" s="6" t="s">
        <v>4</v>
      </c>
      <c r="V2" s="6"/>
      <c r="W2" s="6" t="s">
        <v>23</v>
      </c>
      <c r="X2" s="6"/>
      <c r="Y2" s="6" t="s">
        <v>30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27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36</v>
      </c>
      <c r="BA2" s="6" t="s">
        <v>16</v>
      </c>
      <c r="BB2" s="6" t="s">
        <v>42</v>
      </c>
      <c r="BC2" s="6" t="s">
        <v>17</v>
      </c>
      <c r="BD2" s="6"/>
      <c r="BE2" s="6" t="s">
        <v>18</v>
      </c>
      <c r="BF2" s="6"/>
      <c r="BG2" s="6" t="s">
        <v>32</v>
      </c>
      <c r="BH2" s="6"/>
      <c r="BI2" s="6" t="s">
        <v>31</v>
      </c>
      <c r="BJ2" s="6"/>
      <c r="BK2" s="16" t="s">
        <v>22</v>
      </c>
      <c r="BL2" s="9" t="s">
        <v>21</v>
      </c>
      <c r="BM2" s="12" t="s">
        <v>19</v>
      </c>
      <c r="BN2" s="7"/>
    </row>
    <row r="3" spans="1:70" s="119" customFormat="1" ht="409.6" customHeight="1" x14ac:dyDescent="0.25">
      <c r="A3" s="107" t="s">
        <v>43</v>
      </c>
      <c r="B3" s="108" t="s">
        <v>75</v>
      </c>
      <c r="C3" s="109">
        <v>466.1</v>
      </c>
      <c r="D3" s="109"/>
      <c r="E3" s="110">
        <v>15</v>
      </c>
      <c r="F3" s="108" t="s">
        <v>107</v>
      </c>
      <c r="G3" s="108" t="s">
        <v>139</v>
      </c>
      <c r="H3" s="108" t="s">
        <v>151</v>
      </c>
      <c r="I3" s="108" t="s">
        <v>181</v>
      </c>
      <c r="J3" s="108" t="s">
        <v>211</v>
      </c>
      <c r="K3" s="111" t="s">
        <v>273</v>
      </c>
      <c r="L3" s="111"/>
      <c r="M3" s="111"/>
      <c r="N3" s="112">
        <f>SUM(N4)</f>
        <v>294.64100000000002</v>
      </c>
      <c r="O3" s="112">
        <f t="shared" ref="O3:S3" si="0">SUM(O4)</f>
        <v>0</v>
      </c>
      <c r="P3" s="112">
        <f t="shared" si="0"/>
        <v>23.571280000000002</v>
      </c>
      <c r="Q3" s="112">
        <f t="shared" si="0"/>
        <v>265.17690000000005</v>
      </c>
      <c r="R3" s="112">
        <f t="shared" si="0"/>
        <v>0</v>
      </c>
      <c r="S3" s="112">
        <f t="shared" si="0"/>
        <v>5.8928200000000004</v>
      </c>
      <c r="T3" s="112">
        <f>SUM(T4)</f>
        <v>294.64100000000008</v>
      </c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4"/>
      <c r="BB3" s="114"/>
      <c r="BC3" s="111"/>
      <c r="BD3" s="113"/>
      <c r="BE3" s="111"/>
      <c r="BF3" s="112"/>
      <c r="BG3" s="111"/>
      <c r="BH3" s="112"/>
      <c r="BI3" s="111" t="s">
        <v>274</v>
      </c>
      <c r="BJ3" s="112">
        <f>T4</f>
        <v>294.64100000000008</v>
      </c>
      <c r="BK3" s="112">
        <f>BJ3</f>
        <v>294.64100000000008</v>
      </c>
      <c r="BL3" s="115">
        <v>42672</v>
      </c>
      <c r="BM3" s="113" t="s">
        <v>275</v>
      </c>
      <c r="BN3" s="113"/>
      <c r="BO3" s="116"/>
      <c r="BP3" s="117"/>
      <c r="BQ3" s="115"/>
      <c r="BR3" s="118"/>
    </row>
    <row r="4" spans="1:70" s="22" customFormat="1" ht="152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31</v>
      </c>
      <c r="M4" s="42" t="str">
        <f>BI3</f>
        <v>0,3 (замена провода А-16 на СИП-2) с заменой 8-ми деревянных опор на ж/б</v>
      </c>
      <c r="N4" s="43">
        <f>0.3*414.67+8*21.28</f>
        <v>294.64100000000002</v>
      </c>
      <c r="O4" s="42"/>
      <c r="P4" s="43">
        <f>N4*0.08</f>
        <v>23.571280000000002</v>
      </c>
      <c r="Q4" s="43">
        <f>N4*0.9</f>
        <v>265.17690000000005</v>
      </c>
      <c r="R4" s="42">
        <v>0</v>
      </c>
      <c r="S4" s="43">
        <f>N4*0.02</f>
        <v>5.8928200000000004</v>
      </c>
      <c r="T4" s="43">
        <f>SUM(P4:S4)</f>
        <v>294.64100000000008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60"/>
      <c r="BB4" s="60"/>
      <c r="BC4" s="42"/>
      <c r="BD4" s="33"/>
      <c r="BE4" s="42"/>
      <c r="BF4" s="43"/>
      <c r="BG4" s="42"/>
      <c r="BH4" s="43"/>
      <c r="BI4" s="43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134" customFormat="1" ht="227.25" customHeight="1" x14ac:dyDescent="0.25">
      <c r="A5" s="122" t="s">
        <v>44</v>
      </c>
      <c r="B5" s="123" t="s">
        <v>76</v>
      </c>
      <c r="C5" s="124">
        <v>466.1</v>
      </c>
      <c r="D5" s="124">
        <v>466.1</v>
      </c>
      <c r="E5" s="125">
        <v>15</v>
      </c>
      <c r="F5" s="123" t="s">
        <v>108</v>
      </c>
      <c r="G5" s="123" t="s">
        <v>140</v>
      </c>
      <c r="H5" s="123" t="s">
        <v>152</v>
      </c>
      <c r="I5" s="123" t="s">
        <v>182</v>
      </c>
      <c r="J5" s="123" t="s">
        <v>212</v>
      </c>
      <c r="K5" s="126"/>
      <c r="L5" s="126"/>
      <c r="M5" s="126"/>
      <c r="N5" s="127">
        <f>SUM(N6)</f>
        <v>14.513450000000002</v>
      </c>
      <c r="O5" s="127"/>
      <c r="P5" s="127">
        <f>P6</f>
        <v>1.1610760000000002</v>
      </c>
      <c r="Q5" s="127">
        <f t="shared" ref="Q5:R5" si="1">Q6</f>
        <v>13.352374000000003</v>
      </c>
      <c r="R5" s="127">
        <f t="shared" si="1"/>
        <v>0</v>
      </c>
      <c r="S5" s="127">
        <f>S6</f>
        <v>0</v>
      </c>
      <c r="T5" s="127">
        <f>T6</f>
        <v>14.513450000000002</v>
      </c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A5" s="129"/>
      <c r="BB5" s="129"/>
      <c r="BC5" s="126"/>
      <c r="BD5" s="127"/>
      <c r="BE5" s="127"/>
      <c r="BF5" s="127"/>
      <c r="BG5" s="127"/>
      <c r="BH5" s="128"/>
      <c r="BI5" s="128" t="s">
        <v>293</v>
      </c>
      <c r="BJ5" s="128">
        <f>T5</f>
        <v>14.513450000000002</v>
      </c>
      <c r="BK5" s="129">
        <f>BJ5</f>
        <v>14.513450000000002</v>
      </c>
      <c r="BL5" s="130">
        <v>42670</v>
      </c>
      <c r="BM5" s="128"/>
      <c r="BN5" s="128"/>
      <c r="BO5" s="131"/>
      <c r="BP5" s="132"/>
      <c r="BQ5" s="130"/>
      <c r="BR5" s="133"/>
    </row>
    <row r="6" spans="1:70" s="102" customFormat="1" ht="227.25" customHeight="1" x14ac:dyDescent="0.25">
      <c r="A6" s="90"/>
      <c r="B6" s="91"/>
      <c r="C6" s="92"/>
      <c r="D6" s="92"/>
      <c r="E6" s="93"/>
      <c r="F6" s="91"/>
      <c r="G6" s="91"/>
      <c r="H6" s="91"/>
      <c r="I6" s="91"/>
      <c r="J6" s="91"/>
      <c r="K6" s="94"/>
      <c r="L6" s="94" t="s">
        <v>31</v>
      </c>
      <c r="M6" s="94" t="s">
        <v>293</v>
      </c>
      <c r="N6" s="95">
        <f>0.035*414.67</f>
        <v>14.513450000000002</v>
      </c>
      <c r="O6" s="95"/>
      <c r="P6" s="95">
        <f>0.08*N6</f>
        <v>1.1610760000000002</v>
      </c>
      <c r="Q6" s="95">
        <f>0.92*N6</f>
        <v>13.352374000000003</v>
      </c>
      <c r="R6" s="95">
        <v>0</v>
      </c>
      <c r="S6" s="95">
        <v>0</v>
      </c>
      <c r="T6" s="95">
        <f>SUM(P6:S6)</f>
        <v>14.513450000000002</v>
      </c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7"/>
      <c r="BB6" s="97"/>
      <c r="BC6" s="94"/>
      <c r="BD6" s="95"/>
      <c r="BE6" s="95"/>
      <c r="BF6" s="95"/>
      <c r="BG6" s="95"/>
      <c r="BH6" s="96"/>
      <c r="BI6" s="96"/>
      <c r="BJ6" s="96"/>
      <c r="BK6" s="97"/>
      <c r="BL6" s="98"/>
      <c r="BM6" s="96"/>
      <c r="BN6" s="96"/>
      <c r="BO6" s="99"/>
      <c r="BP6" s="100"/>
      <c r="BQ6" s="98"/>
      <c r="BR6" s="101"/>
    </row>
    <row r="7" spans="1:70" s="134" customFormat="1" ht="242.25" customHeight="1" x14ac:dyDescent="0.25">
      <c r="A7" s="122" t="s">
        <v>45</v>
      </c>
      <c r="B7" s="123" t="s">
        <v>77</v>
      </c>
      <c r="C7" s="124">
        <v>235386.6</v>
      </c>
      <c r="D7" s="124">
        <v>235386.60159999999</v>
      </c>
      <c r="E7" s="125">
        <v>20</v>
      </c>
      <c r="F7" s="123" t="s">
        <v>109</v>
      </c>
      <c r="G7" s="123" t="s">
        <v>141</v>
      </c>
      <c r="H7" s="123" t="s">
        <v>153</v>
      </c>
      <c r="I7" s="123" t="s">
        <v>183</v>
      </c>
      <c r="J7" s="123" t="s">
        <v>213</v>
      </c>
      <c r="K7" s="126" t="s">
        <v>261</v>
      </c>
      <c r="L7" s="126"/>
      <c r="M7" s="126"/>
      <c r="N7" s="127">
        <f>N8+N9</f>
        <v>58.743200000000009</v>
      </c>
      <c r="O7" s="126"/>
      <c r="P7" s="127">
        <f t="shared" ref="P7:T7" si="2">P8+P9</f>
        <v>4.6770560000000003</v>
      </c>
      <c r="Q7" s="127">
        <f t="shared" si="2"/>
        <v>51.366144000000013</v>
      </c>
      <c r="R7" s="127">
        <f t="shared" si="2"/>
        <v>2.7</v>
      </c>
      <c r="S7" s="127">
        <f t="shared" si="2"/>
        <v>0</v>
      </c>
      <c r="T7" s="127">
        <f t="shared" si="2"/>
        <v>58.743200000000016</v>
      </c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6" t="s">
        <v>262</v>
      </c>
      <c r="AZ7" s="126">
        <f>T8</f>
        <v>3.53</v>
      </c>
      <c r="BA7" s="135" t="s">
        <v>264</v>
      </c>
      <c r="BB7" s="127">
        <f>T9</f>
        <v>55.213200000000015</v>
      </c>
      <c r="BC7" s="127"/>
      <c r="BD7" s="128"/>
      <c r="BE7" s="126"/>
      <c r="BF7" s="127"/>
      <c r="BG7" s="127"/>
      <c r="BH7" s="128"/>
      <c r="BI7" s="128"/>
      <c r="BJ7" s="128"/>
      <c r="BK7" s="129">
        <f>AZ7+BB7</f>
        <v>58.743200000000016</v>
      </c>
      <c r="BL7" s="130">
        <v>42656</v>
      </c>
      <c r="BM7" s="128"/>
      <c r="BN7" s="128"/>
      <c r="BO7" s="131"/>
      <c r="BP7" s="132"/>
      <c r="BQ7" s="130"/>
      <c r="BR7" s="133"/>
    </row>
    <row r="8" spans="1:70" s="22" customFormat="1" ht="174.75" customHeight="1" x14ac:dyDescent="0.25">
      <c r="A8" s="17"/>
      <c r="B8" s="18"/>
      <c r="C8" s="19"/>
      <c r="D8" s="19"/>
      <c r="E8" s="20"/>
      <c r="F8" s="18"/>
      <c r="G8" s="18"/>
      <c r="H8" s="18"/>
      <c r="I8" s="18"/>
      <c r="J8" s="18"/>
      <c r="K8" s="42"/>
      <c r="L8" s="42" t="s">
        <v>15</v>
      </c>
      <c r="M8" s="42" t="s">
        <v>262</v>
      </c>
      <c r="N8" s="42">
        <v>3.53</v>
      </c>
      <c r="O8" s="42">
        <v>0.26</v>
      </c>
      <c r="P8" s="42">
        <v>0.26</v>
      </c>
      <c r="Q8" s="42">
        <v>0.56999999999999995</v>
      </c>
      <c r="R8" s="42">
        <v>2.7</v>
      </c>
      <c r="S8" s="42">
        <v>0</v>
      </c>
      <c r="T8" s="42">
        <v>3.53</v>
      </c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62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62"/>
      <c r="BB8" s="62"/>
      <c r="BC8" s="33"/>
      <c r="BD8" s="33"/>
      <c r="BE8" s="42"/>
      <c r="BF8" s="43"/>
      <c r="BG8" s="43"/>
      <c r="BH8" s="33"/>
      <c r="BI8" s="33"/>
      <c r="BJ8" s="33"/>
      <c r="BK8" s="62"/>
      <c r="BL8" s="24"/>
      <c r="BM8" s="33"/>
      <c r="BN8" s="33"/>
      <c r="BO8" s="34"/>
      <c r="BP8" s="23"/>
      <c r="BQ8" s="24"/>
      <c r="BR8" s="25"/>
    </row>
    <row r="9" spans="1:70" s="22" customFormat="1" ht="162" customHeight="1" x14ac:dyDescent="0.25">
      <c r="A9" s="17"/>
      <c r="B9" s="18"/>
      <c r="C9" s="19"/>
      <c r="D9" s="19"/>
      <c r="E9" s="20"/>
      <c r="F9" s="18"/>
      <c r="G9" s="18"/>
      <c r="H9" s="18"/>
      <c r="I9" s="18"/>
      <c r="J9" s="18"/>
      <c r="K9" s="42"/>
      <c r="L9" s="42" t="s">
        <v>263</v>
      </c>
      <c r="M9" s="60" t="s">
        <v>264</v>
      </c>
      <c r="N9" s="43">
        <f>0.14*394.38</f>
        <v>55.213200000000008</v>
      </c>
      <c r="O9" s="38"/>
      <c r="P9" s="38">
        <f>N9*0.08</f>
        <v>4.4170560000000005</v>
      </c>
      <c r="Q9" s="38">
        <f>N9*0.92</f>
        <v>50.796144000000012</v>
      </c>
      <c r="R9" s="38">
        <v>0</v>
      </c>
      <c r="S9" s="38">
        <v>0</v>
      </c>
      <c r="T9" s="43">
        <f>P9+Q9+R9+S9</f>
        <v>55.213200000000015</v>
      </c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62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62"/>
      <c r="BB9" s="62"/>
      <c r="BC9" s="33"/>
      <c r="BD9" s="33"/>
      <c r="BE9" s="42"/>
      <c r="BF9" s="43"/>
      <c r="BG9" s="43"/>
      <c r="BH9" s="33"/>
      <c r="BI9" s="33"/>
      <c r="BJ9" s="33"/>
      <c r="BK9" s="62"/>
      <c r="BL9" s="24"/>
      <c r="BM9" s="33"/>
      <c r="BN9" s="33"/>
      <c r="BO9" s="34"/>
      <c r="BP9" s="23"/>
      <c r="BQ9" s="24"/>
      <c r="BR9" s="25"/>
    </row>
    <row r="10" spans="1:70" s="134" customFormat="1" ht="282" customHeight="1" x14ac:dyDescent="0.25">
      <c r="A10" s="122" t="s">
        <v>46</v>
      </c>
      <c r="B10" s="123" t="s">
        <v>78</v>
      </c>
      <c r="C10" s="124">
        <v>466.1</v>
      </c>
      <c r="D10" s="124">
        <v>466.1</v>
      </c>
      <c r="E10" s="125">
        <v>7</v>
      </c>
      <c r="F10" s="123" t="s">
        <v>110</v>
      </c>
      <c r="G10" s="123" t="s">
        <v>141</v>
      </c>
      <c r="H10" s="123" t="s">
        <v>154</v>
      </c>
      <c r="I10" s="123" t="s">
        <v>184</v>
      </c>
      <c r="J10" s="123" t="s">
        <v>214</v>
      </c>
      <c r="K10" s="126" t="s">
        <v>242</v>
      </c>
      <c r="L10" s="126"/>
      <c r="M10" s="126"/>
      <c r="N10" s="127">
        <f>N11</f>
        <v>248.82599999999999</v>
      </c>
      <c r="O10" s="126"/>
      <c r="P10" s="127">
        <f t="shared" ref="P10:T10" si="3">P11</f>
        <v>19.906079999999999</v>
      </c>
      <c r="Q10" s="127">
        <f t="shared" si="3"/>
        <v>213.99035999999998</v>
      </c>
      <c r="R10" s="127">
        <f t="shared" si="3"/>
        <v>0</v>
      </c>
      <c r="S10" s="127">
        <f t="shared" si="3"/>
        <v>14.929559999999999</v>
      </c>
      <c r="T10" s="127">
        <f t="shared" si="3"/>
        <v>248.82599999999999</v>
      </c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6"/>
      <c r="AF10" s="126"/>
      <c r="AG10" s="126"/>
      <c r="AH10" s="128"/>
      <c r="AI10" s="135"/>
      <c r="AJ10" s="126"/>
      <c r="AK10" s="126"/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35">
        <v>0.2</v>
      </c>
      <c r="BB10" s="127">
        <f>T11</f>
        <v>248.82599999999999</v>
      </c>
      <c r="BC10" s="127"/>
      <c r="BD10" s="126"/>
      <c r="BE10" s="126"/>
      <c r="BF10" s="127"/>
      <c r="BG10" s="126"/>
      <c r="BH10" s="126"/>
      <c r="BI10" s="127"/>
      <c r="BJ10" s="128"/>
      <c r="BK10" s="129">
        <f>BB10</f>
        <v>248.82599999999999</v>
      </c>
      <c r="BL10" s="130">
        <v>42670</v>
      </c>
      <c r="BM10" s="128"/>
      <c r="BN10" s="128"/>
      <c r="BO10" s="131"/>
      <c r="BP10" s="132"/>
      <c r="BQ10" s="130"/>
      <c r="BR10" s="133"/>
    </row>
    <row r="11" spans="1:70" s="22" customFormat="1" ht="144.75" customHeight="1" x14ac:dyDescent="0.25">
      <c r="A11" s="17"/>
      <c r="B11" s="18"/>
      <c r="C11" s="19"/>
      <c r="D11" s="19"/>
      <c r="E11" s="20"/>
      <c r="F11" s="18"/>
      <c r="G11" s="18"/>
      <c r="H11" s="18"/>
      <c r="I11" s="18"/>
      <c r="J11" s="18"/>
      <c r="K11" s="42"/>
      <c r="L11" s="42" t="s">
        <v>16</v>
      </c>
      <c r="M11" s="60">
        <v>0.2</v>
      </c>
      <c r="N11" s="23">
        <f>M11*1101*1.13</f>
        <v>248.82599999999999</v>
      </c>
      <c r="O11" s="20"/>
      <c r="P11" s="23">
        <f>N11*0.08</f>
        <v>19.906079999999999</v>
      </c>
      <c r="Q11" s="23">
        <f>N11*0.86</f>
        <v>213.99035999999998</v>
      </c>
      <c r="R11" s="23">
        <v>0</v>
      </c>
      <c r="S11" s="23">
        <f>N11*0.06</f>
        <v>14.929559999999999</v>
      </c>
      <c r="T11" s="23">
        <f>SUM(P11:S11)</f>
        <v>248.82599999999999</v>
      </c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42"/>
      <c r="AF11" s="42"/>
      <c r="AG11" s="42"/>
      <c r="AH11" s="33"/>
      <c r="AI11" s="60"/>
      <c r="AJ11" s="42"/>
      <c r="AK11" s="42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60"/>
      <c r="BB11" s="60"/>
      <c r="BC11" s="42"/>
      <c r="BD11" s="42"/>
      <c r="BE11" s="42"/>
      <c r="BF11" s="43"/>
      <c r="BG11" s="42"/>
      <c r="BH11" s="42"/>
      <c r="BI11" s="43"/>
      <c r="BJ11" s="33"/>
      <c r="BK11" s="62"/>
      <c r="BL11" s="24"/>
      <c r="BM11" s="33"/>
      <c r="BN11" s="33"/>
      <c r="BO11" s="34"/>
      <c r="BP11" s="23"/>
      <c r="BQ11" s="24"/>
      <c r="BR11" s="25"/>
    </row>
    <row r="12" spans="1:70" s="134" customFormat="1" ht="255" customHeight="1" x14ac:dyDescent="0.25">
      <c r="A12" s="122" t="s">
        <v>47</v>
      </c>
      <c r="B12" s="123" t="s">
        <v>79</v>
      </c>
      <c r="C12" s="124">
        <v>466.1</v>
      </c>
      <c r="D12" s="124"/>
      <c r="E12" s="125">
        <v>6</v>
      </c>
      <c r="F12" s="123" t="s">
        <v>111</v>
      </c>
      <c r="G12" s="123" t="s">
        <v>142</v>
      </c>
      <c r="H12" s="123" t="s">
        <v>155</v>
      </c>
      <c r="I12" s="123" t="s">
        <v>185</v>
      </c>
      <c r="J12" s="123" t="s">
        <v>215</v>
      </c>
      <c r="K12" s="126" t="s">
        <v>243</v>
      </c>
      <c r="L12" s="126"/>
      <c r="M12" s="126"/>
      <c r="N12" s="127">
        <f>N13</f>
        <v>87.089100000000002</v>
      </c>
      <c r="O12" s="126"/>
      <c r="P12" s="127">
        <f t="shared" ref="P12:T12" si="4">P13</f>
        <v>6.9671280000000007</v>
      </c>
      <c r="Q12" s="127">
        <f t="shared" si="4"/>
        <v>74.896625999999998</v>
      </c>
      <c r="R12" s="127">
        <f t="shared" si="4"/>
        <v>0</v>
      </c>
      <c r="S12" s="127">
        <f t="shared" si="4"/>
        <v>5.225346</v>
      </c>
      <c r="T12" s="127">
        <f t="shared" si="4"/>
        <v>87.089100000000002</v>
      </c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35">
        <v>7.0000000000000007E-2</v>
      </c>
      <c r="BB12" s="127">
        <f>T13</f>
        <v>87.089100000000002</v>
      </c>
      <c r="BC12" s="127"/>
      <c r="BD12" s="126"/>
      <c r="BE12" s="126"/>
      <c r="BF12" s="127"/>
      <c r="BG12" s="126"/>
      <c r="BH12" s="126"/>
      <c r="BI12" s="127"/>
      <c r="BJ12" s="128"/>
      <c r="BK12" s="129">
        <f>BB12</f>
        <v>87.089100000000002</v>
      </c>
      <c r="BL12" s="130">
        <v>42680</v>
      </c>
      <c r="BM12" s="128"/>
      <c r="BN12" s="128"/>
      <c r="BO12" s="131"/>
      <c r="BP12" s="132"/>
      <c r="BQ12" s="130"/>
      <c r="BR12" s="133"/>
    </row>
    <row r="13" spans="1:70" s="22" customFormat="1" ht="132.75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42" t="s">
        <v>16</v>
      </c>
      <c r="M13" s="60">
        <v>7.0000000000000007E-2</v>
      </c>
      <c r="N13" s="23">
        <f>M13*1101*1.13</f>
        <v>87.089100000000002</v>
      </c>
      <c r="O13" s="20"/>
      <c r="P13" s="23">
        <f>N13*0.08</f>
        <v>6.9671280000000007</v>
      </c>
      <c r="Q13" s="23">
        <f>N13*0.86</f>
        <v>74.896625999999998</v>
      </c>
      <c r="R13" s="23">
        <v>0</v>
      </c>
      <c r="S13" s="23">
        <f>N13*0.06</f>
        <v>5.225346</v>
      </c>
      <c r="T13" s="23">
        <f>SUM(P13:S13)</f>
        <v>87.089100000000002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60"/>
      <c r="BB13" s="60"/>
      <c r="BC13" s="42"/>
      <c r="BD13" s="42"/>
      <c r="BE13" s="42"/>
      <c r="BF13" s="43"/>
      <c r="BG13" s="42"/>
      <c r="BH13" s="42"/>
      <c r="BI13" s="4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134" customFormat="1" ht="252" customHeight="1" x14ac:dyDescent="0.25">
      <c r="A14" s="122" t="s">
        <v>48</v>
      </c>
      <c r="B14" s="123" t="s">
        <v>80</v>
      </c>
      <c r="C14" s="124">
        <v>466.1</v>
      </c>
      <c r="D14" s="124"/>
      <c r="E14" s="125">
        <v>15</v>
      </c>
      <c r="F14" s="123" t="s">
        <v>112</v>
      </c>
      <c r="G14" s="123" t="s">
        <v>140</v>
      </c>
      <c r="H14" s="123" t="s">
        <v>156</v>
      </c>
      <c r="I14" s="123" t="s">
        <v>186</v>
      </c>
      <c r="J14" s="123" t="s">
        <v>216</v>
      </c>
      <c r="K14" s="126" t="s">
        <v>276</v>
      </c>
      <c r="L14" s="126"/>
      <c r="M14" s="126"/>
      <c r="N14" s="127">
        <f>SUM(N15)</f>
        <v>74.647799999999989</v>
      </c>
      <c r="O14" s="127">
        <f t="shared" ref="O14:T14" si="5">SUM(O15)</f>
        <v>0</v>
      </c>
      <c r="P14" s="127">
        <f t="shared" si="5"/>
        <v>5.9718239999999989</v>
      </c>
      <c r="Q14" s="127">
        <f t="shared" si="5"/>
        <v>64.197107999999986</v>
      </c>
      <c r="R14" s="127">
        <f t="shared" si="5"/>
        <v>0</v>
      </c>
      <c r="S14" s="127">
        <f t="shared" si="5"/>
        <v>4.4788679999999994</v>
      </c>
      <c r="T14" s="127">
        <f t="shared" si="5"/>
        <v>74.647799999999989</v>
      </c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35">
        <v>0.06</v>
      </c>
      <c r="BB14" s="127">
        <f>T15</f>
        <v>74.647799999999989</v>
      </c>
      <c r="BC14" s="127"/>
      <c r="BD14" s="126"/>
      <c r="BE14" s="126"/>
      <c r="BF14" s="127"/>
      <c r="BG14" s="126"/>
      <c r="BH14" s="126"/>
      <c r="BI14" s="127"/>
      <c r="BJ14" s="128"/>
      <c r="BK14" s="129">
        <f>BB14</f>
        <v>74.647799999999989</v>
      </c>
      <c r="BL14" s="130">
        <v>42671</v>
      </c>
      <c r="BM14" s="128" t="s">
        <v>277</v>
      </c>
      <c r="BN14" s="128"/>
      <c r="BO14" s="131"/>
      <c r="BP14" s="132"/>
      <c r="BQ14" s="130"/>
      <c r="BR14" s="133"/>
    </row>
    <row r="15" spans="1:70" s="22" customFormat="1" ht="139.5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42" t="s">
        <v>16</v>
      </c>
      <c r="M15" s="42">
        <f>BA14</f>
        <v>0.06</v>
      </c>
      <c r="N15" s="43">
        <f>M15*1101*1.13</f>
        <v>74.647799999999989</v>
      </c>
      <c r="O15" s="42"/>
      <c r="P15" s="43">
        <f>N15*0.08</f>
        <v>5.9718239999999989</v>
      </c>
      <c r="Q15" s="43">
        <f>N15*0.86</f>
        <v>64.197107999999986</v>
      </c>
      <c r="R15" s="43">
        <v>0</v>
      </c>
      <c r="S15" s="43">
        <f>N15*0.06</f>
        <v>4.4788679999999994</v>
      </c>
      <c r="T15" s="43">
        <f t="shared" ref="T15" si="6">SUM(P15:S15)</f>
        <v>74.647799999999989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60"/>
      <c r="BB15" s="60"/>
      <c r="BC15" s="42"/>
      <c r="BD15" s="42"/>
      <c r="BE15" s="42"/>
      <c r="BF15" s="43"/>
      <c r="BG15" s="42"/>
      <c r="BH15" s="42"/>
      <c r="BI15" s="4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119" customFormat="1" ht="282" customHeight="1" x14ac:dyDescent="0.25">
      <c r="A16" s="107" t="s">
        <v>49</v>
      </c>
      <c r="B16" s="108" t="s">
        <v>81</v>
      </c>
      <c r="C16" s="109">
        <v>466.1</v>
      </c>
      <c r="D16" s="109"/>
      <c r="E16" s="110">
        <v>14</v>
      </c>
      <c r="F16" s="108" t="s">
        <v>113</v>
      </c>
      <c r="G16" s="108" t="s">
        <v>143</v>
      </c>
      <c r="H16" s="108" t="s">
        <v>157</v>
      </c>
      <c r="I16" s="108" t="s">
        <v>182</v>
      </c>
      <c r="J16" s="108" t="s">
        <v>217</v>
      </c>
      <c r="K16" s="111" t="s">
        <v>265</v>
      </c>
      <c r="L16" s="111"/>
      <c r="M16" s="111"/>
      <c r="N16" s="112">
        <f>N17</f>
        <v>99.530399999999986</v>
      </c>
      <c r="O16" s="111"/>
      <c r="P16" s="112">
        <f t="shared" ref="P16:T16" si="7">P17</f>
        <v>7.9624319999999988</v>
      </c>
      <c r="Q16" s="112">
        <f t="shared" si="7"/>
        <v>85.596143999999981</v>
      </c>
      <c r="R16" s="112">
        <f t="shared" si="7"/>
        <v>0</v>
      </c>
      <c r="S16" s="112">
        <f t="shared" si="7"/>
        <v>5.9718239999999989</v>
      </c>
      <c r="T16" s="112">
        <f t="shared" si="7"/>
        <v>99.530399999999972</v>
      </c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113"/>
      <c r="AU16" s="113"/>
      <c r="AV16" s="113"/>
      <c r="AW16" s="113"/>
      <c r="AX16" s="113"/>
      <c r="AY16" s="113"/>
      <c r="AZ16" s="113"/>
      <c r="BA16" s="114"/>
      <c r="BB16" s="112"/>
      <c r="BC16" s="112"/>
      <c r="BD16" s="111"/>
      <c r="BE16" s="111"/>
      <c r="BF16" s="112"/>
      <c r="BG16" s="111" t="s">
        <v>267</v>
      </c>
      <c r="BH16" s="112">
        <f>T17</f>
        <v>99.530399999999972</v>
      </c>
      <c r="BI16" s="112"/>
      <c r="BJ16" s="113"/>
      <c r="BK16" s="113">
        <f>BH16</f>
        <v>99.530399999999972</v>
      </c>
      <c r="BL16" s="115">
        <v>42665</v>
      </c>
      <c r="BM16" s="113"/>
      <c r="BN16" s="113"/>
      <c r="BO16" s="116"/>
      <c r="BP16" s="117"/>
      <c r="BQ16" s="115"/>
      <c r="BR16" s="118"/>
    </row>
    <row r="17" spans="1:70" s="22" customFormat="1" ht="167.2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266</v>
      </c>
      <c r="M17" s="42" t="s">
        <v>267</v>
      </c>
      <c r="N17" s="23">
        <f>0.08*1101*1.13</f>
        <v>99.530399999999986</v>
      </c>
      <c r="O17" s="20"/>
      <c r="P17" s="23">
        <f>N17*0.08</f>
        <v>7.9624319999999988</v>
      </c>
      <c r="Q17" s="23">
        <f>N17*0.86</f>
        <v>85.596143999999981</v>
      </c>
      <c r="R17" s="23">
        <v>0</v>
      </c>
      <c r="S17" s="23">
        <f>N17*0.06</f>
        <v>5.9718239999999989</v>
      </c>
      <c r="T17" s="23">
        <f>SUM(P17:S17)</f>
        <v>99.530399999999972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60"/>
      <c r="BB17" s="43"/>
      <c r="BC17" s="43"/>
      <c r="BD17" s="42"/>
      <c r="BE17" s="42"/>
      <c r="BF17" s="43"/>
      <c r="BG17" s="42"/>
      <c r="BH17" s="42"/>
      <c r="BI17" s="43"/>
      <c r="BJ17" s="33"/>
      <c r="BK17" s="33"/>
      <c r="BL17" s="24"/>
      <c r="BM17" s="33"/>
      <c r="BN17" s="33"/>
      <c r="BO17" s="34"/>
      <c r="BP17" s="23"/>
      <c r="BQ17" s="24"/>
      <c r="BR17" s="25"/>
    </row>
    <row r="18" spans="1:70" s="119" customFormat="1" ht="282" customHeight="1" x14ac:dyDescent="0.25">
      <c r="A18" s="107" t="s">
        <v>50</v>
      </c>
      <c r="B18" s="108" t="s">
        <v>82</v>
      </c>
      <c r="C18" s="109">
        <v>466.1</v>
      </c>
      <c r="D18" s="109"/>
      <c r="E18" s="110">
        <v>13</v>
      </c>
      <c r="F18" s="108" t="s">
        <v>114</v>
      </c>
      <c r="G18" s="108" t="s">
        <v>143</v>
      </c>
      <c r="H18" s="108" t="s">
        <v>158</v>
      </c>
      <c r="I18" s="108" t="s">
        <v>187</v>
      </c>
      <c r="J18" s="108" t="s">
        <v>218</v>
      </c>
      <c r="K18" s="111" t="s">
        <v>244</v>
      </c>
      <c r="L18" s="111"/>
      <c r="M18" s="111"/>
      <c r="N18" s="112">
        <f>N19</f>
        <v>124.413</v>
      </c>
      <c r="O18" s="111"/>
      <c r="P18" s="112">
        <f t="shared" ref="P18:T18" si="8">P19</f>
        <v>9.9530399999999997</v>
      </c>
      <c r="Q18" s="112">
        <f t="shared" si="8"/>
        <v>106.99517999999999</v>
      </c>
      <c r="R18" s="112">
        <f t="shared" si="8"/>
        <v>0</v>
      </c>
      <c r="S18" s="112">
        <f t="shared" si="8"/>
        <v>7.4647799999999993</v>
      </c>
      <c r="T18" s="112">
        <f t="shared" si="8"/>
        <v>124.413</v>
      </c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4">
        <v>0.1</v>
      </c>
      <c r="BB18" s="112">
        <f>T19</f>
        <v>124.413</v>
      </c>
      <c r="BC18" s="112"/>
      <c r="BD18" s="111"/>
      <c r="BE18" s="111"/>
      <c r="BF18" s="112"/>
      <c r="BG18" s="111"/>
      <c r="BH18" s="111"/>
      <c r="BI18" s="112"/>
      <c r="BJ18" s="113"/>
      <c r="BK18" s="113">
        <f>BB18</f>
        <v>124.413</v>
      </c>
      <c r="BL18" s="115">
        <v>42668</v>
      </c>
      <c r="BM18" s="113"/>
      <c r="BN18" s="113"/>
      <c r="BO18" s="116"/>
      <c r="BP18" s="117"/>
      <c r="BQ18" s="115"/>
      <c r="BR18" s="118"/>
    </row>
    <row r="19" spans="1:70" s="22" customFormat="1" ht="156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16</v>
      </c>
      <c r="M19" s="60">
        <v>0.1</v>
      </c>
      <c r="N19" s="23">
        <f>M19*1101*1.13</f>
        <v>124.413</v>
      </c>
      <c r="O19" s="20"/>
      <c r="P19" s="23">
        <f>N19*0.08</f>
        <v>9.9530399999999997</v>
      </c>
      <c r="Q19" s="23">
        <f>N19*0.86</f>
        <v>106.99517999999999</v>
      </c>
      <c r="R19" s="23">
        <v>0</v>
      </c>
      <c r="S19" s="23">
        <f>N19*0.06</f>
        <v>7.4647799999999993</v>
      </c>
      <c r="T19" s="23">
        <f>SUM(P19:S19)</f>
        <v>124.413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62"/>
      <c r="AJ19" s="33"/>
      <c r="AK19" s="33"/>
      <c r="AL19" s="33"/>
      <c r="AM19" s="33"/>
      <c r="AN19" s="33"/>
      <c r="AO19" s="33"/>
      <c r="AP19" s="33"/>
      <c r="AQ19" s="62"/>
      <c r="AR19" s="33"/>
      <c r="AS19" s="62"/>
      <c r="AT19" s="33"/>
      <c r="AU19" s="33"/>
      <c r="AV19" s="33"/>
      <c r="AW19" s="33"/>
      <c r="AX19" s="33"/>
      <c r="AY19" s="33"/>
      <c r="AZ19" s="33"/>
      <c r="BA19" s="60"/>
      <c r="BB19" s="61"/>
      <c r="BC19" s="43"/>
      <c r="BD19" s="42"/>
      <c r="BE19" s="42"/>
      <c r="BF19" s="43"/>
      <c r="BG19" s="42"/>
      <c r="BH19" s="42"/>
      <c r="BI19" s="43"/>
      <c r="BJ19" s="33"/>
      <c r="BK19" s="33"/>
      <c r="BL19" s="24"/>
      <c r="BM19" s="33"/>
      <c r="BN19" s="33"/>
      <c r="BO19" s="34"/>
      <c r="BP19" s="23"/>
      <c r="BQ19" s="24"/>
      <c r="BR19" s="25"/>
    </row>
    <row r="20" spans="1:70" s="119" customFormat="1" ht="264.75" customHeight="1" x14ac:dyDescent="0.25">
      <c r="A20" s="107" t="s">
        <v>51</v>
      </c>
      <c r="B20" s="108" t="s">
        <v>83</v>
      </c>
      <c r="C20" s="109">
        <v>466.1</v>
      </c>
      <c r="D20" s="109"/>
      <c r="E20" s="110">
        <v>10</v>
      </c>
      <c r="F20" s="108" t="s">
        <v>115</v>
      </c>
      <c r="G20" s="108" t="s">
        <v>143</v>
      </c>
      <c r="H20" s="108" t="s">
        <v>159</v>
      </c>
      <c r="I20" s="108" t="s">
        <v>188</v>
      </c>
      <c r="J20" s="108" t="s">
        <v>219</v>
      </c>
      <c r="K20" s="111" t="s">
        <v>278</v>
      </c>
      <c r="L20" s="111"/>
      <c r="M20" s="111"/>
      <c r="N20" s="112">
        <f>SUM(N21)</f>
        <v>149.29559999999998</v>
      </c>
      <c r="O20" s="112">
        <f t="shared" ref="O20:T20" si="9">SUM(O21)</f>
        <v>0</v>
      </c>
      <c r="P20" s="112">
        <f t="shared" si="9"/>
        <v>11.943647999999998</v>
      </c>
      <c r="Q20" s="112">
        <f t="shared" si="9"/>
        <v>128.39421599999997</v>
      </c>
      <c r="R20" s="112">
        <f t="shared" si="9"/>
        <v>0</v>
      </c>
      <c r="S20" s="112">
        <f t="shared" si="9"/>
        <v>8.9577359999999988</v>
      </c>
      <c r="T20" s="112">
        <f t="shared" si="9"/>
        <v>149.29559999999998</v>
      </c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1"/>
      <c r="AF20" s="112"/>
      <c r="AG20" s="111"/>
      <c r="AH20" s="113"/>
      <c r="AI20" s="114"/>
      <c r="AJ20" s="112"/>
      <c r="AK20" s="111"/>
      <c r="AL20" s="113"/>
      <c r="AM20" s="113"/>
      <c r="AN20" s="113"/>
      <c r="AO20" s="113"/>
      <c r="AP20" s="113"/>
      <c r="AQ20" s="114"/>
      <c r="AR20" s="112"/>
      <c r="AS20" s="114"/>
      <c r="AT20" s="112"/>
      <c r="AU20" s="113"/>
      <c r="AV20" s="113"/>
      <c r="AW20" s="113"/>
      <c r="AX20" s="113"/>
      <c r="AY20" s="113"/>
      <c r="AZ20" s="113"/>
      <c r="BA20" s="114">
        <v>0.12</v>
      </c>
      <c r="BB20" s="112">
        <f>T21</f>
        <v>149.29559999999998</v>
      </c>
      <c r="BC20" s="112"/>
      <c r="BD20" s="111"/>
      <c r="BE20" s="111"/>
      <c r="BF20" s="112"/>
      <c r="BG20" s="111"/>
      <c r="BH20" s="111"/>
      <c r="BI20" s="112"/>
      <c r="BJ20" s="113"/>
      <c r="BK20" s="113">
        <f>BB20</f>
        <v>149.29559999999998</v>
      </c>
      <c r="BL20" s="115">
        <v>42662</v>
      </c>
      <c r="BM20" s="113"/>
      <c r="BN20" s="113"/>
      <c r="BO20" s="116"/>
      <c r="BP20" s="117"/>
      <c r="BQ20" s="115"/>
      <c r="BR20" s="118"/>
    </row>
    <row r="21" spans="1:70" s="22" customFormat="1" ht="13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16</v>
      </c>
      <c r="M21" s="42">
        <f>BA20</f>
        <v>0.12</v>
      </c>
      <c r="N21" s="43">
        <f>M21*1101*1.13</f>
        <v>149.29559999999998</v>
      </c>
      <c r="O21" s="42"/>
      <c r="P21" s="43">
        <f>N21*0.08</f>
        <v>11.943647999999998</v>
      </c>
      <c r="Q21" s="43">
        <f>N21*0.86</f>
        <v>128.39421599999997</v>
      </c>
      <c r="R21" s="43">
        <v>0</v>
      </c>
      <c r="S21" s="43">
        <f>N21*0.06</f>
        <v>8.9577359999999988</v>
      </c>
      <c r="T21" s="43">
        <f t="shared" ref="T21" si="10">SUM(P21:S21)</f>
        <v>149.29559999999998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42"/>
      <c r="AF21" s="43"/>
      <c r="AG21" s="42"/>
      <c r="AH21" s="33"/>
      <c r="AI21" s="60"/>
      <c r="AJ21" s="43"/>
      <c r="AK21" s="42"/>
      <c r="AL21" s="33"/>
      <c r="AM21" s="33"/>
      <c r="AN21" s="33"/>
      <c r="AO21" s="33"/>
      <c r="AP21" s="33"/>
      <c r="AQ21" s="60"/>
      <c r="AR21" s="43"/>
      <c r="AS21" s="60"/>
      <c r="AT21" s="43"/>
      <c r="AU21" s="33"/>
      <c r="AV21" s="33"/>
      <c r="AW21" s="33"/>
      <c r="AX21" s="33"/>
      <c r="AY21" s="33"/>
      <c r="AZ21" s="33"/>
      <c r="BA21" s="60"/>
      <c r="BB21" s="61"/>
      <c r="BC21" s="42"/>
      <c r="BD21" s="42"/>
      <c r="BE21" s="42"/>
      <c r="BF21" s="43"/>
      <c r="BG21" s="42"/>
      <c r="BH21" s="42"/>
      <c r="BI21" s="43"/>
      <c r="BJ21" s="33"/>
      <c r="BK21" s="33"/>
      <c r="BL21" s="24"/>
      <c r="BM21" s="33"/>
      <c r="BN21" s="33"/>
      <c r="BO21" s="34"/>
      <c r="BP21" s="23"/>
      <c r="BQ21" s="24"/>
      <c r="BR21" s="25"/>
    </row>
    <row r="22" spans="1:70" s="119" customFormat="1" ht="204.75" customHeight="1" x14ac:dyDescent="0.25">
      <c r="A22" s="107" t="s">
        <v>52</v>
      </c>
      <c r="B22" s="108" t="s">
        <v>84</v>
      </c>
      <c r="C22" s="109">
        <v>466.1</v>
      </c>
      <c r="D22" s="109"/>
      <c r="E22" s="110">
        <v>15</v>
      </c>
      <c r="F22" s="108" t="s">
        <v>116</v>
      </c>
      <c r="G22" s="108" t="s">
        <v>144</v>
      </c>
      <c r="H22" s="108" t="s">
        <v>160</v>
      </c>
      <c r="I22" s="108" t="s">
        <v>189</v>
      </c>
      <c r="J22" s="108" t="s">
        <v>220</v>
      </c>
      <c r="K22" s="111" t="s">
        <v>294</v>
      </c>
      <c r="L22" s="111"/>
      <c r="M22" s="111"/>
      <c r="N22" s="112">
        <f>N23</f>
        <v>186.61949999999999</v>
      </c>
      <c r="O22" s="111"/>
      <c r="P22" s="112">
        <f>P23</f>
        <v>14.929559999999999</v>
      </c>
      <c r="Q22" s="112">
        <f t="shared" ref="Q22:T22" si="11">Q23</f>
        <v>160.49276999999998</v>
      </c>
      <c r="R22" s="112">
        <f t="shared" si="11"/>
        <v>0</v>
      </c>
      <c r="S22" s="112">
        <f t="shared" si="11"/>
        <v>11.197169999999998</v>
      </c>
      <c r="T22" s="112">
        <f t="shared" si="11"/>
        <v>186.61949999999999</v>
      </c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13"/>
      <c r="BA22" s="114">
        <v>0.15</v>
      </c>
      <c r="BB22" s="120">
        <f>T22</f>
        <v>186.61949999999999</v>
      </c>
      <c r="BC22" s="112"/>
      <c r="BD22" s="111"/>
      <c r="BE22" s="111"/>
      <c r="BF22" s="112"/>
      <c r="BG22" s="111"/>
      <c r="BH22" s="111"/>
      <c r="BI22" s="112"/>
      <c r="BJ22" s="113"/>
      <c r="BK22" s="113">
        <f>BB22</f>
        <v>186.61949999999999</v>
      </c>
      <c r="BL22" s="115">
        <v>42668</v>
      </c>
      <c r="BM22" s="113"/>
      <c r="BN22" s="113"/>
      <c r="BO22" s="116"/>
      <c r="BP22" s="117"/>
      <c r="BQ22" s="115"/>
      <c r="BR22" s="118"/>
    </row>
    <row r="23" spans="1:70" s="102" customFormat="1" ht="204.75" customHeight="1" x14ac:dyDescent="0.25">
      <c r="A23" s="90"/>
      <c r="B23" s="91"/>
      <c r="C23" s="92"/>
      <c r="D23" s="92"/>
      <c r="E23" s="93"/>
      <c r="F23" s="91"/>
      <c r="G23" s="91"/>
      <c r="H23" s="91"/>
      <c r="I23" s="91"/>
      <c r="J23" s="91"/>
      <c r="K23" s="94"/>
      <c r="L23" s="94" t="s">
        <v>16</v>
      </c>
      <c r="M23" s="94">
        <f>BA22</f>
        <v>0.15</v>
      </c>
      <c r="N23" s="95">
        <f>M23*1101*1.13</f>
        <v>186.61949999999999</v>
      </c>
      <c r="O23" s="94"/>
      <c r="P23" s="95">
        <f>N23*0.08</f>
        <v>14.929559999999999</v>
      </c>
      <c r="Q23" s="95">
        <f>N23*0.86</f>
        <v>160.49276999999998</v>
      </c>
      <c r="R23" s="95">
        <v>0</v>
      </c>
      <c r="S23" s="95">
        <f>N23*0.06</f>
        <v>11.197169999999998</v>
      </c>
      <c r="T23" s="95">
        <f t="shared" ref="T23" si="12">SUM(P23:S23)</f>
        <v>186.61949999999999</v>
      </c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7"/>
      <c r="AJ23" s="96"/>
      <c r="AK23" s="96"/>
      <c r="AL23" s="96"/>
      <c r="AM23" s="96"/>
      <c r="AN23" s="96"/>
      <c r="AO23" s="96"/>
      <c r="AP23" s="96"/>
      <c r="AQ23" s="97"/>
      <c r="AR23" s="96"/>
      <c r="AS23" s="97"/>
      <c r="AT23" s="96"/>
      <c r="AU23" s="96"/>
      <c r="AV23" s="96"/>
      <c r="AW23" s="96"/>
      <c r="AX23" s="96"/>
      <c r="AY23" s="96"/>
      <c r="AZ23" s="96"/>
      <c r="BA23" s="103"/>
      <c r="BB23" s="104"/>
      <c r="BC23" s="95"/>
      <c r="BD23" s="94"/>
      <c r="BE23" s="94"/>
      <c r="BF23" s="95"/>
      <c r="BG23" s="94"/>
      <c r="BH23" s="94"/>
      <c r="BI23" s="95"/>
      <c r="BJ23" s="96"/>
      <c r="BK23" s="96"/>
      <c r="BL23" s="98"/>
      <c r="BM23" s="96"/>
      <c r="BN23" s="96"/>
      <c r="BO23" s="99"/>
      <c r="BP23" s="100"/>
      <c r="BQ23" s="98"/>
      <c r="BR23" s="101"/>
    </row>
    <row r="24" spans="1:70" s="119" customFormat="1" ht="237" customHeight="1" x14ac:dyDescent="0.25">
      <c r="A24" s="107" t="s">
        <v>53</v>
      </c>
      <c r="B24" s="108" t="s">
        <v>85</v>
      </c>
      <c r="C24" s="109">
        <v>466.1</v>
      </c>
      <c r="D24" s="109">
        <v>466.1</v>
      </c>
      <c r="E24" s="110">
        <v>0.2</v>
      </c>
      <c r="F24" s="108" t="s">
        <v>117</v>
      </c>
      <c r="G24" s="108" t="s">
        <v>144</v>
      </c>
      <c r="H24" s="108" t="s">
        <v>161</v>
      </c>
      <c r="I24" s="108" t="s">
        <v>190</v>
      </c>
      <c r="J24" s="108" t="s">
        <v>221</v>
      </c>
      <c r="K24" s="111" t="s">
        <v>245</v>
      </c>
      <c r="L24" s="111"/>
      <c r="M24" s="111"/>
      <c r="N24" s="112">
        <f>N25</f>
        <v>37.323899999999995</v>
      </c>
      <c r="O24" s="111"/>
      <c r="P24" s="112">
        <f t="shared" ref="P24:T24" si="13">P25</f>
        <v>2.9859119999999995</v>
      </c>
      <c r="Q24" s="112">
        <f t="shared" si="13"/>
        <v>32.098553999999993</v>
      </c>
      <c r="R24" s="112">
        <f t="shared" si="13"/>
        <v>0</v>
      </c>
      <c r="S24" s="112">
        <f t="shared" si="13"/>
        <v>2.2394339999999997</v>
      </c>
      <c r="T24" s="112">
        <f t="shared" si="13"/>
        <v>37.323899999999995</v>
      </c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4">
        <v>0.03</v>
      </c>
      <c r="BB24" s="112">
        <f>T25</f>
        <v>37.323899999999995</v>
      </c>
      <c r="BC24" s="112"/>
      <c r="BD24" s="111"/>
      <c r="BE24" s="111"/>
      <c r="BF24" s="112"/>
      <c r="BG24" s="111"/>
      <c r="BH24" s="111"/>
      <c r="BI24" s="112"/>
      <c r="BJ24" s="113"/>
      <c r="BK24" s="113">
        <f>BB24</f>
        <v>37.323899999999995</v>
      </c>
      <c r="BL24" s="115">
        <v>42664</v>
      </c>
      <c r="BM24" s="113"/>
      <c r="BN24" s="113"/>
      <c r="BO24" s="116"/>
      <c r="BP24" s="117"/>
      <c r="BQ24" s="115"/>
      <c r="BR24" s="118"/>
    </row>
    <row r="25" spans="1:70" s="22" customFormat="1" ht="237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16</v>
      </c>
      <c r="M25" s="60">
        <v>0.03</v>
      </c>
      <c r="N25" s="23">
        <f>M25*1101*1.13</f>
        <v>37.323899999999995</v>
      </c>
      <c r="O25" s="20"/>
      <c r="P25" s="23">
        <f>N25*0.08</f>
        <v>2.9859119999999995</v>
      </c>
      <c r="Q25" s="23">
        <f>N25*0.86</f>
        <v>32.098553999999993</v>
      </c>
      <c r="R25" s="23">
        <v>0</v>
      </c>
      <c r="S25" s="23">
        <f>N25*0.06</f>
        <v>2.2394339999999997</v>
      </c>
      <c r="T25" s="23">
        <f>SUM(P25:S25)</f>
        <v>37.323899999999995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60"/>
      <c r="BB25" s="61"/>
      <c r="BC25" s="43"/>
      <c r="BD25" s="42"/>
      <c r="BE25" s="42"/>
      <c r="BF25" s="43"/>
      <c r="BG25" s="42"/>
      <c r="BH25" s="42"/>
      <c r="BI25" s="43"/>
      <c r="BJ25" s="33"/>
      <c r="BK25" s="33"/>
      <c r="BL25" s="24"/>
      <c r="BM25" s="33"/>
      <c r="BN25" s="33"/>
      <c r="BO25" s="34"/>
      <c r="BP25" s="23"/>
      <c r="BQ25" s="24"/>
      <c r="BR25" s="25"/>
    </row>
    <row r="26" spans="1:70" s="134" customFormat="1" ht="249.75" customHeight="1" x14ac:dyDescent="0.25">
      <c r="A26" s="122" t="s">
        <v>54</v>
      </c>
      <c r="B26" s="123" t="s">
        <v>86</v>
      </c>
      <c r="C26" s="124">
        <v>466.1</v>
      </c>
      <c r="D26" s="124"/>
      <c r="E26" s="125">
        <v>14.5</v>
      </c>
      <c r="F26" s="123" t="s">
        <v>118</v>
      </c>
      <c r="G26" s="123" t="s">
        <v>146</v>
      </c>
      <c r="H26" s="123" t="s">
        <v>162</v>
      </c>
      <c r="I26" s="123" t="s">
        <v>191</v>
      </c>
      <c r="J26" s="123" t="s">
        <v>222</v>
      </c>
      <c r="K26" s="126" t="s">
        <v>258</v>
      </c>
      <c r="L26" s="126"/>
      <c r="M26" s="126"/>
      <c r="N26" s="127">
        <f>SUM(N27:N28)</f>
        <v>183.26830000000001</v>
      </c>
      <c r="O26" s="127">
        <f t="shared" ref="O26:T26" si="14">SUM(O27:O28)</f>
        <v>0</v>
      </c>
      <c r="P26" s="127">
        <f t="shared" si="14"/>
        <v>14.661464</v>
      </c>
      <c r="Q26" s="127">
        <f t="shared" si="14"/>
        <v>160.395578</v>
      </c>
      <c r="R26" s="127">
        <f t="shared" si="14"/>
        <v>0</v>
      </c>
      <c r="S26" s="127">
        <f t="shared" si="14"/>
        <v>8.2112579999999991</v>
      </c>
      <c r="T26" s="127">
        <f t="shared" si="14"/>
        <v>183.26829999999995</v>
      </c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28"/>
      <c r="AN26" s="128"/>
      <c r="AO26" s="128"/>
      <c r="AP26" s="128"/>
      <c r="AQ26" s="128"/>
      <c r="AR26" s="128"/>
      <c r="AS26" s="128"/>
      <c r="AT26" s="128"/>
      <c r="AU26" s="128"/>
      <c r="AV26" s="128"/>
      <c r="AW26" s="128"/>
      <c r="AX26" s="128"/>
      <c r="AY26" s="128"/>
      <c r="AZ26" s="128"/>
      <c r="BA26" s="135">
        <v>0.11</v>
      </c>
      <c r="BB26" s="127">
        <f>T27</f>
        <v>136.85429999999997</v>
      </c>
      <c r="BC26" s="127"/>
      <c r="BD26" s="126"/>
      <c r="BE26" s="126"/>
      <c r="BF26" s="127"/>
      <c r="BG26" s="126" t="s">
        <v>260</v>
      </c>
      <c r="BH26" s="127">
        <f>T28</f>
        <v>46.414000000000001</v>
      </c>
      <c r="BI26" s="126"/>
      <c r="BJ26" s="128"/>
      <c r="BK26" s="128">
        <f>BB26+BH26</f>
        <v>183.26829999999995</v>
      </c>
      <c r="BL26" s="130">
        <v>42672</v>
      </c>
      <c r="BM26" s="128"/>
      <c r="BN26" s="128"/>
      <c r="BO26" s="131"/>
      <c r="BP26" s="132"/>
      <c r="BQ26" s="130"/>
      <c r="BR26" s="133"/>
    </row>
    <row r="27" spans="1:70" s="22" customFormat="1" ht="150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 t="s">
        <v>16</v>
      </c>
      <c r="M27" s="42">
        <f>BA26</f>
        <v>0.11</v>
      </c>
      <c r="N27" s="43">
        <f>M27*1101*1.13</f>
        <v>136.85429999999999</v>
      </c>
      <c r="O27" s="43"/>
      <c r="P27" s="43">
        <f>N27*0.08</f>
        <v>10.948344000000001</v>
      </c>
      <c r="Q27" s="43">
        <f>N27*0.86</f>
        <v>117.69469799999999</v>
      </c>
      <c r="R27" s="43">
        <v>0</v>
      </c>
      <c r="S27" s="43">
        <f>N27*0.06</f>
        <v>8.2112579999999991</v>
      </c>
      <c r="T27" s="43">
        <f t="shared" ref="T27" si="15">SUM(P27:S27)</f>
        <v>136.85429999999997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60"/>
      <c r="BB27" s="61"/>
      <c r="BC27" s="43"/>
      <c r="BD27" s="42"/>
      <c r="BE27" s="42"/>
      <c r="BF27" s="43"/>
      <c r="BG27" s="42"/>
      <c r="BH27" s="42"/>
      <c r="BI27" s="43"/>
      <c r="BJ27" s="33"/>
      <c r="BK27" s="33"/>
      <c r="BL27" s="24"/>
      <c r="BM27" s="33"/>
      <c r="BN27" s="33"/>
      <c r="BO27" s="34"/>
      <c r="BP27" s="23"/>
      <c r="BQ27" s="24"/>
      <c r="BR27" s="25"/>
    </row>
    <row r="28" spans="1:70" s="22" customFormat="1" ht="159.75" customHeight="1" x14ac:dyDescent="0.25">
      <c r="A28" s="17"/>
      <c r="B28" s="18"/>
      <c r="C28" s="19"/>
      <c r="D28" s="19"/>
      <c r="E28" s="20"/>
      <c r="F28" s="18"/>
      <c r="G28" s="18"/>
      <c r="H28" s="18"/>
      <c r="I28" s="18"/>
      <c r="J28" s="18"/>
      <c r="K28" s="42"/>
      <c r="L28" s="42" t="s">
        <v>259</v>
      </c>
      <c r="M28" s="42" t="str">
        <f>BG26</f>
        <v>0,2 (с монтажом траверс для подвески дополнительных проводов на шести опорах)</v>
      </c>
      <c r="N28" s="43">
        <f>232.07*0.2</f>
        <v>46.414000000000001</v>
      </c>
      <c r="O28" s="42"/>
      <c r="P28" s="43">
        <f>N28*0.08</f>
        <v>3.71312</v>
      </c>
      <c r="Q28" s="43">
        <f>N28*0.92</f>
        <v>42.700880000000005</v>
      </c>
      <c r="R28" s="43">
        <v>0</v>
      </c>
      <c r="S28" s="43">
        <v>0</v>
      </c>
      <c r="T28" s="43">
        <f>SUM(P28:S28)</f>
        <v>46.414000000000001</v>
      </c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60"/>
      <c r="BB28" s="61"/>
      <c r="BC28" s="43"/>
      <c r="BD28" s="42"/>
      <c r="BE28" s="42"/>
      <c r="BF28" s="43"/>
      <c r="BG28" s="42"/>
      <c r="BH28" s="42"/>
      <c r="BI28" s="43"/>
      <c r="BJ28" s="33"/>
      <c r="BK28" s="33"/>
      <c r="BL28" s="24"/>
      <c r="BM28" s="33"/>
      <c r="BN28" s="33"/>
      <c r="BO28" s="34"/>
      <c r="BP28" s="23"/>
      <c r="BQ28" s="24"/>
      <c r="BR28" s="25"/>
    </row>
    <row r="29" spans="1:70" s="134" customFormat="1" ht="252" customHeight="1" x14ac:dyDescent="0.25">
      <c r="A29" s="122" t="s">
        <v>55</v>
      </c>
      <c r="B29" s="123" t="s">
        <v>87</v>
      </c>
      <c r="C29" s="124">
        <v>466.1</v>
      </c>
      <c r="D29" s="124">
        <v>466.1</v>
      </c>
      <c r="E29" s="125">
        <v>15</v>
      </c>
      <c r="F29" s="123" t="s">
        <v>119</v>
      </c>
      <c r="G29" s="123" t="s">
        <v>146</v>
      </c>
      <c r="H29" s="123" t="s">
        <v>163</v>
      </c>
      <c r="I29" s="123" t="s">
        <v>192</v>
      </c>
      <c r="J29" s="123" t="s">
        <v>223</v>
      </c>
      <c r="K29" s="126" t="s">
        <v>246</v>
      </c>
      <c r="L29" s="126"/>
      <c r="M29" s="126"/>
      <c r="N29" s="127">
        <f>N30</f>
        <v>236.38469999999998</v>
      </c>
      <c r="O29" s="126"/>
      <c r="P29" s="127">
        <f t="shared" ref="P29:T29" si="16">P30</f>
        <v>18.910775999999998</v>
      </c>
      <c r="Q29" s="127">
        <f t="shared" si="16"/>
        <v>203.29084199999997</v>
      </c>
      <c r="R29" s="127">
        <f t="shared" si="16"/>
        <v>0</v>
      </c>
      <c r="S29" s="127">
        <f t="shared" si="16"/>
        <v>14.183081999999999</v>
      </c>
      <c r="T29" s="127">
        <f t="shared" si="16"/>
        <v>236.38469999999995</v>
      </c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  <c r="AF29" s="128"/>
      <c r="AG29" s="128"/>
      <c r="AH29" s="128"/>
      <c r="AI29" s="128"/>
      <c r="AJ29" s="128"/>
      <c r="AK29" s="128"/>
      <c r="AL29" s="128"/>
      <c r="AM29" s="128"/>
      <c r="AN29" s="128"/>
      <c r="AO29" s="128"/>
      <c r="AP29" s="128"/>
      <c r="AQ29" s="128"/>
      <c r="AR29" s="128"/>
      <c r="AS29" s="128"/>
      <c r="AT29" s="128"/>
      <c r="AU29" s="128"/>
      <c r="AV29" s="128"/>
      <c r="AW29" s="128"/>
      <c r="AX29" s="128"/>
      <c r="AY29" s="128"/>
      <c r="AZ29" s="128"/>
      <c r="BA29" s="135">
        <v>0.19</v>
      </c>
      <c r="BB29" s="127">
        <f>T30</f>
        <v>236.38469999999995</v>
      </c>
      <c r="BC29" s="127"/>
      <c r="BD29" s="126"/>
      <c r="BE29" s="126"/>
      <c r="BF29" s="127"/>
      <c r="BG29" s="126"/>
      <c r="BH29" s="126"/>
      <c r="BI29" s="127"/>
      <c r="BJ29" s="128"/>
      <c r="BK29" s="128">
        <f>BB29</f>
        <v>236.38469999999995</v>
      </c>
      <c r="BL29" s="130">
        <v>42670</v>
      </c>
      <c r="BM29" s="128" t="s">
        <v>247</v>
      </c>
      <c r="BN29" s="128"/>
      <c r="BO29" s="131"/>
      <c r="BP29" s="132"/>
      <c r="BQ29" s="130"/>
      <c r="BR29" s="133"/>
    </row>
    <row r="30" spans="1:70" s="22" customFormat="1" ht="162" customHeight="1" x14ac:dyDescent="0.25">
      <c r="A30" s="17"/>
      <c r="B30" s="18"/>
      <c r="C30" s="19"/>
      <c r="D30" s="19"/>
      <c r="E30" s="20"/>
      <c r="F30" s="18"/>
      <c r="G30" s="18"/>
      <c r="H30" s="18"/>
      <c r="I30" s="18"/>
      <c r="J30" s="18"/>
      <c r="K30" s="42"/>
      <c r="L30" s="42" t="s">
        <v>16</v>
      </c>
      <c r="M30" s="60">
        <v>0.19</v>
      </c>
      <c r="N30" s="23">
        <f>M30*1101*1.13</f>
        <v>236.38469999999998</v>
      </c>
      <c r="O30" s="20"/>
      <c r="P30" s="23">
        <f>N30*0.08</f>
        <v>18.910775999999998</v>
      </c>
      <c r="Q30" s="23">
        <f>N30*0.86</f>
        <v>203.29084199999997</v>
      </c>
      <c r="R30" s="23">
        <v>0</v>
      </c>
      <c r="S30" s="23">
        <f>N30*0.06</f>
        <v>14.183081999999999</v>
      </c>
      <c r="T30" s="23">
        <f>SUM(P30:S30)</f>
        <v>236.38469999999995</v>
      </c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60"/>
      <c r="BB30" s="61"/>
      <c r="BC30" s="43"/>
      <c r="BD30" s="42"/>
      <c r="BE30" s="42"/>
      <c r="BF30" s="43"/>
      <c r="BG30" s="42"/>
      <c r="BH30" s="42"/>
      <c r="BI30" s="43"/>
      <c r="BJ30" s="33"/>
      <c r="BK30" s="33"/>
      <c r="BL30" s="24"/>
      <c r="BM30" s="33"/>
      <c r="BN30" s="33"/>
      <c r="BO30" s="34"/>
      <c r="BP30" s="23"/>
      <c r="BQ30" s="24"/>
      <c r="BR30" s="25"/>
    </row>
    <row r="31" spans="1:70" s="119" customFormat="1" ht="409.5" customHeight="1" x14ac:dyDescent="0.25">
      <c r="A31" s="107" t="s">
        <v>56</v>
      </c>
      <c r="B31" s="108" t="s">
        <v>88</v>
      </c>
      <c r="C31" s="109">
        <v>466.1</v>
      </c>
      <c r="D31" s="109"/>
      <c r="E31" s="110">
        <v>15</v>
      </c>
      <c r="F31" s="108" t="s">
        <v>120</v>
      </c>
      <c r="G31" s="108" t="s">
        <v>145</v>
      </c>
      <c r="H31" s="108" t="s">
        <v>164</v>
      </c>
      <c r="I31" s="108" t="s">
        <v>193</v>
      </c>
      <c r="J31" s="108" t="s">
        <v>224</v>
      </c>
      <c r="K31" s="111" t="s">
        <v>248</v>
      </c>
      <c r="L31" s="111"/>
      <c r="M31" s="111"/>
      <c r="N31" s="112">
        <f>N32+N33+N34+N35</f>
        <v>1489.5765999999999</v>
      </c>
      <c r="O31" s="111"/>
      <c r="P31" s="112">
        <f t="shared" ref="P31:T31" si="17">P32+P33+P34+P35</f>
        <v>91.418127999999996</v>
      </c>
      <c r="Q31" s="112">
        <f t="shared" si="17"/>
        <v>818.23016599999983</v>
      </c>
      <c r="R31" s="112">
        <f t="shared" si="17"/>
        <v>520.43999999999994</v>
      </c>
      <c r="S31" s="112">
        <f t="shared" si="17"/>
        <v>59.488305999999994</v>
      </c>
      <c r="T31" s="112">
        <f t="shared" si="17"/>
        <v>1489.5765999999999</v>
      </c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1">
        <v>0.15</v>
      </c>
      <c r="AF31" s="112">
        <f>T32</f>
        <v>241.02899999999997</v>
      </c>
      <c r="AG31" s="112"/>
      <c r="AH31" s="113"/>
      <c r="AI31" s="114">
        <v>1</v>
      </c>
      <c r="AJ31" s="111">
        <f>T33</f>
        <v>60.52</v>
      </c>
      <c r="AK31" s="111"/>
      <c r="AL31" s="113"/>
      <c r="AM31" s="113"/>
      <c r="AN31" s="113"/>
      <c r="AO31" s="113"/>
      <c r="AP31" s="113"/>
      <c r="AQ31" s="114" t="s">
        <v>249</v>
      </c>
      <c r="AR31" s="112">
        <f>T34</f>
        <v>541.07999999999993</v>
      </c>
      <c r="AS31" s="113"/>
      <c r="AT31" s="113"/>
      <c r="AU31" s="113"/>
      <c r="AV31" s="113"/>
      <c r="AW31" s="113"/>
      <c r="AX31" s="113"/>
      <c r="AY31" s="113"/>
      <c r="AZ31" s="113"/>
      <c r="BA31" s="114">
        <v>0.52</v>
      </c>
      <c r="BB31" s="112">
        <f>T35</f>
        <v>646.94759999999997</v>
      </c>
      <c r="BC31" s="112"/>
      <c r="BD31" s="111"/>
      <c r="BE31" s="111"/>
      <c r="BF31" s="112"/>
      <c r="BG31" s="111"/>
      <c r="BH31" s="111"/>
      <c r="BI31" s="112"/>
      <c r="BJ31" s="113"/>
      <c r="BK31" s="113">
        <f>AF31+AJ31+AR31+BB31</f>
        <v>1489.5765999999999</v>
      </c>
      <c r="BL31" s="115">
        <v>42670</v>
      </c>
      <c r="BM31" s="113"/>
      <c r="BN31" s="113"/>
      <c r="BO31" s="116"/>
      <c r="BP31" s="117"/>
      <c r="BQ31" s="115"/>
      <c r="BR31" s="118"/>
    </row>
    <row r="32" spans="1:70" s="22" customFormat="1" ht="129.7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42"/>
      <c r="L32" s="42" t="s">
        <v>7</v>
      </c>
      <c r="M32" s="42">
        <v>0.15</v>
      </c>
      <c r="N32" s="23">
        <f>M32*1422*1.13</f>
        <v>241.02899999999997</v>
      </c>
      <c r="O32" s="20"/>
      <c r="P32" s="23">
        <f>N32*0.08</f>
        <v>19.282319999999999</v>
      </c>
      <c r="Q32" s="23">
        <f>N32*0.87</f>
        <v>209.69522999999998</v>
      </c>
      <c r="R32" s="20">
        <v>0</v>
      </c>
      <c r="S32" s="23">
        <f>N32*0.05</f>
        <v>12.051449999999999</v>
      </c>
      <c r="T32" s="23">
        <f>SUM(P32:S32)</f>
        <v>241.02899999999997</v>
      </c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60"/>
      <c r="BB32" s="61"/>
      <c r="BC32" s="43"/>
      <c r="BD32" s="42"/>
      <c r="BE32" s="42"/>
      <c r="BF32" s="43"/>
      <c r="BG32" s="42"/>
      <c r="BH32" s="42"/>
      <c r="BI32" s="43"/>
      <c r="BJ32" s="33"/>
      <c r="BK32" s="33"/>
      <c r="BL32" s="24"/>
      <c r="BM32" s="33"/>
      <c r="BN32" s="33"/>
      <c r="BO32" s="34"/>
      <c r="BP32" s="23"/>
      <c r="BQ32" s="24"/>
      <c r="BR32" s="25"/>
    </row>
    <row r="33" spans="1:70" s="22" customFormat="1" ht="129.7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42"/>
      <c r="L33" s="42" t="s">
        <v>9</v>
      </c>
      <c r="M33" s="60">
        <v>1</v>
      </c>
      <c r="N33" s="20">
        <f>T33</f>
        <v>60.52</v>
      </c>
      <c r="O33" s="20"/>
      <c r="P33" s="20">
        <v>4.4800000000000004</v>
      </c>
      <c r="Q33" s="20">
        <v>8.76</v>
      </c>
      <c r="R33" s="20">
        <v>45.18</v>
      </c>
      <c r="S33" s="20">
        <v>2.1</v>
      </c>
      <c r="T33" s="20">
        <f t="shared" ref="T33:T34" si="18">SUM(P33:S33)</f>
        <v>60.52</v>
      </c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60"/>
      <c r="BB33" s="61"/>
      <c r="BC33" s="43"/>
      <c r="BD33" s="42"/>
      <c r="BE33" s="42"/>
      <c r="BF33" s="43"/>
      <c r="BG33" s="42"/>
      <c r="BH33" s="42"/>
      <c r="BI33" s="43"/>
      <c r="BJ33" s="33"/>
      <c r="BK33" s="33"/>
      <c r="BL33" s="24"/>
      <c r="BM33" s="33"/>
      <c r="BN33" s="33"/>
      <c r="BO33" s="34"/>
      <c r="BP33" s="23"/>
      <c r="BQ33" s="24"/>
      <c r="BR33" s="25"/>
    </row>
    <row r="34" spans="1:70" s="22" customFormat="1" ht="129.7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42"/>
      <c r="L34" s="42" t="s">
        <v>12</v>
      </c>
      <c r="M34" s="60" t="s">
        <v>249</v>
      </c>
      <c r="N34" s="23">
        <f>T34</f>
        <v>541.07999999999993</v>
      </c>
      <c r="O34" s="23"/>
      <c r="P34" s="23">
        <v>15.9</v>
      </c>
      <c r="Q34" s="23">
        <v>43.4</v>
      </c>
      <c r="R34" s="23">
        <v>475.26</v>
      </c>
      <c r="S34" s="23">
        <v>6.52</v>
      </c>
      <c r="T34" s="23">
        <f t="shared" si="18"/>
        <v>541.07999999999993</v>
      </c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60"/>
      <c r="BB34" s="61"/>
      <c r="BC34" s="43"/>
      <c r="BD34" s="42"/>
      <c r="BE34" s="42"/>
      <c r="BF34" s="43"/>
      <c r="BG34" s="42"/>
      <c r="BH34" s="42"/>
      <c r="BI34" s="43"/>
      <c r="BJ34" s="33"/>
      <c r="BK34" s="33"/>
      <c r="BL34" s="24"/>
      <c r="BM34" s="33"/>
      <c r="BN34" s="33"/>
      <c r="BO34" s="34"/>
      <c r="BP34" s="23"/>
      <c r="BQ34" s="24"/>
      <c r="BR34" s="25"/>
    </row>
    <row r="35" spans="1:70" s="22" customFormat="1" ht="129.7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42" t="s">
        <v>16</v>
      </c>
      <c r="M35" s="60">
        <v>0.52</v>
      </c>
      <c r="N35" s="23">
        <f>M35*1101*1.13</f>
        <v>646.94759999999997</v>
      </c>
      <c r="O35" s="20"/>
      <c r="P35" s="23">
        <f>N35*0.08</f>
        <v>51.755808000000002</v>
      </c>
      <c r="Q35" s="23">
        <f>N35*0.86</f>
        <v>556.37493599999993</v>
      </c>
      <c r="R35" s="23">
        <v>0</v>
      </c>
      <c r="S35" s="23">
        <f>N35*0.06</f>
        <v>38.816855999999994</v>
      </c>
      <c r="T35" s="23">
        <f>SUM(P35:S35)</f>
        <v>646.94759999999997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60"/>
      <c r="BB35" s="61"/>
      <c r="BC35" s="43"/>
      <c r="BD35" s="42"/>
      <c r="BE35" s="42"/>
      <c r="BF35" s="43"/>
      <c r="BG35" s="42"/>
      <c r="BH35" s="42"/>
      <c r="BI35" s="43"/>
      <c r="BJ35" s="33"/>
      <c r="BK35" s="33"/>
      <c r="BL35" s="24"/>
      <c r="BM35" s="33"/>
      <c r="BN35" s="33"/>
      <c r="BO35" s="34"/>
      <c r="BP35" s="23"/>
      <c r="BQ35" s="24"/>
      <c r="BR35" s="25"/>
    </row>
    <row r="36" spans="1:70" s="134" customFormat="1" ht="409.5" customHeight="1" x14ac:dyDescent="0.25">
      <c r="A36" s="122" t="s">
        <v>57</v>
      </c>
      <c r="B36" s="123" t="s">
        <v>89</v>
      </c>
      <c r="C36" s="124">
        <v>466.1</v>
      </c>
      <c r="D36" s="124">
        <v>466.1</v>
      </c>
      <c r="E36" s="125">
        <v>10</v>
      </c>
      <c r="F36" s="123" t="s">
        <v>121</v>
      </c>
      <c r="G36" s="123" t="s">
        <v>147</v>
      </c>
      <c r="H36" s="123" t="s">
        <v>165</v>
      </c>
      <c r="I36" s="123" t="s">
        <v>194</v>
      </c>
      <c r="J36" s="123" t="s">
        <v>225</v>
      </c>
      <c r="K36" s="126" t="s">
        <v>250</v>
      </c>
      <c r="L36" s="126"/>
      <c r="M36" s="126"/>
      <c r="N36" s="127">
        <f>N37</f>
        <v>155.51624999999999</v>
      </c>
      <c r="O36" s="126"/>
      <c r="P36" s="127">
        <f t="shared" ref="P36:T36" si="19">P37</f>
        <v>12.441299999999998</v>
      </c>
      <c r="Q36" s="127">
        <f t="shared" si="19"/>
        <v>133.74397499999998</v>
      </c>
      <c r="R36" s="127">
        <f t="shared" si="19"/>
        <v>0</v>
      </c>
      <c r="S36" s="127">
        <f t="shared" si="19"/>
        <v>9.3309749999999987</v>
      </c>
      <c r="T36" s="127">
        <f t="shared" si="19"/>
        <v>155.51624999999999</v>
      </c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  <c r="AN36" s="128"/>
      <c r="AO36" s="128"/>
      <c r="AP36" s="128"/>
      <c r="AQ36" s="128"/>
      <c r="AR36" s="128"/>
      <c r="AS36" s="128"/>
      <c r="AT36" s="128"/>
      <c r="AU36" s="128"/>
      <c r="AV36" s="128"/>
      <c r="AW36" s="128"/>
      <c r="AX36" s="128"/>
      <c r="AY36" s="128"/>
      <c r="AZ36" s="128"/>
      <c r="BA36" s="135">
        <v>0.125</v>
      </c>
      <c r="BB36" s="127">
        <f>T37</f>
        <v>155.51624999999999</v>
      </c>
      <c r="BC36" s="127"/>
      <c r="BD36" s="126"/>
      <c r="BE36" s="126"/>
      <c r="BF36" s="127"/>
      <c r="BG36" s="126"/>
      <c r="BH36" s="126"/>
      <c r="BI36" s="127"/>
      <c r="BJ36" s="128"/>
      <c r="BK36" s="128">
        <f>BB36</f>
        <v>155.51624999999999</v>
      </c>
      <c r="BL36" s="130">
        <v>42665</v>
      </c>
      <c r="BM36" s="128" t="s">
        <v>251</v>
      </c>
      <c r="BN36" s="128"/>
      <c r="BO36" s="131"/>
      <c r="BP36" s="132"/>
      <c r="BQ36" s="130"/>
      <c r="BR36" s="133"/>
    </row>
    <row r="37" spans="1:70" s="22" customFormat="1" ht="159.7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 t="s">
        <v>16</v>
      </c>
      <c r="M37" s="60">
        <v>0.125</v>
      </c>
      <c r="N37" s="23">
        <f>M37*1101*1.13</f>
        <v>155.51624999999999</v>
      </c>
      <c r="O37" s="20"/>
      <c r="P37" s="23">
        <f>N37*0.08</f>
        <v>12.441299999999998</v>
      </c>
      <c r="Q37" s="23">
        <f>N37*0.86</f>
        <v>133.74397499999998</v>
      </c>
      <c r="R37" s="23">
        <v>0</v>
      </c>
      <c r="S37" s="23">
        <f>N37*0.06</f>
        <v>9.3309749999999987</v>
      </c>
      <c r="T37" s="23">
        <f>SUM(P37:S37)</f>
        <v>155.51624999999999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60"/>
      <c r="BB37" s="61"/>
      <c r="BC37" s="43"/>
      <c r="BD37" s="42"/>
      <c r="BE37" s="42"/>
      <c r="BF37" s="43"/>
      <c r="BG37" s="42"/>
      <c r="BH37" s="42"/>
      <c r="BI37" s="43"/>
      <c r="BJ37" s="33"/>
      <c r="BK37" s="33"/>
      <c r="BL37" s="24"/>
      <c r="BM37" s="33"/>
      <c r="BN37" s="33"/>
      <c r="BO37" s="34"/>
      <c r="BP37" s="23"/>
      <c r="BQ37" s="24"/>
      <c r="BR37" s="25"/>
    </row>
    <row r="38" spans="1:70" s="119" customFormat="1" ht="252" customHeight="1" x14ac:dyDescent="0.25">
      <c r="A38" s="107" t="s">
        <v>58</v>
      </c>
      <c r="B38" s="108" t="s">
        <v>90</v>
      </c>
      <c r="C38" s="109">
        <v>466.1</v>
      </c>
      <c r="D38" s="109">
        <v>466.1</v>
      </c>
      <c r="E38" s="110">
        <v>14.5</v>
      </c>
      <c r="F38" s="108" t="s">
        <v>122</v>
      </c>
      <c r="G38" s="108" t="s">
        <v>144</v>
      </c>
      <c r="H38" s="108" t="s">
        <v>166</v>
      </c>
      <c r="I38" s="108" t="s">
        <v>195</v>
      </c>
      <c r="J38" s="108" t="s">
        <v>226</v>
      </c>
      <c r="K38" s="111" t="s">
        <v>245</v>
      </c>
      <c r="L38" s="111"/>
      <c r="M38" s="111"/>
      <c r="N38" s="112">
        <f>SUM(N39)</f>
        <v>55.985849999999999</v>
      </c>
      <c r="O38" s="112">
        <f t="shared" ref="O38:T38" si="20">SUM(O39)</f>
        <v>0</v>
      </c>
      <c r="P38" s="112">
        <f t="shared" si="20"/>
        <v>4.4788680000000003</v>
      </c>
      <c r="Q38" s="112">
        <f t="shared" si="20"/>
        <v>48.147830999999996</v>
      </c>
      <c r="R38" s="112">
        <f t="shared" si="20"/>
        <v>0</v>
      </c>
      <c r="S38" s="112">
        <f t="shared" si="20"/>
        <v>3.3591509999999998</v>
      </c>
      <c r="T38" s="112">
        <f t="shared" si="20"/>
        <v>55.985849999999992</v>
      </c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4">
        <v>4.4999999999999998E-2</v>
      </c>
      <c r="BB38" s="112">
        <f>T39</f>
        <v>55.985849999999992</v>
      </c>
      <c r="BC38" s="112"/>
      <c r="BD38" s="111"/>
      <c r="BE38" s="111"/>
      <c r="BF38" s="112"/>
      <c r="BG38" s="111"/>
      <c r="BH38" s="111"/>
      <c r="BI38" s="112"/>
      <c r="BJ38" s="113"/>
      <c r="BK38" s="113">
        <f>BB38</f>
        <v>55.985849999999992</v>
      </c>
      <c r="BL38" s="115">
        <v>42671</v>
      </c>
      <c r="BM38" s="113"/>
      <c r="BN38" s="113"/>
      <c r="BO38" s="116"/>
      <c r="BP38" s="117"/>
      <c r="BQ38" s="115"/>
      <c r="BR38" s="118"/>
    </row>
    <row r="39" spans="1:70" s="22" customFormat="1" ht="132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42" t="s">
        <v>16</v>
      </c>
      <c r="M39" s="42">
        <f>BA38</f>
        <v>4.4999999999999998E-2</v>
      </c>
      <c r="N39" s="43">
        <f>M39*1101*1.13</f>
        <v>55.985849999999999</v>
      </c>
      <c r="O39" s="42"/>
      <c r="P39" s="43">
        <f>N39*0.08</f>
        <v>4.4788680000000003</v>
      </c>
      <c r="Q39" s="43">
        <f>N39*0.86</f>
        <v>48.147830999999996</v>
      </c>
      <c r="R39" s="43">
        <v>0</v>
      </c>
      <c r="S39" s="43">
        <f>N39*0.06</f>
        <v>3.3591509999999998</v>
      </c>
      <c r="T39" s="43">
        <f t="shared" ref="T39" si="21">SUM(P39:S39)</f>
        <v>55.985849999999992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60"/>
      <c r="BB39" s="61"/>
      <c r="BC39" s="43"/>
      <c r="BD39" s="42"/>
      <c r="BE39" s="42"/>
      <c r="BF39" s="43"/>
      <c r="BG39" s="42"/>
      <c r="BH39" s="42"/>
      <c r="BI39" s="43"/>
      <c r="BJ39" s="33"/>
      <c r="BK39" s="33"/>
      <c r="BL39" s="24"/>
      <c r="BM39" s="33"/>
      <c r="BN39" s="33"/>
      <c r="BO39" s="34"/>
      <c r="BP39" s="23"/>
      <c r="BQ39" s="24"/>
      <c r="BR39" s="25"/>
    </row>
    <row r="40" spans="1:70" s="134" customFormat="1" ht="409.6" customHeight="1" x14ac:dyDescent="0.25">
      <c r="A40" s="122" t="s">
        <v>270</v>
      </c>
      <c r="B40" s="123">
        <v>41251561</v>
      </c>
      <c r="C40" s="124">
        <v>466.1</v>
      </c>
      <c r="D40" s="124"/>
      <c r="E40" s="125">
        <v>15</v>
      </c>
      <c r="F40" s="123" t="s">
        <v>271</v>
      </c>
      <c r="G40" s="123" t="s">
        <v>147</v>
      </c>
      <c r="H40" s="123" t="s">
        <v>272</v>
      </c>
      <c r="I40" s="123" t="s">
        <v>269</v>
      </c>
      <c r="J40" s="123" t="s">
        <v>268</v>
      </c>
      <c r="K40" s="126" t="s">
        <v>292</v>
      </c>
      <c r="L40" s="126"/>
      <c r="M40" s="126"/>
      <c r="N40" s="127">
        <f>N41+N42+N43+N44</f>
        <v>434.53429999999997</v>
      </c>
      <c r="O40" s="126"/>
      <c r="P40" s="127">
        <f t="shared" ref="P40:T40" si="22">P41+P42+P43+P44</f>
        <v>20.972744000000002</v>
      </c>
      <c r="Q40" s="127">
        <f t="shared" si="22"/>
        <v>132.26792799999998</v>
      </c>
      <c r="R40" s="127">
        <f t="shared" si="22"/>
        <v>271.96999999999997</v>
      </c>
      <c r="S40" s="127">
        <f t="shared" si="22"/>
        <v>9.3236279999999994</v>
      </c>
      <c r="T40" s="127">
        <f t="shared" si="22"/>
        <v>434.53429999999997</v>
      </c>
      <c r="U40" s="128"/>
      <c r="V40" s="128"/>
      <c r="W40" s="128"/>
      <c r="X40" s="128"/>
      <c r="Y40" s="128"/>
      <c r="Z40" s="128"/>
      <c r="AA40" s="128"/>
      <c r="AB40" s="128"/>
      <c r="AC40" s="128"/>
      <c r="AD40" s="128"/>
      <c r="AE40" s="126">
        <v>0.05</v>
      </c>
      <c r="AF40" s="127">
        <f>T41</f>
        <v>80.343000000000004</v>
      </c>
      <c r="AG40" s="127"/>
      <c r="AH40" s="128"/>
      <c r="AI40" s="135">
        <v>1</v>
      </c>
      <c r="AJ40" s="126">
        <f>T42</f>
        <v>60.52</v>
      </c>
      <c r="AK40" s="126"/>
      <c r="AL40" s="128"/>
      <c r="AM40" s="128"/>
      <c r="AN40" s="128"/>
      <c r="AO40" s="128"/>
      <c r="AP40" s="128"/>
      <c r="AQ40" s="135" t="s">
        <v>280</v>
      </c>
      <c r="AR40" s="127">
        <f>T43</f>
        <v>281.22999999999996</v>
      </c>
      <c r="AS40" s="128"/>
      <c r="AT40" s="128"/>
      <c r="AU40" s="128"/>
      <c r="AV40" s="128"/>
      <c r="AW40" s="128"/>
      <c r="AX40" s="128"/>
      <c r="AY40" s="128"/>
      <c r="AZ40" s="128"/>
      <c r="BA40" s="135">
        <v>0.01</v>
      </c>
      <c r="BB40" s="127">
        <f>T44</f>
        <v>12.441299999999996</v>
      </c>
      <c r="BC40" s="127"/>
      <c r="BD40" s="126"/>
      <c r="BE40" s="126"/>
      <c r="BF40" s="127"/>
      <c r="BG40" s="126"/>
      <c r="BH40" s="126"/>
      <c r="BI40" s="127"/>
      <c r="BJ40" s="128"/>
      <c r="BK40" s="128">
        <f>AF40+AJ40+AR40+BB40</f>
        <v>434.53429999999997</v>
      </c>
      <c r="BL40" s="130">
        <v>42685</v>
      </c>
      <c r="BM40" s="128"/>
      <c r="BN40" s="128"/>
      <c r="BO40" s="131"/>
      <c r="BP40" s="132"/>
      <c r="BQ40" s="130"/>
      <c r="BR40" s="133"/>
    </row>
    <row r="41" spans="1:70" s="22" customFormat="1" ht="132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42" t="s">
        <v>7</v>
      </c>
      <c r="M41" s="42">
        <v>0.05</v>
      </c>
      <c r="N41" s="23">
        <f>M41*1422*1.13</f>
        <v>80.343000000000004</v>
      </c>
      <c r="O41" s="20"/>
      <c r="P41" s="23">
        <f>N41*0.08</f>
        <v>6.4274400000000007</v>
      </c>
      <c r="Q41" s="23">
        <f>N41*0.87</f>
        <v>69.898409999999998</v>
      </c>
      <c r="R41" s="20">
        <v>0</v>
      </c>
      <c r="S41" s="23">
        <f>N41*0.05</f>
        <v>4.01715</v>
      </c>
      <c r="T41" s="23">
        <f>SUM(P41:S41)</f>
        <v>80.343000000000004</v>
      </c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60"/>
      <c r="BB41" s="61"/>
      <c r="BC41" s="43"/>
      <c r="BD41" s="42"/>
      <c r="BE41" s="42"/>
      <c r="BF41" s="43"/>
      <c r="BG41" s="42"/>
      <c r="BH41" s="42"/>
      <c r="BI41" s="43"/>
      <c r="BJ41" s="33"/>
      <c r="BK41" s="33"/>
      <c r="BL41" s="24"/>
      <c r="BM41" s="33"/>
      <c r="BN41" s="33"/>
      <c r="BO41" s="34"/>
      <c r="BP41" s="23"/>
      <c r="BQ41" s="24"/>
      <c r="BR41" s="25"/>
    </row>
    <row r="42" spans="1:70" s="22" customFormat="1" ht="132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42"/>
      <c r="L42" s="42" t="s">
        <v>9</v>
      </c>
      <c r="M42" s="60">
        <v>1</v>
      </c>
      <c r="N42" s="20">
        <f>T42</f>
        <v>60.52</v>
      </c>
      <c r="O42" s="20"/>
      <c r="P42" s="20">
        <v>4.4800000000000004</v>
      </c>
      <c r="Q42" s="20">
        <v>8.76</v>
      </c>
      <c r="R42" s="20">
        <v>45.18</v>
      </c>
      <c r="S42" s="20">
        <v>2.1</v>
      </c>
      <c r="T42" s="20">
        <f t="shared" ref="T42:T43" si="23">SUM(P42:S42)</f>
        <v>60.52</v>
      </c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60"/>
      <c r="BB42" s="61"/>
      <c r="BC42" s="43"/>
      <c r="BD42" s="42"/>
      <c r="BE42" s="42"/>
      <c r="BF42" s="43"/>
      <c r="BG42" s="42"/>
      <c r="BH42" s="42"/>
      <c r="BI42" s="43"/>
      <c r="BJ42" s="33"/>
      <c r="BK42" s="33"/>
      <c r="BL42" s="24"/>
      <c r="BM42" s="33"/>
      <c r="BN42" s="33"/>
      <c r="BO42" s="34"/>
      <c r="BP42" s="23"/>
      <c r="BQ42" s="24"/>
      <c r="BR42" s="25"/>
    </row>
    <row r="43" spans="1:70" s="22" customFormat="1" ht="132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 t="s">
        <v>12</v>
      </c>
      <c r="M43" s="60" t="s">
        <v>280</v>
      </c>
      <c r="N43" s="20">
        <f>T43</f>
        <v>281.22999999999996</v>
      </c>
      <c r="O43" s="20"/>
      <c r="P43" s="20">
        <v>9.07</v>
      </c>
      <c r="Q43" s="20">
        <v>42.91</v>
      </c>
      <c r="R43" s="20">
        <v>226.79</v>
      </c>
      <c r="S43" s="20">
        <v>2.46</v>
      </c>
      <c r="T43" s="23">
        <f t="shared" si="23"/>
        <v>281.22999999999996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60"/>
      <c r="BB43" s="61"/>
      <c r="BC43" s="43"/>
      <c r="BD43" s="42"/>
      <c r="BE43" s="42"/>
      <c r="BF43" s="43"/>
      <c r="BG43" s="42"/>
      <c r="BH43" s="42"/>
      <c r="BI43" s="43"/>
      <c r="BJ43" s="33"/>
      <c r="BK43" s="33"/>
      <c r="BL43" s="24"/>
      <c r="BM43" s="33"/>
      <c r="BN43" s="33"/>
      <c r="BO43" s="34"/>
      <c r="BP43" s="23"/>
      <c r="BQ43" s="24"/>
      <c r="BR43" s="25"/>
    </row>
    <row r="44" spans="1:70" s="22" customFormat="1" ht="132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60">
        <v>0.01</v>
      </c>
      <c r="N44" s="23">
        <f>M44*1101*1.13</f>
        <v>12.441299999999998</v>
      </c>
      <c r="O44" s="20"/>
      <c r="P44" s="23">
        <f>N44*0.08</f>
        <v>0.99530399999999986</v>
      </c>
      <c r="Q44" s="23">
        <f>N44*0.86</f>
        <v>10.699517999999998</v>
      </c>
      <c r="R44" s="23">
        <v>0</v>
      </c>
      <c r="S44" s="23">
        <f>N44*0.06</f>
        <v>0.74647799999999986</v>
      </c>
      <c r="T44" s="23">
        <f>SUM(P44:S44)</f>
        <v>12.441299999999996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60"/>
      <c r="BB44" s="61"/>
      <c r="BC44" s="43"/>
      <c r="BD44" s="42"/>
      <c r="BE44" s="42"/>
      <c r="BF44" s="43"/>
      <c r="BG44" s="42"/>
      <c r="BH44" s="42"/>
      <c r="BI44" s="43"/>
      <c r="BJ44" s="33"/>
      <c r="BK44" s="33"/>
      <c r="BL44" s="24"/>
      <c r="BM44" s="33"/>
      <c r="BN44" s="33"/>
      <c r="BO44" s="34"/>
      <c r="BP44" s="23"/>
      <c r="BQ44" s="24"/>
      <c r="BR44" s="25"/>
    </row>
    <row r="45" spans="1:70" s="119" customFormat="1" ht="252" customHeight="1" x14ac:dyDescent="0.25">
      <c r="A45" s="107" t="s">
        <v>59</v>
      </c>
      <c r="B45" s="108" t="s">
        <v>91</v>
      </c>
      <c r="C45" s="109">
        <v>466.1</v>
      </c>
      <c r="D45" s="109"/>
      <c r="E45" s="110">
        <v>4</v>
      </c>
      <c r="F45" s="108" t="s">
        <v>123</v>
      </c>
      <c r="G45" s="108" t="s">
        <v>148</v>
      </c>
      <c r="H45" s="108" t="s">
        <v>167</v>
      </c>
      <c r="I45" s="108" t="s">
        <v>196</v>
      </c>
      <c r="J45" s="108" t="s">
        <v>227</v>
      </c>
      <c r="K45" s="111" t="s">
        <v>252</v>
      </c>
      <c r="L45" s="111"/>
      <c r="M45" s="111"/>
      <c r="N45" s="112">
        <f>N46</f>
        <v>93.309749999999994</v>
      </c>
      <c r="O45" s="111"/>
      <c r="P45" s="112">
        <f>P46</f>
        <v>7.4647799999999993</v>
      </c>
      <c r="Q45" s="112">
        <f>Q46</f>
        <v>80.246384999999989</v>
      </c>
      <c r="R45" s="112">
        <f>R46</f>
        <v>0</v>
      </c>
      <c r="S45" s="112">
        <f>S46</f>
        <v>5.598584999999999</v>
      </c>
      <c r="T45" s="112">
        <f>T46</f>
        <v>93.309749999999994</v>
      </c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3"/>
      <c r="AS45" s="113"/>
      <c r="AT45" s="113"/>
      <c r="AU45" s="113"/>
      <c r="AV45" s="113"/>
      <c r="AW45" s="113"/>
      <c r="AX45" s="113"/>
      <c r="AY45" s="113"/>
      <c r="AZ45" s="113"/>
      <c r="BA45" s="114">
        <v>7.4999999999999997E-2</v>
      </c>
      <c r="BB45" s="112">
        <f>T46</f>
        <v>93.309749999999994</v>
      </c>
      <c r="BC45" s="112"/>
      <c r="BD45" s="111"/>
      <c r="BE45" s="111"/>
      <c r="BF45" s="112"/>
      <c r="BG45" s="111"/>
      <c r="BH45" s="111"/>
      <c r="BI45" s="112"/>
      <c r="BJ45" s="113"/>
      <c r="BK45" s="113">
        <f>BB45</f>
        <v>93.309749999999994</v>
      </c>
      <c r="BL45" s="115">
        <v>42671</v>
      </c>
      <c r="BM45" s="113"/>
      <c r="BN45" s="113"/>
      <c r="BO45" s="116"/>
      <c r="BP45" s="117"/>
      <c r="BQ45" s="115"/>
      <c r="BR45" s="118"/>
    </row>
    <row r="46" spans="1:70" s="22" customFormat="1" ht="194.2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42"/>
      <c r="L46" s="42" t="s">
        <v>16</v>
      </c>
      <c r="M46" s="60">
        <v>7.4999999999999997E-2</v>
      </c>
      <c r="N46" s="23">
        <f>M46*1101*1.13</f>
        <v>93.309749999999994</v>
      </c>
      <c r="O46" s="20"/>
      <c r="P46" s="23">
        <f>N46*0.08</f>
        <v>7.4647799999999993</v>
      </c>
      <c r="Q46" s="23">
        <f>N46*0.86</f>
        <v>80.246384999999989</v>
      </c>
      <c r="R46" s="23">
        <v>0</v>
      </c>
      <c r="S46" s="23">
        <f>N46*0.06</f>
        <v>5.598584999999999</v>
      </c>
      <c r="T46" s="23">
        <f>SUM(P46:S46)</f>
        <v>93.309749999999994</v>
      </c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60"/>
      <c r="BB46" s="61"/>
      <c r="BC46" s="43"/>
      <c r="BD46" s="42"/>
      <c r="BE46" s="42"/>
      <c r="BF46" s="43"/>
      <c r="BG46" s="42"/>
      <c r="BH46" s="42"/>
      <c r="BI46" s="43"/>
      <c r="BJ46" s="33"/>
      <c r="BK46" s="33"/>
      <c r="BL46" s="24"/>
      <c r="BM46" s="33"/>
      <c r="BN46" s="33"/>
      <c r="BO46" s="34"/>
      <c r="BP46" s="23"/>
      <c r="BQ46" s="24"/>
      <c r="BR46" s="25"/>
    </row>
    <row r="47" spans="1:70" s="134" customFormat="1" ht="242.25" customHeight="1" x14ac:dyDescent="0.25">
      <c r="A47" s="122" t="s">
        <v>60</v>
      </c>
      <c r="B47" s="123" t="s">
        <v>92</v>
      </c>
      <c r="C47" s="124">
        <v>466.1</v>
      </c>
      <c r="D47" s="124"/>
      <c r="E47" s="125">
        <v>15</v>
      </c>
      <c r="F47" s="123" t="s">
        <v>124</v>
      </c>
      <c r="G47" s="123" t="s">
        <v>144</v>
      </c>
      <c r="H47" s="123" t="s">
        <v>168</v>
      </c>
      <c r="I47" s="123" t="s">
        <v>197</v>
      </c>
      <c r="J47" s="123" t="s">
        <v>228</v>
      </c>
      <c r="K47" s="126" t="s">
        <v>253</v>
      </c>
      <c r="L47" s="126"/>
      <c r="M47" s="126"/>
      <c r="N47" s="127">
        <f>N48+N49</f>
        <v>165.27689999999998</v>
      </c>
      <c r="O47" s="126"/>
      <c r="P47" s="127">
        <f t="shared" ref="P47:T47" si="24">P48+P49</f>
        <v>13.198952</v>
      </c>
      <c r="Q47" s="127">
        <f t="shared" si="24"/>
        <v>139.673734</v>
      </c>
      <c r="R47" s="127">
        <f t="shared" si="24"/>
        <v>2.7</v>
      </c>
      <c r="S47" s="127">
        <f t="shared" si="24"/>
        <v>9.7042139999999986</v>
      </c>
      <c r="T47" s="127">
        <f t="shared" si="24"/>
        <v>165.27689999999998</v>
      </c>
      <c r="U47" s="128"/>
      <c r="V47" s="128"/>
      <c r="W47" s="128"/>
      <c r="X47" s="128"/>
      <c r="Y47" s="128"/>
      <c r="Z47" s="128"/>
      <c r="AA47" s="128"/>
      <c r="AB47" s="128"/>
      <c r="AC47" s="128"/>
      <c r="AD47" s="128"/>
      <c r="AE47" s="128"/>
      <c r="AF47" s="128"/>
      <c r="AG47" s="128"/>
      <c r="AH47" s="128"/>
      <c r="AI47" s="128"/>
      <c r="AJ47" s="128"/>
      <c r="AK47" s="128"/>
      <c r="AL47" s="128"/>
      <c r="AM47" s="128"/>
      <c r="AN47" s="128"/>
      <c r="AO47" s="128"/>
      <c r="AP47" s="128"/>
      <c r="AQ47" s="128"/>
      <c r="AR47" s="128"/>
      <c r="AS47" s="128"/>
      <c r="AT47" s="128"/>
      <c r="AU47" s="128"/>
      <c r="AV47" s="128"/>
      <c r="AW47" s="128"/>
      <c r="AX47" s="128"/>
      <c r="AY47" s="126" t="s">
        <v>254</v>
      </c>
      <c r="AZ47" s="126">
        <f>T48</f>
        <v>3.54</v>
      </c>
      <c r="BA47" s="135">
        <v>0.13</v>
      </c>
      <c r="BB47" s="127">
        <f>T49</f>
        <v>161.73689999999999</v>
      </c>
      <c r="BC47" s="127"/>
      <c r="BD47" s="126"/>
      <c r="BE47" s="126"/>
      <c r="BF47" s="127"/>
      <c r="BG47" s="126"/>
      <c r="BH47" s="126"/>
      <c r="BI47" s="127"/>
      <c r="BJ47" s="128"/>
      <c r="BK47" s="128">
        <f>AZ47+BB47</f>
        <v>165.27689999999998</v>
      </c>
      <c r="BL47" s="130">
        <v>42670</v>
      </c>
      <c r="BM47" s="128"/>
      <c r="BN47" s="128"/>
      <c r="BO47" s="131"/>
      <c r="BP47" s="132"/>
      <c r="BQ47" s="130"/>
      <c r="BR47" s="133"/>
    </row>
    <row r="48" spans="1:70" s="22" customFormat="1" ht="177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 t="s">
        <v>15</v>
      </c>
      <c r="M48" s="42" t="s">
        <v>254</v>
      </c>
      <c r="N48" s="20">
        <f>3.54</f>
        <v>3.54</v>
      </c>
      <c r="O48" s="20"/>
      <c r="P48" s="20">
        <v>0.26</v>
      </c>
      <c r="Q48" s="20">
        <v>0.57999999999999996</v>
      </c>
      <c r="R48" s="20">
        <v>2.7</v>
      </c>
      <c r="S48" s="20">
        <v>0</v>
      </c>
      <c r="T48" s="20">
        <f>P48+Q48+R48+S48</f>
        <v>3.54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62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60"/>
      <c r="BB48" s="61"/>
      <c r="BC48" s="43"/>
      <c r="BD48" s="42"/>
      <c r="BE48" s="42"/>
      <c r="BF48" s="43"/>
      <c r="BG48" s="42"/>
      <c r="BH48" s="42"/>
      <c r="BI48" s="43"/>
      <c r="BJ48" s="33"/>
      <c r="BK48" s="33"/>
      <c r="BL48" s="24"/>
      <c r="BM48" s="33"/>
      <c r="BN48" s="33"/>
      <c r="BO48" s="34"/>
      <c r="BP48" s="23"/>
      <c r="BQ48" s="24"/>
      <c r="BR48" s="25"/>
    </row>
    <row r="49" spans="1:70" s="22" customFormat="1" ht="167.2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42"/>
      <c r="L49" s="42" t="s">
        <v>16</v>
      </c>
      <c r="M49" s="60">
        <v>0.13</v>
      </c>
      <c r="N49" s="23">
        <f>M49*1101*1.13</f>
        <v>161.73689999999999</v>
      </c>
      <c r="O49" s="20"/>
      <c r="P49" s="23">
        <f>N49*0.08</f>
        <v>12.938952</v>
      </c>
      <c r="Q49" s="23">
        <f>N49*0.86</f>
        <v>139.09373399999998</v>
      </c>
      <c r="R49" s="23">
        <v>0</v>
      </c>
      <c r="S49" s="23">
        <f>N49*0.06</f>
        <v>9.7042139999999986</v>
      </c>
      <c r="T49" s="23">
        <f>SUM(P49:S49)</f>
        <v>161.73689999999999</v>
      </c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62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60"/>
      <c r="BB49" s="61"/>
      <c r="BC49" s="43"/>
      <c r="BD49" s="42"/>
      <c r="BE49" s="42"/>
      <c r="BF49" s="43"/>
      <c r="BG49" s="42"/>
      <c r="BH49" s="42"/>
      <c r="BI49" s="43"/>
      <c r="BJ49" s="33"/>
      <c r="BK49" s="33"/>
      <c r="BL49" s="24"/>
      <c r="BM49" s="33"/>
      <c r="BN49" s="33"/>
      <c r="BO49" s="34"/>
      <c r="BP49" s="23"/>
      <c r="BQ49" s="24"/>
      <c r="BR49" s="25"/>
    </row>
    <row r="50" spans="1:70" s="119" customFormat="1" ht="408.75" customHeight="1" x14ac:dyDescent="0.25">
      <c r="A50" s="107" t="s">
        <v>61</v>
      </c>
      <c r="B50" s="108" t="s">
        <v>93</v>
      </c>
      <c r="C50" s="109">
        <v>466.1</v>
      </c>
      <c r="D50" s="109">
        <v>466.1</v>
      </c>
      <c r="E50" s="110">
        <v>15</v>
      </c>
      <c r="F50" s="108" t="s">
        <v>125</v>
      </c>
      <c r="G50" s="108" t="s">
        <v>145</v>
      </c>
      <c r="H50" s="108" t="s">
        <v>169</v>
      </c>
      <c r="I50" s="108" t="s">
        <v>198</v>
      </c>
      <c r="J50" s="108" t="s">
        <v>229</v>
      </c>
      <c r="K50" s="111" t="s">
        <v>248</v>
      </c>
      <c r="L50" s="111"/>
      <c r="M50" s="111"/>
      <c r="N50" s="112">
        <f>N51</f>
        <v>124.413</v>
      </c>
      <c r="O50" s="111"/>
      <c r="P50" s="112">
        <f t="shared" ref="P50:T50" si="25">P51</f>
        <v>9.9530399999999997</v>
      </c>
      <c r="Q50" s="112">
        <f t="shared" si="25"/>
        <v>106.99517999999999</v>
      </c>
      <c r="R50" s="112">
        <f t="shared" si="25"/>
        <v>0</v>
      </c>
      <c r="S50" s="112">
        <f t="shared" si="25"/>
        <v>7.4647799999999993</v>
      </c>
      <c r="T50" s="112">
        <f t="shared" si="25"/>
        <v>124.413</v>
      </c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1"/>
      <c r="AF50" s="111"/>
      <c r="AG50" s="111"/>
      <c r="AH50" s="113"/>
      <c r="AI50" s="114"/>
      <c r="AJ50" s="111"/>
      <c r="AK50" s="111"/>
      <c r="AL50" s="113"/>
      <c r="AM50" s="113"/>
      <c r="AN50" s="113"/>
      <c r="AO50" s="113"/>
      <c r="AP50" s="113"/>
      <c r="AQ50" s="113"/>
      <c r="AR50" s="113"/>
      <c r="AS50" s="113"/>
      <c r="AT50" s="113"/>
      <c r="AU50" s="113"/>
      <c r="AV50" s="113"/>
      <c r="AW50" s="113"/>
      <c r="AX50" s="113"/>
      <c r="AY50" s="113"/>
      <c r="AZ50" s="113"/>
      <c r="BA50" s="114">
        <v>0.1</v>
      </c>
      <c r="BB50" s="112">
        <f>T51</f>
        <v>124.413</v>
      </c>
      <c r="BC50" s="111"/>
      <c r="BD50" s="111"/>
      <c r="BE50" s="111"/>
      <c r="BF50" s="112"/>
      <c r="BG50" s="111"/>
      <c r="BH50" s="111"/>
      <c r="BI50" s="112"/>
      <c r="BJ50" s="113"/>
      <c r="BK50" s="113">
        <f>BB50</f>
        <v>124.413</v>
      </c>
      <c r="BL50" s="115">
        <v>42669</v>
      </c>
      <c r="BM50" s="113" t="s">
        <v>255</v>
      </c>
      <c r="BN50" s="113"/>
      <c r="BO50" s="116"/>
      <c r="BP50" s="117"/>
      <c r="BQ50" s="115"/>
      <c r="BR50" s="118"/>
    </row>
    <row r="51" spans="1:70" s="22" customFormat="1" ht="163.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 t="s">
        <v>16</v>
      </c>
      <c r="M51" s="60">
        <v>0.1</v>
      </c>
      <c r="N51" s="23">
        <f>M51*1101*1.13</f>
        <v>124.413</v>
      </c>
      <c r="O51" s="20"/>
      <c r="P51" s="23">
        <f>N51*0.08</f>
        <v>9.9530399999999997</v>
      </c>
      <c r="Q51" s="23">
        <f>N51*0.86</f>
        <v>106.99517999999999</v>
      </c>
      <c r="R51" s="23">
        <v>0</v>
      </c>
      <c r="S51" s="23">
        <f>N51*0.06</f>
        <v>7.4647799999999993</v>
      </c>
      <c r="T51" s="23">
        <f>SUM(P51:S51)</f>
        <v>124.413</v>
      </c>
      <c r="U51" s="33"/>
      <c r="V51" s="33"/>
      <c r="W51" s="33"/>
      <c r="X51" s="33"/>
      <c r="Y51" s="33"/>
      <c r="Z51" s="33"/>
      <c r="AA51" s="33"/>
      <c r="AB51" s="33"/>
      <c r="AC51" s="62"/>
      <c r="AD51" s="33"/>
      <c r="AE51" s="42"/>
      <c r="AF51" s="42"/>
      <c r="AG51" s="42"/>
      <c r="AH51" s="33"/>
      <c r="AI51" s="60"/>
      <c r="AJ51" s="42"/>
      <c r="AK51" s="42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60"/>
      <c r="BB51" s="61"/>
      <c r="BC51" s="43"/>
      <c r="BD51" s="42"/>
      <c r="BE51" s="42"/>
      <c r="BF51" s="43"/>
      <c r="BG51" s="42"/>
      <c r="BH51" s="42"/>
      <c r="BI51" s="43"/>
      <c r="BJ51" s="33"/>
      <c r="BK51" s="33"/>
      <c r="BL51" s="24"/>
      <c r="BM51" s="33"/>
      <c r="BN51" s="33"/>
      <c r="BO51" s="34"/>
      <c r="BP51" s="23"/>
      <c r="BQ51" s="24"/>
      <c r="BR51" s="25"/>
    </row>
    <row r="52" spans="1:70" s="134" customFormat="1" ht="226.5" customHeight="1" x14ac:dyDescent="0.25">
      <c r="A52" s="122" t="s">
        <v>62</v>
      </c>
      <c r="B52" s="123" t="s">
        <v>94</v>
      </c>
      <c r="C52" s="124">
        <v>466.1</v>
      </c>
      <c r="D52" s="124"/>
      <c r="E52" s="125">
        <v>15</v>
      </c>
      <c r="F52" s="123" t="s">
        <v>126</v>
      </c>
      <c r="G52" s="123" t="s">
        <v>146</v>
      </c>
      <c r="H52" s="123" t="s">
        <v>170</v>
      </c>
      <c r="I52" s="123" t="s">
        <v>199</v>
      </c>
      <c r="J52" s="123" t="s">
        <v>230</v>
      </c>
      <c r="K52" s="126" t="s">
        <v>256</v>
      </c>
      <c r="L52" s="126"/>
      <c r="M52" s="135"/>
      <c r="N52" s="136">
        <f>N53</f>
        <v>186.61949999999999</v>
      </c>
      <c r="O52" s="126"/>
      <c r="P52" s="136">
        <f>P53</f>
        <v>14.929559999999999</v>
      </c>
      <c r="Q52" s="136">
        <f t="shared" ref="Q52:T52" si="26">Q53</f>
        <v>160.49276999999998</v>
      </c>
      <c r="R52" s="136">
        <f t="shared" si="26"/>
        <v>0</v>
      </c>
      <c r="S52" s="136">
        <f t="shared" si="26"/>
        <v>11.197169999999998</v>
      </c>
      <c r="T52" s="136">
        <f t="shared" si="26"/>
        <v>186.61949999999999</v>
      </c>
      <c r="U52" s="128"/>
      <c r="V52" s="128"/>
      <c r="W52" s="128"/>
      <c r="X52" s="128"/>
      <c r="Y52" s="128"/>
      <c r="Z52" s="128"/>
      <c r="AA52" s="128"/>
      <c r="AB52" s="128"/>
      <c r="AC52" s="129"/>
      <c r="AD52" s="128"/>
      <c r="AE52" s="128"/>
      <c r="AF52" s="128"/>
      <c r="AG52" s="128"/>
      <c r="AH52" s="128"/>
      <c r="AI52" s="129"/>
      <c r="AJ52" s="128"/>
      <c r="AK52" s="128"/>
      <c r="AL52" s="128"/>
      <c r="AM52" s="128"/>
      <c r="AN52" s="128"/>
      <c r="AO52" s="128"/>
      <c r="AP52" s="128"/>
      <c r="AQ52" s="128"/>
      <c r="AR52" s="128"/>
      <c r="AS52" s="128"/>
      <c r="AT52" s="128"/>
      <c r="AU52" s="128"/>
      <c r="AV52" s="128"/>
      <c r="AW52" s="128"/>
      <c r="AX52" s="128"/>
      <c r="AY52" s="128"/>
      <c r="AZ52" s="128"/>
      <c r="BA52" s="135">
        <v>0.15</v>
      </c>
      <c r="BB52" s="137">
        <f>T52</f>
        <v>186.61949999999999</v>
      </c>
      <c r="BC52" s="127"/>
      <c r="BD52" s="126"/>
      <c r="BE52" s="126"/>
      <c r="BF52" s="127"/>
      <c r="BG52" s="126"/>
      <c r="BH52" s="126"/>
      <c r="BI52" s="127"/>
      <c r="BJ52" s="128"/>
      <c r="BK52" s="128">
        <f>BB52</f>
        <v>186.61949999999999</v>
      </c>
      <c r="BL52" s="130">
        <v>42669</v>
      </c>
      <c r="BM52" s="128" t="s">
        <v>295</v>
      </c>
      <c r="BN52" s="128"/>
      <c r="BO52" s="131"/>
      <c r="BP52" s="132"/>
      <c r="BQ52" s="130"/>
      <c r="BR52" s="133"/>
    </row>
    <row r="53" spans="1:70" s="102" customFormat="1" ht="226.5" customHeight="1" x14ac:dyDescent="0.25">
      <c r="A53" s="90"/>
      <c r="B53" s="91"/>
      <c r="C53" s="92"/>
      <c r="D53" s="92"/>
      <c r="E53" s="93"/>
      <c r="F53" s="91"/>
      <c r="G53" s="91"/>
      <c r="H53" s="91"/>
      <c r="I53" s="91"/>
      <c r="J53" s="91"/>
      <c r="K53" s="94"/>
      <c r="L53" s="94" t="s">
        <v>16</v>
      </c>
      <c r="M53" s="103">
        <f>BA52</f>
        <v>0.15</v>
      </c>
      <c r="N53" s="105">
        <f>M53*1101*1.13</f>
        <v>186.61949999999999</v>
      </c>
      <c r="O53" s="105"/>
      <c r="P53" s="105">
        <f>N53*0.08</f>
        <v>14.929559999999999</v>
      </c>
      <c r="Q53" s="105">
        <f>N53*0.86</f>
        <v>160.49276999999998</v>
      </c>
      <c r="R53" s="105">
        <v>0</v>
      </c>
      <c r="S53" s="105">
        <f>N53*0.06</f>
        <v>11.197169999999998</v>
      </c>
      <c r="T53" s="105">
        <f>SUM(P53:S53)</f>
        <v>186.61949999999999</v>
      </c>
      <c r="U53" s="96"/>
      <c r="V53" s="96"/>
      <c r="W53" s="96"/>
      <c r="X53" s="96"/>
      <c r="Y53" s="96"/>
      <c r="Z53" s="96"/>
      <c r="AA53" s="96"/>
      <c r="AB53" s="96"/>
      <c r="AC53" s="97"/>
      <c r="AD53" s="96"/>
      <c r="AE53" s="96"/>
      <c r="AF53" s="96"/>
      <c r="AG53" s="96"/>
      <c r="AH53" s="96"/>
      <c r="AI53" s="97"/>
      <c r="AJ53" s="96"/>
      <c r="AK53" s="96"/>
      <c r="AL53" s="96"/>
      <c r="AM53" s="96"/>
      <c r="AN53" s="96"/>
      <c r="AO53" s="96"/>
      <c r="AP53" s="96"/>
      <c r="AQ53" s="96"/>
      <c r="AR53" s="96"/>
      <c r="AS53" s="96"/>
      <c r="AT53" s="96"/>
      <c r="AU53" s="96"/>
      <c r="AV53" s="96"/>
      <c r="AW53" s="96"/>
      <c r="AX53" s="96"/>
      <c r="AY53" s="96"/>
      <c r="AZ53" s="96"/>
      <c r="BA53" s="103"/>
      <c r="BB53" s="104"/>
      <c r="BC53" s="95"/>
      <c r="BD53" s="94"/>
      <c r="BE53" s="94"/>
      <c r="BF53" s="95"/>
      <c r="BG53" s="94"/>
      <c r="BH53" s="94"/>
      <c r="BI53" s="95"/>
      <c r="BJ53" s="96"/>
      <c r="BK53" s="96"/>
      <c r="BL53" s="98"/>
      <c r="BM53" s="96"/>
      <c r="BN53" s="96"/>
      <c r="BO53" s="99"/>
      <c r="BP53" s="100"/>
      <c r="BQ53" s="98"/>
      <c r="BR53" s="101"/>
    </row>
    <row r="54" spans="1:70" s="134" customFormat="1" ht="231" customHeight="1" x14ac:dyDescent="0.25">
      <c r="A54" s="122" t="s">
        <v>63</v>
      </c>
      <c r="B54" s="123" t="s">
        <v>95</v>
      </c>
      <c r="C54" s="124">
        <v>466.1</v>
      </c>
      <c r="D54" s="124">
        <v>466.1</v>
      </c>
      <c r="E54" s="125">
        <v>15</v>
      </c>
      <c r="F54" s="123" t="s">
        <v>127</v>
      </c>
      <c r="G54" s="123" t="s">
        <v>146</v>
      </c>
      <c r="H54" s="123" t="s">
        <v>171</v>
      </c>
      <c r="I54" s="123" t="s">
        <v>200</v>
      </c>
      <c r="J54" s="123" t="s">
        <v>230</v>
      </c>
      <c r="K54" s="126" t="s">
        <v>256</v>
      </c>
      <c r="L54" s="126"/>
      <c r="M54" s="126"/>
      <c r="N54" s="127">
        <f>N55</f>
        <v>24.882599999999996</v>
      </c>
      <c r="O54" s="126"/>
      <c r="P54" s="127">
        <f>P55</f>
        <v>1.9906079999999997</v>
      </c>
      <c r="Q54" s="127">
        <f t="shared" ref="Q54:T54" si="27">Q55</f>
        <v>21.399035999999995</v>
      </c>
      <c r="R54" s="127">
        <f t="shared" si="27"/>
        <v>0</v>
      </c>
      <c r="S54" s="127">
        <f t="shared" si="27"/>
        <v>1.4929559999999997</v>
      </c>
      <c r="T54" s="127">
        <f t="shared" si="27"/>
        <v>24.882599999999993</v>
      </c>
      <c r="U54" s="128"/>
      <c r="V54" s="128"/>
      <c r="W54" s="128"/>
      <c r="X54" s="128"/>
      <c r="Y54" s="128"/>
      <c r="Z54" s="128"/>
      <c r="AA54" s="128"/>
      <c r="AB54" s="128"/>
      <c r="AC54" s="135"/>
      <c r="AD54" s="127"/>
      <c r="AE54" s="126"/>
      <c r="AF54" s="128"/>
      <c r="AG54" s="128"/>
      <c r="AH54" s="128"/>
      <c r="AI54" s="135"/>
      <c r="AJ54" s="126"/>
      <c r="AK54" s="126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35">
        <v>0.02</v>
      </c>
      <c r="BB54" s="127">
        <f>T54</f>
        <v>24.882599999999993</v>
      </c>
      <c r="BC54" s="127"/>
      <c r="BD54" s="126"/>
      <c r="BE54" s="126"/>
      <c r="BF54" s="127"/>
      <c r="BG54" s="126"/>
      <c r="BH54" s="126"/>
      <c r="BI54" s="127"/>
      <c r="BJ54" s="128"/>
      <c r="BK54" s="128">
        <f>BB54</f>
        <v>24.882599999999993</v>
      </c>
      <c r="BL54" s="130">
        <v>42669</v>
      </c>
      <c r="BM54" s="128" t="s">
        <v>296</v>
      </c>
      <c r="BN54" s="128"/>
      <c r="BO54" s="131"/>
      <c r="BP54" s="132"/>
      <c r="BQ54" s="130"/>
      <c r="BR54" s="133"/>
    </row>
    <row r="55" spans="1:70" s="102" customFormat="1" ht="231" customHeight="1" x14ac:dyDescent="0.25">
      <c r="A55" s="90"/>
      <c r="B55" s="91"/>
      <c r="C55" s="92"/>
      <c r="D55" s="92"/>
      <c r="E55" s="93"/>
      <c r="F55" s="91"/>
      <c r="G55" s="91"/>
      <c r="H55" s="91"/>
      <c r="I55" s="91"/>
      <c r="J55" s="91"/>
      <c r="K55" s="94"/>
      <c r="L55" s="94" t="s">
        <v>16</v>
      </c>
      <c r="M55" s="94">
        <f>BA54</f>
        <v>0.02</v>
      </c>
      <c r="N55" s="95">
        <f>M55*1101*1.13</f>
        <v>24.882599999999996</v>
      </c>
      <c r="O55" s="94"/>
      <c r="P55" s="95">
        <f>N55*0.08</f>
        <v>1.9906079999999997</v>
      </c>
      <c r="Q55" s="95">
        <f>N55*0.86</f>
        <v>21.399035999999995</v>
      </c>
      <c r="R55" s="95">
        <v>0</v>
      </c>
      <c r="S55" s="95">
        <f>N55*0.06</f>
        <v>1.4929559999999997</v>
      </c>
      <c r="T55" s="95">
        <f>SUM(P55:S55)</f>
        <v>24.882599999999993</v>
      </c>
      <c r="U55" s="96"/>
      <c r="V55" s="96"/>
      <c r="W55" s="96"/>
      <c r="X55" s="96"/>
      <c r="Y55" s="96"/>
      <c r="Z55" s="96"/>
      <c r="AA55" s="96"/>
      <c r="AB55" s="96"/>
      <c r="AC55" s="103"/>
      <c r="AD55" s="95"/>
      <c r="AE55" s="94"/>
      <c r="AF55" s="96"/>
      <c r="AG55" s="96"/>
      <c r="AH55" s="96"/>
      <c r="AI55" s="103"/>
      <c r="AJ55" s="94"/>
      <c r="AK55" s="94"/>
      <c r="AL55" s="96"/>
      <c r="AM55" s="96"/>
      <c r="AN55" s="96"/>
      <c r="AO55" s="96"/>
      <c r="AP55" s="96"/>
      <c r="AQ55" s="96"/>
      <c r="AR55" s="96"/>
      <c r="AS55" s="96"/>
      <c r="AT55" s="96"/>
      <c r="AU55" s="96"/>
      <c r="AV55" s="96"/>
      <c r="AW55" s="96"/>
      <c r="AX55" s="96"/>
      <c r="AY55" s="96"/>
      <c r="AZ55" s="96"/>
      <c r="BA55" s="103"/>
      <c r="BB55" s="104"/>
      <c r="BC55" s="95"/>
      <c r="BD55" s="94"/>
      <c r="BE55" s="94"/>
      <c r="BF55" s="95"/>
      <c r="BG55" s="94"/>
      <c r="BH55" s="94"/>
      <c r="BI55" s="95"/>
      <c r="BJ55" s="96"/>
      <c r="BK55" s="96"/>
      <c r="BL55" s="98"/>
      <c r="BM55" s="96"/>
      <c r="BN55" s="96"/>
      <c r="BO55" s="99"/>
      <c r="BP55" s="100"/>
      <c r="BQ55" s="98"/>
      <c r="BR55" s="101"/>
    </row>
    <row r="56" spans="1:70" s="134" customFormat="1" ht="408.75" customHeight="1" x14ac:dyDescent="0.25">
      <c r="A56" s="122" t="s">
        <v>64</v>
      </c>
      <c r="B56" s="123" t="s">
        <v>96</v>
      </c>
      <c r="C56" s="124">
        <v>466.1</v>
      </c>
      <c r="D56" s="124"/>
      <c r="E56" s="125">
        <v>15</v>
      </c>
      <c r="F56" s="123" t="s">
        <v>128</v>
      </c>
      <c r="G56" s="123" t="s">
        <v>144</v>
      </c>
      <c r="H56" s="123" t="s">
        <v>172</v>
      </c>
      <c r="I56" s="123" t="s">
        <v>201</v>
      </c>
      <c r="J56" s="123" t="s">
        <v>231</v>
      </c>
      <c r="K56" s="126" t="s">
        <v>257</v>
      </c>
      <c r="L56" s="126"/>
      <c r="M56" s="126"/>
      <c r="N56" s="127">
        <f>N57</f>
        <v>709.15409999999986</v>
      </c>
      <c r="O56" s="126"/>
      <c r="P56" s="127">
        <f>P57</f>
        <v>56.732327999999988</v>
      </c>
      <c r="Q56" s="127">
        <f>Q57</f>
        <v>609.87252599999988</v>
      </c>
      <c r="R56" s="127">
        <f>R57</f>
        <v>0</v>
      </c>
      <c r="S56" s="127">
        <f>S57</f>
        <v>42.549245999999989</v>
      </c>
      <c r="T56" s="127">
        <f>T57</f>
        <v>709.15409999999986</v>
      </c>
      <c r="U56" s="128"/>
      <c r="V56" s="128"/>
      <c r="W56" s="128"/>
      <c r="X56" s="128"/>
      <c r="Y56" s="128"/>
      <c r="Z56" s="128"/>
      <c r="AA56" s="128"/>
      <c r="AB56" s="128"/>
      <c r="AC56" s="135"/>
      <c r="AD56" s="127"/>
      <c r="AE56" s="127"/>
      <c r="AF56" s="128"/>
      <c r="AG56" s="128"/>
      <c r="AH56" s="128"/>
      <c r="AI56" s="135"/>
      <c r="AJ56" s="126"/>
      <c r="AK56" s="126"/>
      <c r="AL56" s="128"/>
      <c r="AM56" s="128"/>
      <c r="AN56" s="128"/>
      <c r="AO56" s="128"/>
      <c r="AP56" s="128"/>
      <c r="AQ56" s="128"/>
      <c r="AR56" s="128"/>
      <c r="AS56" s="128"/>
      <c r="AT56" s="128"/>
      <c r="AU56" s="128"/>
      <c r="AV56" s="128"/>
      <c r="AW56" s="128"/>
      <c r="AX56" s="128"/>
      <c r="AY56" s="128"/>
      <c r="AZ56" s="128"/>
      <c r="BA56" s="135">
        <v>0.56999999999999995</v>
      </c>
      <c r="BB56" s="127">
        <f>T56</f>
        <v>709.15409999999986</v>
      </c>
      <c r="BC56" s="127"/>
      <c r="BD56" s="126"/>
      <c r="BE56" s="126"/>
      <c r="BF56" s="127"/>
      <c r="BG56" s="126"/>
      <c r="BH56" s="126"/>
      <c r="BI56" s="127"/>
      <c r="BJ56" s="128"/>
      <c r="BK56" s="128">
        <f>BB56</f>
        <v>709.15409999999986</v>
      </c>
      <c r="BL56" s="130">
        <v>42671</v>
      </c>
      <c r="BM56" s="128" t="s">
        <v>297</v>
      </c>
      <c r="BN56" s="128"/>
      <c r="BO56" s="131"/>
      <c r="BP56" s="132"/>
      <c r="BQ56" s="130"/>
      <c r="BR56" s="133"/>
    </row>
    <row r="57" spans="1:70" s="102" customFormat="1" ht="234" customHeight="1" x14ac:dyDescent="0.25">
      <c r="A57" s="90"/>
      <c r="B57" s="91"/>
      <c r="C57" s="92"/>
      <c r="D57" s="92"/>
      <c r="E57" s="93"/>
      <c r="F57" s="91"/>
      <c r="G57" s="91"/>
      <c r="H57" s="91"/>
      <c r="I57" s="91"/>
      <c r="J57" s="91"/>
      <c r="K57" s="94"/>
      <c r="L57" s="94" t="s">
        <v>16</v>
      </c>
      <c r="M57" s="94">
        <f>BA56</f>
        <v>0.56999999999999995</v>
      </c>
      <c r="N57" s="95">
        <f>M57*1101*1.13</f>
        <v>709.15409999999986</v>
      </c>
      <c r="O57" s="94"/>
      <c r="P57" s="95">
        <f>N57*0.08</f>
        <v>56.732327999999988</v>
      </c>
      <c r="Q57" s="95">
        <f>N57*0.86</f>
        <v>609.87252599999988</v>
      </c>
      <c r="R57" s="95">
        <v>0</v>
      </c>
      <c r="S57" s="95">
        <f>N57*0.06</f>
        <v>42.549245999999989</v>
      </c>
      <c r="T57" s="95">
        <f>SUM(P57:S57)</f>
        <v>709.15409999999986</v>
      </c>
      <c r="U57" s="96"/>
      <c r="V57" s="96"/>
      <c r="W57" s="96"/>
      <c r="X57" s="96"/>
      <c r="Y57" s="96"/>
      <c r="Z57" s="96"/>
      <c r="AA57" s="96"/>
      <c r="AB57" s="96"/>
      <c r="AC57" s="103"/>
      <c r="AD57" s="95"/>
      <c r="AE57" s="95"/>
      <c r="AF57" s="96"/>
      <c r="AG57" s="96"/>
      <c r="AH57" s="96"/>
      <c r="AI57" s="103"/>
      <c r="AJ57" s="94"/>
      <c r="AK57" s="94"/>
      <c r="AL57" s="96"/>
      <c r="AM57" s="96"/>
      <c r="AN57" s="96"/>
      <c r="AO57" s="96"/>
      <c r="AP57" s="96"/>
      <c r="AQ57" s="97"/>
      <c r="AR57" s="96"/>
      <c r="AS57" s="96"/>
      <c r="AT57" s="96"/>
      <c r="AU57" s="96"/>
      <c r="AV57" s="96"/>
      <c r="AW57" s="96"/>
      <c r="AX57" s="96"/>
      <c r="AY57" s="96"/>
      <c r="AZ57" s="96"/>
      <c r="BA57" s="103"/>
      <c r="BB57" s="95"/>
      <c r="BC57" s="95"/>
      <c r="BD57" s="94"/>
      <c r="BE57" s="94"/>
      <c r="BF57" s="95"/>
      <c r="BG57" s="94"/>
      <c r="BH57" s="94"/>
      <c r="BI57" s="95"/>
      <c r="BJ57" s="96"/>
      <c r="BK57" s="96"/>
      <c r="BL57" s="98"/>
      <c r="BM57" s="96"/>
      <c r="BN57" s="96"/>
      <c r="BO57" s="99"/>
      <c r="BP57" s="100"/>
      <c r="BQ57" s="98"/>
      <c r="BR57" s="101"/>
    </row>
    <row r="58" spans="1:70" s="134" customFormat="1" ht="409.6" customHeight="1" x14ac:dyDescent="0.25">
      <c r="A58" s="122" t="s">
        <v>65</v>
      </c>
      <c r="B58" s="123" t="s">
        <v>97</v>
      </c>
      <c r="C58" s="124">
        <v>466.1</v>
      </c>
      <c r="D58" s="124"/>
      <c r="E58" s="125">
        <v>12</v>
      </c>
      <c r="F58" s="123" t="s">
        <v>129</v>
      </c>
      <c r="G58" s="123" t="s">
        <v>149</v>
      </c>
      <c r="H58" s="123" t="s">
        <v>173</v>
      </c>
      <c r="I58" s="123" t="s">
        <v>202</v>
      </c>
      <c r="J58" s="123" t="s">
        <v>232</v>
      </c>
      <c r="K58" s="126" t="s">
        <v>279</v>
      </c>
      <c r="L58" s="126"/>
      <c r="M58" s="126"/>
      <c r="N58" s="127">
        <f>SUM(N59:N62)</f>
        <v>459.42689999999993</v>
      </c>
      <c r="O58" s="127">
        <f t="shared" ref="O58" si="28">SUM(O59:O63)</f>
        <v>0</v>
      </c>
      <c r="P58" s="127">
        <f t="shared" ref="P58:S58" si="29">SUM(P59:P62)</f>
        <v>22.973351999999998</v>
      </c>
      <c r="Q58" s="127">
        <f t="shared" si="29"/>
        <v>153.66696400000001</v>
      </c>
      <c r="R58" s="127">
        <f t="shared" si="29"/>
        <v>271.96999999999997</v>
      </c>
      <c r="S58" s="127">
        <f t="shared" si="29"/>
        <v>10.816583999999999</v>
      </c>
      <c r="T58" s="127">
        <f>SUM(T59:T62)</f>
        <v>459.42689999999993</v>
      </c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6">
        <v>0.05</v>
      </c>
      <c r="AF58" s="127">
        <f>T59</f>
        <v>80.343000000000004</v>
      </c>
      <c r="AG58" s="127"/>
      <c r="AH58" s="128"/>
      <c r="AI58" s="135">
        <v>1</v>
      </c>
      <c r="AJ58" s="127">
        <f>T60</f>
        <v>60.52</v>
      </c>
      <c r="AK58" s="127"/>
      <c r="AL58" s="128"/>
      <c r="AM58" s="128"/>
      <c r="AN58" s="128"/>
      <c r="AO58" s="128"/>
      <c r="AP58" s="128"/>
      <c r="AQ58" s="135" t="s">
        <v>280</v>
      </c>
      <c r="AR58" s="127">
        <f>T61</f>
        <v>281.23999999999995</v>
      </c>
      <c r="AS58" s="128"/>
      <c r="AT58" s="128"/>
      <c r="AU58" s="128"/>
      <c r="AV58" s="128"/>
      <c r="AW58" s="128"/>
      <c r="AX58" s="128"/>
      <c r="AY58" s="128"/>
      <c r="AZ58" s="128"/>
      <c r="BA58" s="135">
        <v>0.03</v>
      </c>
      <c r="BB58" s="127">
        <f>T62</f>
        <v>37.323899999999995</v>
      </c>
      <c r="BC58" s="127"/>
      <c r="BD58" s="126"/>
      <c r="BE58" s="126"/>
      <c r="BF58" s="127"/>
      <c r="BG58" s="126"/>
      <c r="BH58" s="126"/>
      <c r="BI58" s="127"/>
      <c r="BJ58" s="128"/>
      <c r="BK58" s="128">
        <f>AF58+AJ58+AR58+BB58</f>
        <v>459.42689999999993</v>
      </c>
      <c r="BL58" s="130">
        <v>42671</v>
      </c>
      <c r="BM58" s="128"/>
      <c r="BN58" s="128"/>
      <c r="BO58" s="131"/>
      <c r="BP58" s="132"/>
      <c r="BQ58" s="130"/>
      <c r="BR58" s="133"/>
    </row>
    <row r="59" spans="1:70" s="22" customFormat="1" ht="132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42" t="s">
        <v>7</v>
      </c>
      <c r="M59" s="42">
        <f>AE58</f>
        <v>0.05</v>
      </c>
      <c r="N59" s="43">
        <f>M59*1422*1.13</f>
        <v>80.343000000000004</v>
      </c>
      <c r="O59" s="42"/>
      <c r="P59" s="43">
        <f>N59*0.08</f>
        <v>6.4274400000000007</v>
      </c>
      <c r="Q59" s="43">
        <f>N59*0.87</f>
        <v>69.898409999999998</v>
      </c>
      <c r="R59" s="43">
        <v>0</v>
      </c>
      <c r="S59" s="43">
        <f>N59*0.05</f>
        <v>4.01715</v>
      </c>
      <c r="T59" s="43">
        <f>SUM(P59:S59)</f>
        <v>80.343000000000004</v>
      </c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60"/>
      <c r="BB59" s="42"/>
      <c r="BC59" s="42"/>
      <c r="BD59" s="42"/>
      <c r="BE59" s="42"/>
      <c r="BF59" s="43"/>
      <c r="BG59" s="42"/>
      <c r="BH59" s="42"/>
      <c r="BI59" s="43"/>
      <c r="BJ59" s="33"/>
      <c r="BK59" s="33"/>
      <c r="BL59" s="24"/>
      <c r="BM59" s="33"/>
      <c r="BN59" s="33"/>
      <c r="BO59" s="34"/>
      <c r="BP59" s="23"/>
      <c r="BQ59" s="24"/>
      <c r="BR59" s="25"/>
    </row>
    <row r="60" spans="1:70" s="22" customFormat="1" ht="132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 t="s">
        <v>9</v>
      </c>
      <c r="M60" s="42">
        <f>AI58</f>
        <v>1</v>
      </c>
      <c r="N60" s="43">
        <f>T60</f>
        <v>60.52</v>
      </c>
      <c r="O60" s="43"/>
      <c r="P60" s="43">
        <v>4.4800000000000004</v>
      </c>
      <c r="Q60" s="43">
        <v>8.76</v>
      </c>
      <c r="R60" s="43">
        <v>45.18</v>
      </c>
      <c r="S60" s="43">
        <v>2.1</v>
      </c>
      <c r="T60" s="43">
        <f t="shared" ref="T60:T61" si="30">SUM(P60:S60)</f>
        <v>60.52</v>
      </c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60"/>
      <c r="BB60" s="42"/>
      <c r="BC60" s="42"/>
      <c r="BD60" s="42"/>
      <c r="BE60" s="42"/>
      <c r="BF60" s="43"/>
      <c r="BG60" s="42"/>
      <c r="BH60" s="42"/>
      <c r="BI60" s="43"/>
      <c r="BJ60" s="33"/>
      <c r="BK60" s="33"/>
      <c r="BL60" s="24"/>
      <c r="BM60" s="33"/>
      <c r="BN60" s="33"/>
      <c r="BO60" s="34"/>
      <c r="BP60" s="23"/>
      <c r="BQ60" s="24"/>
      <c r="BR60" s="25"/>
    </row>
    <row r="61" spans="1:70" s="22" customFormat="1" ht="132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12</v>
      </c>
      <c r="M61" s="42" t="str">
        <f>AQ58</f>
        <v>СТП 25 кВА</v>
      </c>
      <c r="N61" s="43">
        <f>T61</f>
        <v>281.23999999999995</v>
      </c>
      <c r="O61" s="43"/>
      <c r="P61" s="43">
        <v>9.08</v>
      </c>
      <c r="Q61" s="43">
        <v>42.91</v>
      </c>
      <c r="R61" s="43">
        <v>226.79</v>
      </c>
      <c r="S61" s="43">
        <v>2.46</v>
      </c>
      <c r="T61" s="43">
        <f t="shared" si="30"/>
        <v>281.23999999999995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60"/>
      <c r="BB61" s="42"/>
      <c r="BC61" s="42"/>
      <c r="BD61" s="42"/>
      <c r="BE61" s="42"/>
      <c r="BF61" s="43"/>
      <c r="BG61" s="42"/>
      <c r="BH61" s="42"/>
      <c r="BI61" s="43"/>
      <c r="BJ61" s="33"/>
      <c r="BK61" s="33"/>
      <c r="BL61" s="24"/>
      <c r="BM61" s="33"/>
      <c r="BN61" s="33"/>
      <c r="BO61" s="34"/>
      <c r="BP61" s="23"/>
      <c r="BQ61" s="24"/>
      <c r="BR61" s="25"/>
    </row>
    <row r="62" spans="1:70" s="22" customFormat="1" ht="132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75" t="s">
        <v>16</v>
      </c>
      <c r="M62" s="75">
        <f>BA58</f>
        <v>0.03</v>
      </c>
      <c r="N62" s="76">
        <f>1101*M62*1.13</f>
        <v>37.323899999999995</v>
      </c>
      <c r="O62" s="76"/>
      <c r="P62" s="76">
        <f>N62*0.08</f>
        <v>2.9859119999999995</v>
      </c>
      <c r="Q62" s="76">
        <f>N62*0.86</f>
        <v>32.098553999999993</v>
      </c>
      <c r="R62" s="76">
        <v>0</v>
      </c>
      <c r="S62" s="76">
        <f>N62*0.06</f>
        <v>2.2394339999999997</v>
      </c>
      <c r="T62" s="76">
        <f>SUM(P62:S62)</f>
        <v>37.323899999999995</v>
      </c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60"/>
      <c r="BB62" s="42"/>
      <c r="BC62" s="42"/>
      <c r="BD62" s="42"/>
      <c r="BE62" s="42"/>
      <c r="BF62" s="43"/>
      <c r="BG62" s="42"/>
      <c r="BH62" s="42"/>
      <c r="BI62" s="43"/>
      <c r="BJ62" s="33"/>
      <c r="BK62" s="33"/>
      <c r="BL62" s="24"/>
      <c r="BM62" s="33"/>
      <c r="BN62" s="33"/>
      <c r="BO62" s="34"/>
      <c r="BP62" s="23"/>
      <c r="BQ62" s="24"/>
      <c r="BR62" s="25"/>
    </row>
    <row r="63" spans="1:70" s="134" customFormat="1" ht="254.25" customHeight="1" x14ac:dyDescent="0.25">
      <c r="A63" s="122" t="s">
        <v>66</v>
      </c>
      <c r="B63" s="123" t="s">
        <v>98</v>
      </c>
      <c r="C63" s="124">
        <v>466.1</v>
      </c>
      <c r="D63" s="124"/>
      <c r="E63" s="125">
        <v>12</v>
      </c>
      <c r="F63" s="123" t="s">
        <v>130</v>
      </c>
      <c r="G63" s="123" t="s">
        <v>149</v>
      </c>
      <c r="H63" s="123" t="s">
        <v>173</v>
      </c>
      <c r="I63" s="123" t="s">
        <v>203</v>
      </c>
      <c r="J63" s="123" t="s">
        <v>233</v>
      </c>
      <c r="K63" s="126" t="s">
        <v>281</v>
      </c>
      <c r="L63" s="126"/>
      <c r="M63" s="126"/>
      <c r="N63" s="127">
        <f>SUM(N64)</f>
        <v>124.413</v>
      </c>
      <c r="O63" s="127">
        <f t="shared" ref="O63:T63" si="31">SUM(O64)</f>
        <v>0</v>
      </c>
      <c r="P63" s="127">
        <f t="shared" si="31"/>
        <v>9.9530399999999997</v>
      </c>
      <c r="Q63" s="127">
        <f t="shared" si="31"/>
        <v>106.99517999999999</v>
      </c>
      <c r="R63" s="127">
        <f t="shared" si="31"/>
        <v>0</v>
      </c>
      <c r="S63" s="127">
        <f t="shared" si="31"/>
        <v>7.4647799999999993</v>
      </c>
      <c r="T63" s="127">
        <f t="shared" si="31"/>
        <v>124.413</v>
      </c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8"/>
      <c r="AH63" s="128"/>
      <c r="AI63" s="128"/>
      <c r="AJ63" s="128"/>
      <c r="AK63" s="128"/>
      <c r="AL63" s="128"/>
      <c r="AM63" s="128"/>
      <c r="AN63" s="128"/>
      <c r="AO63" s="128"/>
      <c r="AP63" s="128"/>
      <c r="AQ63" s="128"/>
      <c r="AR63" s="128"/>
      <c r="AS63" s="128"/>
      <c r="AT63" s="128"/>
      <c r="AU63" s="128"/>
      <c r="AV63" s="128"/>
      <c r="AW63" s="128"/>
      <c r="AX63" s="128"/>
      <c r="AY63" s="128"/>
      <c r="AZ63" s="128"/>
      <c r="BA63" s="135" t="s">
        <v>282</v>
      </c>
      <c r="BB63" s="127">
        <f>T64</f>
        <v>124.413</v>
      </c>
      <c r="BC63" s="127"/>
      <c r="BD63" s="126"/>
      <c r="BE63" s="126"/>
      <c r="BF63" s="127"/>
      <c r="BG63" s="126"/>
      <c r="BH63" s="126"/>
      <c r="BI63" s="127"/>
      <c r="BJ63" s="128"/>
      <c r="BK63" s="128">
        <f>BB63</f>
        <v>124.413</v>
      </c>
      <c r="BL63" s="130">
        <v>42672</v>
      </c>
      <c r="BM63" s="128"/>
      <c r="BN63" s="128"/>
      <c r="BO63" s="131"/>
      <c r="BP63" s="132"/>
      <c r="BQ63" s="130"/>
      <c r="BR63" s="133"/>
    </row>
    <row r="64" spans="1:70" s="22" customFormat="1" ht="219.7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 t="s">
        <v>16</v>
      </c>
      <c r="M64" s="42" t="str">
        <f>BA63</f>
        <v>0,1, в том числе 0,06 км совместной подвеской по опорам существующей ВЛ-10 кВ (с установкой доп. опоры)</v>
      </c>
      <c r="N64" s="43">
        <f>0.1*1101*1.13</f>
        <v>124.413</v>
      </c>
      <c r="O64" s="42"/>
      <c r="P64" s="43">
        <f>N64*0.08</f>
        <v>9.9530399999999997</v>
      </c>
      <c r="Q64" s="43">
        <f>N64*0.86</f>
        <v>106.99517999999999</v>
      </c>
      <c r="R64" s="43">
        <v>0</v>
      </c>
      <c r="S64" s="43">
        <f>N64*0.06</f>
        <v>7.4647799999999993</v>
      </c>
      <c r="T64" s="43">
        <f t="shared" ref="T64" si="32">SUM(P64:S64)</f>
        <v>124.413</v>
      </c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60"/>
      <c r="BB64" s="42"/>
      <c r="BC64" s="42"/>
      <c r="BD64" s="42"/>
      <c r="BE64" s="42"/>
      <c r="BF64" s="43"/>
      <c r="BG64" s="42"/>
      <c r="BH64" s="42"/>
      <c r="BI64" s="43"/>
      <c r="BJ64" s="33"/>
      <c r="BK64" s="33"/>
      <c r="BL64" s="24"/>
      <c r="BM64" s="33"/>
      <c r="BN64" s="33"/>
      <c r="BO64" s="34"/>
      <c r="BP64" s="23"/>
      <c r="BQ64" s="24"/>
      <c r="BR64" s="25"/>
    </row>
    <row r="65" spans="1:70" s="134" customFormat="1" ht="231.75" customHeight="1" x14ac:dyDescent="0.25">
      <c r="A65" s="122" t="s">
        <v>67</v>
      </c>
      <c r="B65" s="123" t="s">
        <v>99</v>
      </c>
      <c r="C65" s="124">
        <v>466.1</v>
      </c>
      <c r="D65" s="124"/>
      <c r="E65" s="125">
        <v>12</v>
      </c>
      <c r="F65" s="123" t="s">
        <v>131</v>
      </c>
      <c r="G65" s="123" t="s">
        <v>149</v>
      </c>
      <c r="H65" s="123" t="s">
        <v>173</v>
      </c>
      <c r="I65" s="123" t="s">
        <v>182</v>
      </c>
      <c r="J65" s="123" t="s">
        <v>234</v>
      </c>
      <c r="K65" s="126" t="s">
        <v>283</v>
      </c>
      <c r="L65" s="126"/>
      <c r="M65" s="126"/>
      <c r="N65" s="127">
        <f>N66</f>
        <v>13.183000000000002</v>
      </c>
      <c r="O65" s="127"/>
      <c r="P65" s="127">
        <f>P66</f>
        <v>1.0546400000000002</v>
      </c>
      <c r="Q65" s="127">
        <f t="shared" ref="Q65:T65" si="33">Q66</f>
        <v>12.128360000000002</v>
      </c>
      <c r="R65" s="127">
        <f t="shared" si="33"/>
        <v>0</v>
      </c>
      <c r="S65" s="127">
        <f t="shared" si="33"/>
        <v>0</v>
      </c>
      <c r="T65" s="127">
        <f t="shared" si="33"/>
        <v>13.183000000000003</v>
      </c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8"/>
      <c r="AH65" s="128"/>
      <c r="AI65" s="128"/>
      <c r="AJ65" s="128"/>
      <c r="AK65" s="128"/>
      <c r="AL65" s="128"/>
      <c r="AM65" s="128"/>
      <c r="AN65" s="128"/>
      <c r="AO65" s="128"/>
      <c r="AP65" s="128"/>
      <c r="AQ65" s="128"/>
      <c r="AR65" s="128"/>
      <c r="AS65" s="128"/>
      <c r="AT65" s="128"/>
      <c r="AU65" s="128"/>
      <c r="AV65" s="128"/>
      <c r="AW65" s="128"/>
      <c r="AX65" s="128"/>
      <c r="AY65" s="128"/>
      <c r="AZ65" s="128"/>
      <c r="BA65" s="135"/>
      <c r="BB65" s="127"/>
      <c r="BC65" s="127"/>
      <c r="BD65" s="126"/>
      <c r="BE65" s="126">
        <v>0.1</v>
      </c>
      <c r="BF65" s="127">
        <f>T65</f>
        <v>13.183000000000003</v>
      </c>
      <c r="BG65" s="126"/>
      <c r="BH65" s="126"/>
      <c r="BI65" s="127"/>
      <c r="BJ65" s="128"/>
      <c r="BK65" s="128">
        <f>BF65</f>
        <v>13.183000000000003</v>
      </c>
      <c r="BL65" s="130">
        <v>42672</v>
      </c>
      <c r="BM65" s="128"/>
      <c r="BN65" s="128"/>
      <c r="BO65" s="131"/>
      <c r="BP65" s="132"/>
      <c r="BQ65" s="130"/>
      <c r="BR65" s="133"/>
    </row>
    <row r="66" spans="1:70" s="102" customFormat="1" ht="231.75" customHeight="1" x14ac:dyDescent="0.25">
      <c r="A66" s="90"/>
      <c r="B66" s="91"/>
      <c r="C66" s="92"/>
      <c r="D66" s="92"/>
      <c r="E66" s="93"/>
      <c r="F66" s="91"/>
      <c r="G66" s="91"/>
      <c r="H66" s="91"/>
      <c r="I66" s="91"/>
      <c r="J66" s="91"/>
      <c r="K66" s="94"/>
      <c r="L66" s="94" t="s">
        <v>18</v>
      </c>
      <c r="M66" s="94">
        <f>BE65</f>
        <v>0.1</v>
      </c>
      <c r="N66" s="95">
        <f>M66*131.83</f>
        <v>13.183000000000002</v>
      </c>
      <c r="O66" s="95"/>
      <c r="P66" s="95">
        <f>0.08*N66</f>
        <v>1.0546400000000002</v>
      </c>
      <c r="Q66" s="95">
        <f>0.92*N66</f>
        <v>12.128360000000002</v>
      </c>
      <c r="R66" s="95">
        <v>0</v>
      </c>
      <c r="S66" s="95">
        <v>0</v>
      </c>
      <c r="T66" s="95">
        <f>P66+Q66+R66+S66</f>
        <v>13.183000000000003</v>
      </c>
      <c r="U66" s="96"/>
      <c r="V66" s="96"/>
      <c r="W66" s="96"/>
      <c r="X66" s="96"/>
      <c r="Y66" s="96"/>
      <c r="Z66" s="96"/>
      <c r="AA66" s="96"/>
      <c r="AB66" s="96"/>
      <c r="AC66" s="96"/>
      <c r="AD66" s="96"/>
      <c r="AE66" s="96"/>
      <c r="AF66" s="96"/>
      <c r="AG66" s="96"/>
      <c r="AH66" s="96"/>
      <c r="AI66" s="96"/>
      <c r="AJ66" s="96"/>
      <c r="AK66" s="96"/>
      <c r="AL66" s="96"/>
      <c r="AM66" s="96"/>
      <c r="AN66" s="96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103"/>
      <c r="BB66" s="95"/>
      <c r="BC66" s="95"/>
      <c r="BD66" s="94"/>
      <c r="BE66" s="94"/>
      <c r="BF66" s="95"/>
      <c r="BG66" s="94"/>
      <c r="BH66" s="94"/>
      <c r="BI66" s="95"/>
      <c r="BJ66" s="96"/>
      <c r="BK66" s="96"/>
      <c r="BL66" s="98"/>
      <c r="BM66" s="96"/>
      <c r="BN66" s="96"/>
      <c r="BO66" s="99"/>
      <c r="BP66" s="100"/>
      <c r="BQ66" s="98"/>
      <c r="BR66" s="101"/>
    </row>
    <row r="67" spans="1:70" s="134" customFormat="1" ht="252" customHeight="1" x14ac:dyDescent="0.25">
      <c r="A67" s="122" t="s">
        <v>68</v>
      </c>
      <c r="B67" s="123" t="s">
        <v>100</v>
      </c>
      <c r="C67" s="124">
        <v>466.1</v>
      </c>
      <c r="D67" s="124"/>
      <c r="E67" s="125">
        <v>15</v>
      </c>
      <c r="F67" s="123" t="s">
        <v>132</v>
      </c>
      <c r="G67" s="123" t="s">
        <v>149</v>
      </c>
      <c r="H67" s="123" t="s">
        <v>174</v>
      </c>
      <c r="I67" s="123" t="s">
        <v>204</v>
      </c>
      <c r="J67" s="123" t="s">
        <v>235</v>
      </c>
      <c r="K67" s="126" t="s">
        <v>284</v>
      </c>
      <c r="L67" s="126"/>
      <c r="M67" s="126"/>
      <c r="N67" s="127">
        <f>SUM(N68)</f>
        <v>311.03249999999997</v>
      </c>
      <c r="O67" s="127">
        <f t="shared" ref="O67:T67" si="34">SUM(O68)</f>
        <v>0</v>
      </c>
      <c r="P67" s="127">
        <f t="shared" si="34"/>
        <v>24.882599999999996</v>
      </c>
      <c r="Q67" s="127">
        <f t="shared" si="34"/>
        <v>267.48794999999996</v>
      </c>
      <c r="R67" s="127">
        <f t="shared" si="34"/>
        <v>0</v>
      </c>
      <c r="S67" s="127">
        <f t="shared" si="34"/>
        <v>18.661949999999997</v>
      </c>
      <c r="T67" s="127">
        <f t="shared" si="34"/>
        <v>311.03249999999997</v>
      </c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8"/>
      <c r="AL67" s="128"/>
      <c r="AM67" s="128"/>
      <c r="AN67" s="128"/>
      <c r="AO67" s="128"/>
      <c r="AP67" s="128"/>
      <c r="AQ67" s="128"/>
      <c r="AR67" s="128"/>
      <c r="AS67" s="128"/>
      <c r="AT67" s="128"/>
      <c r="AU67" s="128"/>
      <c r="AV67" s="128"/>
      <c r="AW67" s="128"/>
      <c r="AX67" s="128"/>
      <c r="AY67" s="128"/>
      <c r="AZ67" s="128"/>
      <c r="BA67" s="135">
        <v>0.25</v>
      </c>
      <c r="BB67" s="127">
        <f>T68</f>
        <v>311.03249999999997</v>
      </c>
      <c r="BC67" s="127"/>
      <c r="BD67" s="126"/>
      <c r="BE67" s="126"/>
      <c r="BF67" s="127"/>
      <c r="BG67" s="126"/>
      <c r="BH67" s="126"/>
      <c r="BI67" s="127"/>
      <c r="BJ67" s="128"/>
      <c r="BK67" s="128">
        <f>BB67</f>
        <v>311.03249999999997</v>
      </c>
      <c r="BL67" s="130">
        <v>42671</v>
      </c>
      <c r="BM67" s="128"/>
      <c r="BN67" s="128"/>
      <c r="BO67" s="131"/>
      <c r="BP67" s="132"/>
      <c r="BQ67" s="130"/>
      <c r="BR67" s="133"/>
    </row>
    <row r="68" spans="1:70" s="22" customFormat="1" ht="171.7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 t="s">
        <v>16</v>
      </c>
      <c r="M68" s="42">
        <f>BA67</f>
        <v>0.25</v>
      </c>
      <c r="N68" s="43">
        <f>M68*1101*1.13</f>
        <v>311.03249999999997</v>
      </c>
      <c r="O68" s="42"/>
      <c r="P68" s="43">
        <f>N68*0.08</f>
        <v>24.882599999999996</v>
      </c>
      <c r="Q68" s="43">
        <f>N68*0.86</f>
        <v>267.48794999999996</v>
      </c>
      <c r="R68" s="43">
        <v>0</v>
      </c>
      <c r="S68" s="43">
        <f>N68*0.06</f>
        <v>18.661949999999997</v>
      </c>
      <c r="T68" s="43">
        <f t="shared" ref="T68" si="35">SUM(P68:S68)</f>
        <v>311.03249999999997</v>
      </c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60"/>
      <c r="BB68" s="42"/>
      <c r="BC68" s="42"/>
      <c r="BD68" s="42"/>
      <c r="BE68" s="42"/>
      <c r="BF68" s="43"/>
      <c r="BG68" s="42"/>
      <c r="BH68" s="42"/>
      <c r="BI68" s="4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134" customFormat="1" ht="409.6" customHeight="1" x14ac:dyDescent="0.25">
      <c r="A69" s="122" t="s">
        <v>69</v>
      </c>
      <c r="B69" s="123" t="s">
        <v>101</v>
      </c>
      <c r="C69" s="124">
        <v>466.1</v>
      </c>
      <c r="D69" s="124"/>
      <c r="E69" s="125">
        <v>14.5</v>
      </c>
      <c r="F69" s="123" t="s">
        <v>133</v>
      </c>
      <c r="G69" s="123" t="s">
        <v>144</v>
      </c>
      <c r="H69" s="123" t="s">
        <v>175</v>
      </c>
      <c r="I69" s="123" t="s">
        <v>205</v>
      </c>
      <c r="J69" s="123" t="s">
        <v>236</v>
      </c>
      <c r="K69" s="126" t="s">
        <v>285</v>
      </c>
      <c r="L69" s="126"/>
      <c r="M69" s="126"/>
      <c r="N69" s="127">
        <f>SUM(N70)</f>
        <v>49.765199999999993</v>
      </c>
      <c r="O69" s="127">
        <f t="shared" ref="O69:T69" si="36">SUM(O70)</f>
        <v>0</v>
      </c>
      <c r="P69" s="127">
        <f t="shared" si="36"/>
        <v>3.9812159999999994</v>
      </c>
      <c r="Q69" s="127">
        <f t="shared" si="36"/>
        <v>42.798071999999991</v>
      </c>
      <c r="R69" s="127">
        <f t="shared" si="36"/>
        <v>0</v>
      </c>
      <c r="S69" s="127">
        <f t="shared" si="36"/>
        <v>2.9859119999999995</v>
      </c>
      <c r="T69" s="127">
        <f t="shared" si="36"/>
        <v>49.765199999999986</v>
      </c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8"/>
      <c r="AL69" s="128"/>
      <c r="AM69" s="128"/>
      <c r="AN69" s="128"/>
      <c r="AO69" s="128"/>
      <c r="AP69" s="128"/>
      <c r="AQ69" s="128"/>
      <c r="AR69" s="128"/>
      <c r="AS69" s="128"/>
      <c r="AT69" s="128"/>
      <c r="AU69" s="128"/>
      <c r="AV69" s="128"/>
      <c r="AW69" s="128"/>
      <c r="AX69" s="128"/>
      <c r="AY69" s="128"/>
      <c r="AZ69" s="128"/>
      <c r="BA69" s="135">
        <v>0.04</v>
      </c>
      <c r="BB69" s="127">
        <f>T70</f>
        <v>49.765199999999986</v>
      </c>
      <c r="BC69" s="127"/>
      <c r="BD69" s="126"/>
      <c r="BE69" s="126"/>
      <c r="BF69" s="127"/>
      <c r="BG69" s="126"/>
      <c r="BH69" s="126"/>
      <c r="BI69" s="127"/>
      <c r="BJ69" s="128"/>
      <c r="BK69" s="128">
        <f>BB69</f>
        <v>49.765199999999986</v>
      </c>
      <c r="BL69" s="130">
        <v>42671</v>
      </c>
      <c r="BM69" s="128" t="s">
        <v>286</v>
      </c>
      <c r="BN69" s="128"/>
      <c r="BO69" s="131"/>
      <c r="BP69" s="132"/>
      <c r="BQ69" s="130"/>
      <c r="BR69" s="133"/>
    </row>
    <row r="70" spans="1:70" s="22" customFormat="1" ht="169.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 t="s">
        <v>16</v>
      </c>
      <c r="M70" s="42">
        <f>BA69</f>
        <v>0.04</v>
      </c>
      <c r="N70" s="43">
        <f>M70*1101*1.13</f>
        <v>49.765199999999993</v>
      </c>
      <c r="O70" s="42"/>
      <c r="P70" s="43">
        <f>N70*0.08</f>
        <v>3.9812159999999994</v>
      </c>
      <c r="Q70" s="43">
        <f>N70*0.86</f>
        <v>42.798071999999991</v>
      </c>
      <c r="R70" s="43">
        <v>0</v>
      </c>
      <c r="S70" s="43">
        <f>N70*0.06</f>
        <v>2.9859119999999995</v>
      </c>
      <c r="T70" s="43">
        <f t="shared" ref="T70" si="37">SUM(P70:S70)</f>
        <v>49.765199999999986</v>
      </c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62"/>
      <c r="AJ70" s="33"/>
      <c r="AK70" s="33"/>
      <c r="AL70" s="33"/>
      <c r="AM70" s="33"/>
      <c r="AN70" s="33"/>
      <c r="AO70" s="33"/>
      <c r="AP70" s="33"/>
      <c r="AQ70" s="62"/>
      <c r="AR70" s="33"/>
      <c r="AS70" s="62"/>
      <c r="AT70" s="33"/>
      <c r="AU70" s="33"/>
      <c r="AV70" s="33"/>
      <c r="AW70" s="33"/>
      <c r="AX70" s="33"/>
      <c r="AY70" s="33"/>
      <c r="AZ70" s="33"/>
      <c r="BA70" s="60"/>
      <c r="BB70" s="61"/>
      <c r="BC70" s="43"/>
      <c r="BD70" s="42"/>
      <c r="BE70" s="42"/>
      <c r="BF70" s="43"/>
      <c r="BG70" s="42"/>
      <c r="BH70" s="42"/>
      <c r="BI70" s="43"/>
      <c r="BJ70" s="33"/>
      <c r="BK70" s="33"/>
      <c r="BL70" s="24"/>
      <c r="BM70" s="33"/>
      <c r="BN70" s="33"/>
      <c r="BO70" s="34"/>
      <c r="BP70" s="23"/>
      <c r="BQ70" s="24"/>
      <c r="BR70" s="25"/>
    </row>
    <row r="71" spans="1:70" s="119" customFormat="1" ht="234.75" customHeight="1" x14ac:dyDescent="0.25">
      <c r="A71" s="107" t="s">
        <v>70</v>
      </c>
      <c r="B71" s="108" t="s">
        <v>102</v>
      </c>
      <c r="C71" s="109">
        <v>466.1</v>
      </c>
      <c r="D71" s="109"/>
      <c r="E71" s="110">
        <v>14.5</v>
      </c>
      <c r="F71" s="108" t="s">
        <v>134</v>
      </c>
      <c r="G71" s="108" t="s">
        <v>144</v>
      </c>
      <c r="H71" s="108" t="s">
        <v>176</v>
      </c>
      <c r="I71" s="108" t="s">
        <v>206</v>
      </c>
      <c r="J71" s="108" t="s">
        <v>237</v>
      </c>
      <c r="K71" s="111" t="s">
        <v>287</v>
      </c>
      <c r="L71" s="111"/>
      <c r="M71" s="111"/>
      <c r="N71" s="112">
        <f>SUM(N72)</f>
        <v>273.70859999999999</v>
      </c>
      <c r="O71" s="112">
        <f t="shared" ref="O71:T71" si="38">SUM(O72)</f>
        <v>0</v>
      </c>
      <c r="P71" s="112">
        <f t="shared" si="38"/>
        <v>21.896688000000001</v>
      </c>
      <c r="Q71" s="112">
        <f t="shared" si="38"/>
        <v>235.38939599999998</v>
      </c>
      <c r="R71" s="112">
        <f t="shared" si="38"/>
        <v>0</v>
      </c>
      <c r="S71" s="112">
        <f t="shared" si="38"/>
        <v>16.422515999999998</v>
      </c>
      <c r="T71" s="112">
        <f t="shared" si="38"/>
        <v>273.70859999999993</v>
      </c>
      <c r="U71" s="113"/>
      <c r="V71" s="113"/>
      <c r="W71" s="113"/>
      <c r="X71" s="113"/>
      <c r="Y71" s="113"/>
      <c r="Z71" s="113"/>
      <c r="AA71" s="113"/>
      <c r="AB71" s="113"/>
      <c r="AC71" s="113"/>
      <c r="AD71" s="113"/>
      <c r="AE71" s="113"/>
      <c r="AF71" s="113"/>
      <c r="AG71" s="113"/>
      <c r="AH71" s="113"/>
      <c r="AI71" s="121"/>
      <c r="AJ71" s="113"/>
      <c r="AK71" s="113"/>
      <c r="AL71" s="113"/>
      <c r="AM71" s="113"/>
      <c r="AN71" s="113"/>
      <c r="AO71" s="113"/>
      <c r="AP71" s="113"/>
      <c r="AQ71" s="121"/>
      <c r="AR71" s="113"/>
      <c r="AS71" s="121"/>
      <c r="AT71" s="113"/>
      <c r="AU71" s="113"/>
      <c r="AV71" s="113"/>
      <c r="AW71" s="113"/>
      <c r="AX71" s="113"/>
      <c r="AY71" s="113"/>
      <c r="AZ71" s="113"/>
      <c r="BA71" s="114">
        <v>0.22</v>
      </c>
      <c r="BB71" s="112">
        <f>T72</f>
        <v>273.70859999999993</v>
      </c>
      <c r="BC71" s="112"/>
      <c r="BD71" s="111"/>
      <c r="BE71" s="111"/>
      <c r="BF71" s="112"/>
      <c r="BG71" s="111"/>
      <c r="BH71" s="111"/>
      <c r="BI71" s="112"/>
      <c r="BJ71" s="113"/>
      <c r="BK71" s="113">
        <f>BB71</f>
        <v>273.70859999999993</v>
      </c>
      <c r="BL71" s="115">
        <v>42671</v>
      </c>
      <c r="BM71" s="113"/>
      <c r="BN71" s="113"/>
      <c r="BO71" s="116"/>
      <c r="BP71" s="117"/>
      <c r="BQ71" s="115"/>
      <c r="BR71" s="118"/>
    </row>
    <row r="72" spans="1:70" s="22" customFormat="1" ht="182.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 t="s">
        <v>16</v>
      </c>
      <c r="M72" s="42">
        <f>BA71</f>
        <v>0.22</v>
      </c>
      <c r="N72" s="43">
        <f>M72*1101*1.13</f>
        <v>273.70859999999999</v>
      </c>
      <c r="O72" s="42"/>
      <c r="P72" s="43">
        <f>N72*0.08</f>
        <v>21.896688000000001</v>
      </c>
      <c r="Q72" s="43">
        <f>N72*0.86</f>
        <v>235.38939599999998</v>
      </c>
      <c r="R72" s="43">
        <v>0</v>
      </c>
      <c r="S72" s="43">
        <f>N72*0.06</f>
        <v>16.422515999999998</v>
      </c>
      <c r="T72" s="43">
        <f t="shared" ref="T72" si="39">SUM(P72:S72)</f>
        <v>273.70859999999993</v>
      </c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62"/>
      <c r="AJ72" s="33"/>
      <c r="AK72" s="33"/>
      <c r="AL72" s="33"/>
      <c r="AM72" s="33"/>
      <c r="AN72" s="33"/>
      <c r="AO72" s="33"/>
      <c r="AP72" s="33"/>
      <c r="AQ72" s="62"/>
      <c r="AR72" s="33"/>
      <c r="AS72" s="62"/>
      <c r="AT72" s="33"/>
      <c r="AU72" s="33"/>
      <c r="AV72" s="33"/>
      <c r="AW72" s="33"/>
      <c r="AX72" s="33"/>
      <c r="AY72" s="33"/>
      <c r="AZ72" s="33"/>
      <c r="BA72" s="60"/>
      <c r="BB72" s="60"/>
      <c r="BC72" s="42"/>
      <c r="BD72" s="42"/>
      <c r="BE72" s="42"/>
      <c r="BF72" s="43"/>
      <c r="BG72" s="42"/>
      <c r="BH72" s="42"/>
      <c r="BI72" s="43"/>
      <c r="BJ72" s="33"/>
      <c r="BK72" s="33"/>
      <c r="BL72" s="24"/>
      <c r="BM72" s="33"/>
      <c r="BN72" s="33"/>
      <c r="BO72" s="34"/>
      <c r="BP72" s="23"/>
      <c r="BQ72" s="24"/>
      <c r="BR72" s="25"/>
    </row>
    <row r="73" spans="1:70" s="134" customFormat="1" ht="257.25" customHeight="1" x14ac:dyDescent="0.25">
      <c r="A73" s="122" t="s">
        <v>71</v>
      </c>
      <c r="B73" s="123" t="s">
        <v>103</v>
      </c>
      <c r="C73" s="124">
        <v>466.1</v>
      </c>
      <c r="D73" s="124"/>
      <c r="E73" s="125">
        <v>15</v>
      </c>
      <c r="F73" s="123" t="s">
        <v>135</v>
      </c>
      <c r="G73" s="123" t="s">
        <v>144</v>
      </c>
      <c r="H73" s="123" t="s">
        <v>177</v>
      </c>
      <c r="I73" s="123" t="s">
        <v>207</v>
      </c>
      <c r="J73" s="123" t="s">
        <v>238</v>
      </c>
      <c r="K73" s="126" t="s">
        <v>288</v>
      </c>
      <c r="L73" s="126"/>
      <c r="M73" s="126"/>
      <c r="N73" s="127">
        <f>SUM(N74)</f>
        <v>87.089100000000002</v>
      </c>
      <c r="O73" s="127">
        <f t="shared" ref="O73:T73" si="40">SUM(O74)</f>
        <v>0</v>
      </c>
      <c r="P73" s="127">
        <f t="shared" si="40"/>
        <v>6.9671280000000007</v>
      </c>
      <c r="Q73" s="127">
        <f t="shared" si="40"/>
        <v>74.896625999999998</v>
      </c>
      <c r="R73" s="127">
        <f t="shared" si="40"/>
        <v>0</v>
      </c>
      <c r="S73" s="127">
        <f t="shared" si="40"/>
        <v>5.225346</v>
      </c>
      <c r="T73" s="127">
        <f t="shared" si="40"/>
        <v>87.089100000000002</v>
      </c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9"/>
      <c r="AJ73" s="128"/>
      <c r="AK73" s="128"/>
      <c r="AL73" s="128"/>
      <c r="AM73" s="128"/>
      <c r="AN73" s="128"/>
      <c r="AO73" s="128"/>
      <c r="AP73" s="128"/>
      <c r="AQ73" s="129"/>
      <c r="AR73" s="128"/>
      <c r="AS73" s="129"/>
      <c r="AT73" s="128"/>
      <c r="AU73" s="128"/>
      <c r="AV73" s="128"/>
      <c r="AW73" s="128"/>
      <c r="AX73" s="128"/>
      <c r="AY73" s="126"/>
      <c r="AZ73" s="126"/>
      <c r="BA73" s="135">
        <v>7.0000000000000007E-2</v>
      </c>
      <c r="BB73" s="127">
        <f>T74</f>
        <v>87.089100000000002</v>
      </c>
      <c r="BC73" s="127"/>
      <c r="BD73" s="126"/>
      <c r="BE73" s="126"/>
      <c r="BF73" s="127"/>
      <c r="BG73" s="126"/>
      <c r="BH73" s="126"/>
      <c r="BI73" s="127"/>
      <c r="BJ73" s="128"/>
      <c r="BK73" s="128">
        <f>BB73</f>
        <v>87.089100000000002</v>
      </c>
      <c r="BL73" s="130">
        <v>42679</v>
      </c>
      <c r="BM73" s="128"/>
      <c r="BN73" s="128"/>
      <c r="BO73" s="131"/>
      <c r="BP73" s="132"/>
      <c r="BQ73" s="130"/>
      <c r="BR73" s="133"/>
    </row>
    <row r="74" spans="1:70" s="22" customFormat="1" ht="144.7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 t="s">
        <v>16</v>
      </c>
      <c r="M74" s="42">
        <f>BA73</f>
        <v>7.0000000000000007E-2</v>
      </c>
      <c r="N74" s="43">
        <f>M74*1101*1.13</f>
        <v>87.089100000000002</v>
      </c>
      <c r="O74" s="42"/>
      <c r="P74" s="43">
        <f>N74*0.08</f>
        <v>6.9671280000000007</v>
      </c>
      <c r="Q74" s="43">
        <f>N74*0.86</f>
        <v>74.896625999999998</v>
      </c>
      <c r="R74" s="43">
        <v>0</v>
      </c>
      <c r="S74" s="43">
        <f>N74*0.06</f>
        <v>5.225346</v>
      </c>
      <c r="T74" s="43">
        <f t="shared" ref="T74" si="41">SUM(P74:S74)</f>
        <v>87.089100000000002</v>
      </c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62"/>
      <c r="AJ74" s="33"/>
      <c r="AK74" s="33"/>
      <c r="AL74" s="33"/>
      <c r="AM74" s="33"/>
      <c r="AN74" s="33"/>
      <c r="AO74" s="33"/>
      <c r="AP74" s="33"/>
      <c r="AQ74" s="62"/>
      <c r="AR74" s="33"/>
      <c r="AS74" s="62"/>
      <c r="AT74" s="33"/>
      <c r="AU74" s="33"/>
      <c r="AV74" s="33"/>
      <c r="AW74" s="33"/>
      <c r="AX74" s="33"/>
      <c r="AY74" s="42"/>
      <c r="AZ74" s="42"/>
      <c r="BA74" s="60"/>
      <c r="BB74" s="60"/>
      <c r="BC74" s="42"/>
      <c r="BD74" s="42"/>
      <c r="BE74" s="42"/>
      <c r="BF74" s="43"/>
      <c r="BG74" s="42"/>
      <c r="BH74" s="42"/>
      <c r="BI74" s="4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134" customFormat="1" ht="252" customHeight="1" x14ac:dyDescent="0.25">
      <c r="A75" s="122" t="s">
        <v>72</v>
      </c>
      <c r="B75" s="123" t="s">
        <v>104</v>
      </c>
      <c r="C75" s="124">
        <v>466.1</v>
      </c>
      <c r="D75" s="124"/>
      <c r="E75" s="125">
        <v>15</v>
      </c>
      <c r="F75" s="123" t="s">
        <v>136</v>
      </c>
      <c r="G75" s="123" t="s">
        <v>144</v>
      </c>
      <c r="H75" s="123" t="s">
        <v>178</v>
      </c>
      <c r="I75" s="123" t="s">
        <v>208</v>
      </c>
      <c r="J75" s="123" t="s">
        <v>239</v>
      </c>
      <c r="K75" s="126" t="s">
        <v>289</v>
      </c>
      <c r="L75" s="126"/>
      <c r="M75" s="126"/>
      <c r="N75" s="127">
        <f>SUM(N76)</f>
        <v>49.765199999999993</v>
      </c>
      <c r="O75" s="127">
        <f t="shared" ref="O75:T75" si="42">SUM(O76)</f>
        <v>0</v>
      </c>
      <c r="P75" s="127">
        <f t="shared" si="42"/>
        <v>3.9812159999999994</v>
      </c>
      <c r="Q75" s="127">
        <f t="shared" si="42"/>
        <v>42.798071999999991</v>
      </c>
      <c r="R75" s="127">
        <f t="shared" si="42"/>
        <v>0</v>
      </c>
      <c r="S75" s="127">
        <f t="shared" si="42"/>
        <v>2.9859119999999995</v>
      </c>
      <c r="T75" s="127">
        <f t="shared" si="42"/>
        <v>49.765199999999986</v>
      </c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9"/>
      <c r="AJ75" s="128"/>
      <c r="AK75" s="128"/>
      <c r="AL75" s="128"/>
      <c r="AM75" s="128"/>
      <c r="AN75" s="128"/>
      <c r="AO75" s="128"/>
      <c r="AP75" s="128"/>
      <c r="AQ75" s="129"/>
      <c r="AR75" s="128"/>
      <c r="AS75" s="129"/>
      <c r="AT75" s="128"/>
      <c r="AU75" s="128"/>
      <c r="AV75" s="128"/>
      <c r="AW75" s="128"/>
      <c r="AX75" s="128"/>
      <c r="AY75" s="128"/>
      <c r="AZ75" s="128"/>
      <c r="BA75" s="135">
        <v>0.04</v>
      </c>
      <c r="BB75" s="127">
        <f>T76</f>
        <v>49.765199999999986</v>
      </c>
      <c r="BC75" s="127"/>
      <c r="BD75" s="126"/>
      <c r="BE75" s="126"/>
      <c r="BF75" s="127"/>
      <c r="BG75" s="126"/>
      <c r="BH75" s="126"/>
      <c r="BI75" s="127"/>
      <c r="BJ75" s="128"/>
      <c r="BK75" s="128">
        <f>BB75</f>
        <v>49.765199999999986</v>
      </c>
      <c r="BL75" s="130">
        <v>42679</v>
      </c>
      <c r="BM75" s="128" t="s">
        <v>298</v>
      </c>
      <c r="BN75" s="128"/>
      <c r="BO75" s="131"/>
      <c r="BP75" s="132"/>
      <c r="BQ75" s="130"/>
      <c r="BR75" s="133"/>
    </row>
    <row r="76" spans="1:70" s="22" customFormat="1" ht="162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 t="s">
        <v>16</v>
      </c>
      <c r="M76" s="42">
        <f>BA75</f>
        <v>0.04</v>
      </c>
      <c r="N76" s="43">
        <f>M76*1101*1.13</f>
        <v>49.765199999999993</v>
      </c>
      <c r="O76" s="42"/>
      <c r="P76" s="43">
        <f>N76*0.08</f>
        <v>3.9812159999999994</v>
      </c>
      <c r="Q76" s="43">
        <f>N76*0.86</f>
        <v>42.798071999999991</v>
      </c>
      <c r="R76" s="43">
        <v>0</v>
      </c>
      <c r="S76" s="43">
        <f>N76*0.06</f>
        <v>2.9859119999999995</v>
      </c>
      <c r="T76" s="43">
        <f t="shared" ref="T76" si="43">SUM(P76:S76)</f>
        <v>49.765199999999986</v>
      </c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62"/>
      <c r="AJ76" s="33"/>
      <c r="AK76" s="33"/>
      <c r="AL76" s="33"/>
      <c r="AM76" s="33"/>
      <c r="AN76" s="33"/>
      <c r="AO76" s="33"/>
      <c r="AP76" s="33"/>
      <c r="AQ76" s="62"/>
      <c r="AR76" s="33"/>
      <c r="AS76" s="62"/>
      <c r="AT76" s="33"/>
      <c r="AU76" s="33"/>
      <c r="AV76" s="33"/>
      <c r="AW76" s="33"/>
      <c r="AX76" s="33"/>
      <c r="AY76" s="33"/>
      <c r="AZ76" s="33"/>
      <c r="BA76" s="60"/>
      <c r="BB76" s="61"/>
      <c r="BC76" s="43"/>
      <c r="BD76" s="42"/>
      <c r="BE76" s="42"/>
      <c r="BF76" s="43"/>
      <c r="BG76" s="42"/>
      <c r="BH76" s="42"/>
      <c r="BI76" s="4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134" customFormat="1" ht="254.25" customHeight="1" x14ac:dyDescent="0.25">
      <c r="A77" s="122" t="s">
        <v>73</v>
      </c>
      <c r="B77" s="123" t="s">
        <v>105</v>
      </c>
      <c r="C77" s="124">
        <v>466.1</v>
      </c>
      <c r="D77" s="124"/>
      <c r="E77" s="125">
        <v>15</v>
      </c>
      <c r="F77" s="123" t="s">
        <v>137</v>
      </c>
      <c r="G77" s="123" t="s">
        <v>144</v>
      </c>
      <c r="H77" s="123" t="s">
        <v>179</v>
      </c>
      <c r="I77" s="123" t="s">
        <v>209</v>
      </c>
      <c r="J77" s="123" t="s">
        <v>240</v>
      </c>
      <c r="K77" s="126" t="s">
        <v>290</v>
      </c>
      <c r="L77" s="126"/>
      <c r="M77" s="126"/>
      <c r="N77" s="127">
        <f>SUM(N78:N79)</f>
        <v>115.35</v>
      </c>
      <c r="O77" s="127">
        <f t="shared" ref="O77:T77" si="44">SUM(O78:O79)</f>
        <v>0</v>
      </c>
      <c r="P77" s="127">
        <f t="shared" si="44"/>
        <v>9.227999999999998</v>
      </c>
      <c r="Q77" s="127">
        <f t="shared" si="44"/>
        <v>100.15017599999999</v>
      </c>
      <c r="R77" s="127">
        <f t="shared" si="44"/>
        <v>0</v>
      </c>
      <c r="S77" s="127">
        <f t="shared" si="44"/>
        <v>5.9718239999999989</v>
      </c>
      <c r="T77" s="127">
        <f t="shared" si="44"/>
        <v>115.34999999999997</v>
      </c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9"/>
      <c r="AJ77" s="128"/>
      <c r="AK77" s="128"/>
      <c r="AL77" s="128"/>
      <c r="AM77" s="128"/>
      <c r="AN77" s="128"/>
      <c r="AO77" s="128"/>
      <c r="AP77" s="128"/>
      <c r="AQ77" s="129"/>
      <c r="AR77" s="128"/>
      <c r="AS77" s="129"/>
      <c r="AT77" s="128"/>
      <c r="AU77" s="128"/>
      <c r="AV77" s="128"/>
      <c r="AW77" s="128"/>
      <c r="AX77" s="128"/>
      <c r="AY77" s="128"/>
      <c r="AZ77" s="128"/>
      <c r="BA77" s="135">
        <v>0.08</v>
      </c>
      <c r="BB77" s="127">
        <f>T78</f>
        <v>99.530399999999972</v>
      </c>
      <c r="BC77" s="126"/>
      <c r="BD77" s="126"/>
      <c r="BE77" s="126">
        <v>0.12</v>
      </c>
      <c r="BF77" s="127">
        <f>T79</f>
        <v>15.819600000000001</v>
      </c>
      <c r="BG77" s="126"/>
      <c r="BH77" s="126"/>
      <c r="BI77" s="127"/>
      <c r="BJ77" s="128"/>
      <c r="BK77" s="128">
        <f>BB77+BF77</f>
        <v>115.34999999999997</v>
      </c>
      <c r="BL77" s="130">
        <v>42672</v>
      </c>
      <c r="BM77" s="128"/>
      <c r="BN77" s="128"/>
      <c r="BO77" s="131"/>
      <c r="BP77" s="132"/>
      <c r="BQ77" s="130"/>
      <c r="BR77" s="133"/>
    </row>
    <row r="78" spans="1:70" s="22" customFormat="1" ht="166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0.08</v>
      </c>
      <c r="N78" s="43">
        <f>M78*1101*1.13</f>
        <v>99.530399999999986</v>
      </c>
      <c r="O78" s="42"/>
      <c r="P78" s="43">
        <f>N78*0.08</f>
        <v>7.9624319999999988</v>
      </c>
      <c r="Q78" s="43">
        <f>N78*0.86</f>
        <v>85.596143999999981</v>
      </c>
      <c r="R78" s="43">
        <v>0</v>
      </c>
      <c r="S78" s="43">
        <f>N78*0.06</f>
        <v>5.9718239999999989</v>
      </c>
      <c r="T78" s="43">
        <f t="shared" ref="T78" si="45">SUM(P78:S78)</f>
        <v>99.530399999999972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62"/>
      <c r="AR78" s="33"/>
      <c r="AS78" s="62"/>
      <c r="AT78" s="33"/>
      <c r="AU78" s="33"/>
      <c r="AV78" s="33"/>
      <c r="AW78" s="33"/>
      <c r="AX78" s="33"/>
      <c r="AY78" s="33"/>
      <c r="AZ78" s="33"/>
      <c r="BA78" s="60"/>
      <c r="BB78" s="61"/>
      <c r="BC78" s="43"/>
      <c r="BD78" s="42"/>
      <c r="BE78" s="42"/>
      <c r="BF78" s="43"/>
      <c r="BG78" s="42"/>
      <c r="BH78" s="42"/>
      <c r="BI78" s="43"/>
      <c r="BJ78" s="33"/>
      <c r="BK78" s="33"/>
      <c r="BL78" s="24"/>
      <c r="BM78" s="33"/>
      <c r="BN78" s="33"/>
      <c r="BO78" s="34"/>
      <c r="BP78" s="23"/>
      <c r="BQ78" s="24"/>
      <c r="BR78" s="25"/>
    </row>
    <row r="79" spans="1:70" s="22" customFormat="1" ht="181.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 t="s">
        <v>291</v>
      </c>
      <c r="M79" s="42">
        <f>BE77</f>
        <v>0.12</v>
      </c>
      <c r="N79" s="43">
        <f>M79*131.83</f>
        <v>15.819600000000001</v>
      </c>
      <c r="O79" s="42"/>
      <c r="P79" s="43">
        <f>N79*0.08</f>
        <v>1.265568</v>
      </c>
      <c r="Q79" s="43">
        <f>N79*0.92</f>
        <v>14.554032000000001</v>
      </c>
      <c r="R79" s="42">
        <v>0</v>
      </c>
      <c r="S79" s="42">
        <v>0</v>
      </c>
      <c r="T79" s="43">
        <f>SUM(P79:S79)</f>
        <v>15.819600000000001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62"/>
      <c r="AJ79" s="33"/>
      <c r="AK79" s="33"/>
      <c r="AL79" s="33"/>
      <c r="AM79" s="33"/>
      <c r="AN79" s="33"/>
      <c r="AO79" s="33"/>
      <c r="AP79" s="33"/>
      <c r="AQ79" s="62"/>
      <c r="AR79" s="33"/>
      <c r="AS79" s="62"/>
      <c r="AT79" s="33"/>
      <c r="AU79" s="33"/>
      <c r="AV79" s="33"/>
      <c r="AW79" s="33"/>
      <c r="AX79" s="33"/>
      <c r="AY79" s="33"/>
      <c r="AZ79" s="33"/>
      <c r="BA79" s="60"/>
      <c r="BB79" s="61"/>
      <c r="BC79" s="43"/>
      <c r="BD79" s="42"/>
      <c r="BE79" s="42"/>
      <c r="BF79" s="43"/>
      <c r="BG79" s="42"/>
      <c r="BH79" s="42"/>
      <c r="BI79" s="4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89" customFormat="1" ht="197.25" customHeight="1" x14ac:dyDescent="0.25">
      <c r="A80" s="77" t="s">
        <v>74</v>
      </c>
      <c r="B80" s="78" t="s">
        <v>106</v>
      </c>
      <c r="C80" s="79">
        <v>466.1</v>
      </c>
      <c r="D80" s="79"/>
      <c r="E80" s="80">
        <v>10</v>
      </c>
      <c r="F80" s="78" t="s">
        <v>138</v>
      </c>
      <c r="G80" s="78" t="s">
        <v>150</v>
      </c>
      <c r="H80" s="78" t="s">
        <v>180</v>
      </c>
      <c r="I80" s="78" t="s">
        <v>210</v>
      </c>
      <c r="J80" s="78" t="s">
        <v>241</v>
      </c>
      <c r="K80" s="81"/>
      <c r="L80" s="81"/>
      <c r="M80" s="81"/>
      <c r="N80" s="82">
        <f>N81</f>
        <v>87.089100000000002</v>
      </c>
      <c r="O80" s="82">
        <f t="shared" ref="O80:T80" si="46">O81</f>
        <v>0</v>
      </c>
      <c r="P80" s="82">
        <f t="shared" si="46"/>
        <v>6.9671280000000007</v>
      </c>
      <c r="Q80" s="82">
        <f t="shared" si="46"/>
        <v>74.896625999999998</v>
      </c>
      <c r="R80" s="82">
        <f t="shared" si="46"/>
        <v>0</v>
      </c>
      <c r="S80" s="82">
        <f t="shared" si="46"/>
        <v>5.225346</v>
      </c>
      <c r="T80" s="82">
        <f t="shared" si="46"/>
        <v>87.089100000000002</v>
      </c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AZ80" s="83"/>
      <c r="BA80" s="84">
        <v>7.0000000000000007E-2</v>
      </c>
      <c r="BB80" s="106">
        <f>T80</f>
        <v>87.089100000000002</v>
      </c>
      <c r="BC80" s="81"/>
      <c r="BD80" s="81"/>
      <c r="BE80" s="81"/>
      <c r="BF80" s="85"/>
      <c r="BG80" s="81"/>
      <c r="BH80" s="81"/>
      <c r="BI80" s="85"/>
      <c r="BJ80" s="83"/>
      <c r="BK80" s="83">
        <f>BB80</f>
        <v>87.089100000000002</v>
      </c>
      <c r="BL80" s="77">
        <v>42669</v>
      </c>
      <c r="BM80" s="83"/>
      <c r="BN80" s="83"/>
      <c r="BO80" s="86"/>
      <c r="BP80" s="87"/>
      <c r="BQ80" s="77"/>
      <c r="BR80" s="88"/>
    </row>
    <row r="81" spans="1:70" s="22" customFormat="1" ht="136.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 t="s">
        <v>16</v>
      </c>
      <c r="M81" s="42">
        <f>BA80</f>
        <v>7.0000000000000007E-2</v>
      </c>
      <c r="N81" s="52">
        <f>M81*1101*1.13</f>
        <v>87.089100000000002</v>
      </c>
      <c r="O81" s="52"/>
      <c r="P81" s="52">
        <f>N81*0.08</f>
        <v>6.9671280000000007</v>
      </c>
      <c r="Q81" s="52">
        <f>N81*0.86</f>
        <v>74.896625999999998</v>
      </c>
      <c r="R81" s="52">
        <v>0</v>
      </c>
      <c r="S81" s="52">
        <f>N81*0.06</f>
        <v>5.225346</v>
      </c>
      <c r="T81" s="52">
        <f t="shared" ref="T81" si="47">SUM(P81:S81)</f>
        <v>87.089100000000002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60"/>
      <c r="BB81" s="60"/>
      <c r="BC81" s="42"/>
      <c r="BD81" s="42"/>
      <c r="BE81" s="42"/>
      <c r="BF81" s="43"/>
      <c r="BG81" s="42"/>
      <c r="BH81" s="42"/>
      <c r="BI81" s="4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150" customFormat="1" ht="313.5" customHeight="1" x14ac:dyDescent="0.25">
      <c r="A82" s="138" t="s">
        <v>302</v>
      </c>
      <c r="B82" s="139">
        <v>41244473</v>
      </c>
      <c r="C82" s="140">
        <v>5391977.2999999998</v>
      </c>
      <c r="D82" s="140">
        <v>3774384.11</v>
      </c>
      <c r="E82" s="141">
        <v>750</v>
      </c>
      <c r="F82" s="139" t="s">
        <v>300</v>
      </c>
      <c r="G82" s="139" t="s">
        <v>301</v>
      </c>
      <c r="H82" s="139" t="s">
        <v>303</v>
      </c>
      <c r="I82" s="139" t="s">
        <v>304</v>
      </c>
      <c r="J82" s="139" t="s">
        <v>305</v>
      </c>
      <c r="K82" s="142" t="s">
        <v>306</v>
      </c>
      <c r="L82" s="142"/>
      <c r="M82" s="142"/>
      <c r="N82" s="143">
        <f>N83+N84+N85</f>
        <v>6241.62</v>
      </c>
      <c r="O82" s="142"/>
      <c r="P82" s="143">
        <f t="shared" ref="P82:T82" si="48">P83+P84+P85</f>
        <v>498.60640000000001</v>
      </c>
      <c r="Q82" s="143">
        <f t="shared" si="48"/>
        <v>5407.4246000000003</v>
      </c>
      <c r="R82" s="143">
        <f t="shared" si="48"/>
        <v>90.36</v>
      </c>
      <c r="S82" s="143">
        <f t="shared" si="48"/>
        <v>245.22899999999998</v>
      </c>
      <c r="T82" s="143">
        <f t="shared" si="48"/>
        <v>6241.62</v>
      </c>
      <c r="U82" s="144"/>
      <c r="V82" s="144"/>
      <c r="W82" s="144"/>
      <c r="X82" s="144"/>
      <c r="Y82" s="144"/>
      <c r="Z82" s="144"/>
      <c r="AA82" s="144"/>
      <c r="AB82" s="144"/>
      <c r="AC82" s="145">
        <v>3</v>
      </c>
      <c r="AD82" s="143">
        <f>T83</f>
        <v>4820.58</v>
      </c>
      <c r="AE82" s="143"/>
      <c r="AF82" s="144"/>
      <c r="AG82" s="144"/>
      <c r="AH82" s="144"/>
      <c r="AI82" s="145">
        <v>2</v>
      </c>
      <c r="AJ82" s="142">
        <f>T84</f>
        <v>121.04</v>
      </c>
      <c r="AK82" s="142" t="s">
        <v>310</v>
      </c>
      <c r="AL82" s="142">
        <f>T85</f>
        <v>1300</v>
      </c>
      <c r="AM82" s="142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5"/>
      <c r="BB82" s="145"/>
      <c r="BC82" s="142"/>
      <c r="BD82" s="142"/>
      <c r="BE82" s="142"/>
      <c r="BF82" s="143"/>
      <c r="BG82" s="142"/>
      <c r="BH82" s="142"/>
      <c r="BI82" s="143"/>
      <c r="BJ82" s="144"/>
      <c r="BK82" s="144">
        <f>AD82+AJ82+AL82</f>
        <v>6241.62</v>
      </c>
      <c r="BL82" s="146">
        <v>43231</v>
      </c>
      <c r="BM82" s="144"/>
      <c r="BN82" s="144"/>
      <c r="BO82" s="147"/>
      <c r="BP82" s="148"/>
      <c r="BQ82" s="146"/>
      <c r="BR82" s="149"/>
    </row>
    <row r="83" spans="1:70" s="22" customFormat="1" ht="153.7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307</v>
      </c>
      <c r="M83" s="60">
        <v>3</v>
      </c>
      <c r="N83" s="23">
        <f>M83*1422*1.13</f>
        <v>4820.58</v>
      </c>
      <c r="O83" s="20"/>
      <c r="P83" s="23">
        <f>N83*0.08</f>
        <v>385.64640000000003</v>
      </c>
      <c r="Q83" s="23">
        <f>N83*0.87</f>
        <v>4193.9045999999998</v>
      </c>
      <c r="R83" s="20">
        <v>0</v>
      </c>
      <c r="S83" s="23">
        <f>N83*0.05</f>
        <v>241.029</v>
      </c>
      <c r="T83" s="23">
        <f>SUM(P83:S83)</f>
        <v>4820.58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60"/>
      <c r="BB83" s="60"/>
      <c r="BC83" s="42"/>
      <c r="BD83" s="42"/>
      <c r="BE83" s="42"/>
      <c r="BF83" s="43"/>
      <c r="BG83" s="42"/>
      <c r="BH83" s="42"/>
      <c r="BI83" s="43"/>
      <c r="BJ83" s="33"/>
      <c r="BK83" s="33"/>
      <c r="BL83" s="24"/>
      <c r="BM83" s="33"/>
      <c r="BN83" s="33"/>
      <c r="BO83" s="34"/>
      <c r="BP83" s="23"/>
      <c r="BQ83" s="24"/>
      <c r="BR83" s="25"/>
    </row>
    <row r="84" spans="1:70" s="22" customFormat="1" ht="153.7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 t="s">
        <v>308</v>
      </c>
      <c r="M84" s="60">
        <v>2</v>
      </c>
      <c r="N84" s="20">
        <f>T84</f>
        <v>121.04</v>
      </c>
      <c r="O84" s="20"/>
      <c r="P84" s="20">
        <f>4.48*2</f>
        <v>8.9600000000000009</v>
      </c>
      <c r="Q84" s="20">
        <f>8.76*2</f>
        <v>17.52</v>
      </c>
      <c r="R84" s="20">
        <f>45.18*2</f>
        <v>90.36</v>
      </c>
      <c r="S84" s="20">
        <f>2.1*2</f>
        <v>4.2</v>
      </c>
      <c r="T84" s="20">
        <f>P84+Q84+R84+S84</f>
        <v>121.04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60"/>
      <c r="BB84" s="60"/>
      <c r="BC84" s="42"/>
      <c r="BD84" s="42"/>
      <c r="BE84" s="42"/>
      <c r="BF84" s="43"/>
      <c r="BG84" s="42"/>
      <c r="BH84" s="42"/>
      <c r="BI84" s="43"/>
      <c r="BJ84" s="33"/>
      <c r="BK84" s="33"/>
      <c r="BL84" s="24"/>
      <c r="BM84" s="33"/>
      <c r="BN84" s="33"/>
      <c r="BO84" s="34"/>
      <c r="BP84" s="23"/>
      <c r="BQ84" s="24"/>
      <c r="BR84" s="25"/>
    </row>
    <row r="85" spans="1:70" s="22" customFormat="1" ht="196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309</v>
      </c>
      <c r="M85" s="42" t="s">
        <v>310</v>
      </c>
      <c r="N85" s="42">
        <f>200*6.5</f>
        <v>1300</v>
      </c>
      <c r="O85" s="42"/>
      <c r="P85" s="42">
        <f>N85*0.08</f>
        <v>104</v>
      </c>
      <c r="Q85" s="42">
        <f>N85*0.92</f>
        <v>1196</v>
      </c>
      <c r="R85" s="42">
        <v>0</v>
      </c>
      <c r="S85" s="42">
        <v>0</v>
      </c>
      <c r="T85" s="42">
        <f>P85+Q85+R85+S85</f>
        <v>1300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60"/>
      <c r="BB85" s="60"/>
      <c r="BC85" s="42"/>
      <c r="BD85" s="42"/>
      <c r="BE85" s="42"/>
      <c r="BF85" s="43"/>
      <c r="BG85" s="42"/>
      <c r="BH85" s="42"/>
      <c r="BI85" s="43"/>
      <c r="BJ85" s="33"/>
      <c r="BK85" s="33"/>
      <c r="BL85" s="24"/>
      <c r="BM85" s="33"/>
      <c r="BN85" s="33"/>
      <c r="BO85" s="34"/>
      <c r="BP85" s="23"/>
      <c r="BQ85" s="24"/>
      <c r="BR85" s="25"/>
    </row>
    <row r="86" spans="1:70" s="74" customFormat="1" ht="243.75" customHeight="1" x14ac:dyDescent="0.25">
      <c r="A86" s="64"/>
      <c r="B86" s="65"/>
      <c r="C86" s="66"/>
      <c r="D86" s="66"/>
      <c r="E86" s="67"/>
      <c r="F86" s="65"/>
      <c r="G86" s="65"/>
      <c r="H86" s="65"/>
      <c r="I86" s="65"/>
      <c r="J86" s="151" t="s">
        <v>299</v>
      </c>
      <c r="K86" s="68"/>
      <c r="L86" s="68"/>
      <c r="M86" s="68"/>
      <c r="N86" s="152">
        <f>N3+N5+N7+N10+N12+N14+N16+N18+N20+N22+N24+N26+N29+N31+N36+N38+N40+N45+N47+N50+N52+N54+N56+N58+N63+N65+N67+N69+N71+N73+N75+N77+N80+N82</f>
        <v>13047.007399999999</v>
      </c>
      <c r="O86" s="152">
        <f t="shared" ref="O86:BK86" si="49">O3+O5+O7+O10+O12+O14+O16+O18+O20+O22+O24+O26+O29+O31+O36+O38+O40+O45+O47+O50+O52+O54+O56+O58+O63+O65+O67+O69+O71+O73+O75+O77+O80+O82</f>
        <v>0</v>
      </c>
      <c r="P86" s="152">
        <f t="shared" si="49"/>
        <v>987.67299200000002</v>
      </c>
      <c r="Q86" s="152">
        <f t="shared" si="49"/>
        <v>10329.944348999998</v>
      </c>
      <c r="R86" s="152">
        <f t="shared" si="49"/>
        <v>1160.1399999999999</v>
      </c>
      <c r="S86" s="152">
        <f t="shared" si="49"/>
        <v>569.25005899999996</v>
      </c>
      <c r="T86" s="152">
        <f t="shared" si="49"/>
        <v>13047.007399999999</v>
      </c>
      <c r="U86" s="152">
        <f t="shared" si="49"/>
        <v>0</v>
      </c>
      <c r="V86" s="152">
        <f t="shared" si="49"/>
        <v>0</v>
      </c>
      <c r="W86" s="152">
        <f t="shared" si="49"/>
        <v>0</v>
      </c>
      <c r="X86" s="152">
        <f t="shared" si="49"/>
        <v>0</v>
      </c>
      <c r="Y86" s="152">
        <f t="shared" si="49"/>
        <v>0</v>
      </c>
      <c r="Z86" s="152">
        <f t="shared" si="49"/>
        <v>0</v>
      </c>
      <c r="AA86" s="152">
        <f t="shared" si="49"/>
        <v>0</v>
      </c>
      <c r="AB86" s="152">
        <f t="shared" si="49"/>
        <v>0</v>
      </c>
      <c r="AC86" s="152"/>
      <c r="AD86" s="152">
        <f t="shared" si="49"/>
        <v>4820.58</v>
      </c>
      <c r="AE86" s="152"/>
      <c r="AF86" s="152">
        <f t="shared" si="49"/>
        <v>401.71499999999997</v>
      </c>
      <c r="AG86" s="152"/>
      <c r="AH86" s="152">
        <f t="shared" si="49"/>
        <v>0</v>
      </c>
      <c r="AI86" s="152"/>
      <c r="AJ86" s="152">
        <f t="shared" si="49"/>
        <v>302.60000000000002</v>
      </c>
      <c r="AK86" s="152"/>
      <c r="AL86" s="152">
        <f t="shared" si="49"/>
        <v>1300</v>
      </c>
      <c r="AM86" s="152">
        <f t="shared" si="49"/>
        <v>0</v>
      </c>
      <c r="AN86" s="152">
        <f t="shared" si="49"/>
        <v>0</v>
      </c>
      <c r="AO86" s="152">
        <f t="shared" si="49"/>
        <v>0</v>
      </c>
      <c r="AP86" s="152">
        <f t="shared" si="49"/>
        <v>0</v>
      </c>
      <c r="AQ86" s="152"/>
      <c r="AR86" s="152">
        <f t="shared" si="49"/>
        <v>1103.55</v>
      </c>
      <c r="AS86" s="152"/>
      <c r="AT86" s="152">
        <f t="shared" si="49"/>
        <v>0</v>
      </c>
      <c r="AU86" s="152">
        <f t="shared" si="49"/>
        <v>0</v>
      </c>
      <c r="AV86" s="152">
        <f t="shared" si="49"/>
        <v>0</v>
      </c>
      <c r="AW86" s="152">
        <f t="shared" si="49"/>
        <v>0</v>
      </c>
      <c r="AX86" s="152">
        <f t="shared" si="49"/>
        <v>0</v>
      </c>
      <c r="AY86" s="152"/>
      <c r="AZ86" s="152">
        <f t="shared" si="49"/>
        <v>7.07</v>
      </c>
      <c r="BA86" s="152"/>
      <c r="BB86" s="152">
        <f t="shared" si="49"/>
        <v>4627.3909499999991</v>
      </c>
      <c r="BC86" s="152"/>
      <c r="BD86" s="152">
        <f t="shared" si="49"/>
        <v>0</v>
      </c>
      <c r="BE86" s="152"/>
      <c r="BF86" s="152">
        <f t="shared" si="49"/>
        <v>29.002600000000005</v>
      </c>
      <c r="BG86" s="152"/>
      <c r="BH86" s="152">
        <f t="shared" si="49"/>
        <v>145.94439999999997</v>
      </c>
      <c r="BI86" s="152"/>
      <c r="BJ86" s="152">
        <f t="shared" si="49"/>
        <v>309.15445000000005</v>
      </c>
      <c r="BK86" s="152">
        <f t="shared" si="49"/>
        <v>13047.007399999999</v>
      </c>
      <c r="BL86" s="70"/>
      <c r="BM86" s="69"/>
      <c r="BN86" s="69"/>
      <c r="BO86" s="71"/>
      <c r="BP86" s="72"/>
      <c r="BQ86" s="70"/>
      <c r="BR86" s="73"/>
    </row>
    <row r="87" spans="1:70" s="22" customFormat="1" ht="243.7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43"/>
      <c r="Q87" s="43"/>
      <c r="R87" s="43"/>
      <c r="S87" s="43"/>
      <c r="T87" s="42"/>
      <c r="U87" s="33"/>
      <c r="V87" s="33"/>
      <c r="W87" s="33"/>
      <c r="X87" s="33"/>
      <c r="Y87" s="33"/>
      <c r="Z87" s="33"/>
      <c r="AA87" s="33"/>
      <c r="AB87" s="33"/>
      <c r="AC87" s="62"/>
      <c r="AD87" s="33"/>
      <c r="AE87" s="33"/>
      <c r="AF87" s="33"/>
      <c r="AG87" s="33"/>
      <c r="AH87" s="33"/>
      <c r="AI87" s="62"/>
      <c r="AJ87" s="33"/>
      <c r="AK87" s="33"/>
      <c r="AL87" s="33"/>
      <c r="AM87" s="33"/>
      <c r="AN87" s="33"/>
      <c r="AO87" s="33"/>
      <c r="AP87" s="33"/>
      <c r="AQ87" s="62"/>
      <c r="AR87" s="33"/>
      <c r="AS87" s="62"/>
      <c r="AT87" s="33"/>
      <c r="AU87" s="33"/>
      <c r="AV87" s="33"/>
      <c r="AW87" s="33"/>
      <c r="AX87" s="33"/>
      <c r="AY87" s="33"/>
      <c r="AZ87" s="33"/>
      <c r="BA87" s="60"/>
      <c r="BB87" s="60"/>
      <c r="BC87" s="42"/>
      <c r="BD87" s="42"/>
      <c r="BE87" s="42"/>
      <c r="BF87" s="43"/>
      <c r="BG87" s="42"/>
      <c r="BH87" s="42"/>
      <c r="BI87" s="43"/>
      <c r="BJ87" s="33"/>
      <c r="BK87" s="33"/>
      <c r="BL87" s="24"/>
      <c r="BM87" s="33"/>
      <c r="BN87" s="33"/>
      <c r="BO87" s="34"/>
      <c r="BP87" s="23"/>
      <c r="BQ87" s="24"/>
      <c r="BR87" s="25"/>
    </row>
    <row r="88" spans="1:70" s="22" customFormat="1" ht="179.2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60"/>
      <c r="N88" s="32"/>
      <c r="O88" s="31"/>
      <c r="P88" s="32"/>
      <c r="Q88" s="32"/>
      <c r="R88" s="32"/>
      <c r="S88" s="32"/>
      <c r="T88" s="32"/>
      <c r="U88" s="33"/>
      <c r="V88" s="33"/>
      <c r="W88" s="33"/>
      <c r="X88" s="33"/>
      <c r="Y88" s="33"/>
      <c r="Z88" s="33"/>
      <c r="AA88" s="33"/>
      <c r="AB88" s="33"/>
      <c r="AC88" s="62"/>
      <c r="AD88" s="33"/>
      <c r="AE88" s="42"/>
      <c r="AF88" s="52"/>
      <c r="AG88" s="52"/>
      <c r="AH88" s="33"/>
      <c r="AI88" s="60"/>
      <c r="AJ88" s="52"/>
      <c r="AK88" s="52"/>
      <c r="AL88" s="33"/>
      <c r="AM88" s="33"/>
      <c r="AN88" s="33"/>
      <c r="AO88" s="33"/>
      <c r="AP88" s="33"/>
      <c r="AQ88" s="60"/>
      <c r="AR88" s="52"/>
      <c r="AS88" s="60"/>
      <c r="AT88" s="52"/>
      <c r="AU88" s="33"/>
      <c r="AV88" s="33"/>
      <c r="AW88" s="33"/>
      <c r="AX88" s="33"/>
      <c r="AY88" s="42"/>
      <c r="AZ88" s="43"/>
      <c r="BA88" s="60"/>
      <c r="BB88" s="52"/>
      <c r="BC88" s="52"/>
      <c r="BD88" s="33"/>
      <c r="BE88" s="33"/>
      <c r="BF88" s="33"/>
      <c r="BG88" s="33"/>
      <c r="BH88" s="33"/>
      <c r="BI88" s="3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22" customFormat="1" ht="264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52"/>
      <c r="O89" s="52"/>
      <c r="P89" s="52"/>
      <c r="Q89" s="52"/>
      <c r="R89" s="52"/>
      <c r="S89" s="52"/>
      <c r="T89" s="5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60"/>
      <c r="BB89" s="60"/>
      <c r="BC89" s="42"/>
      <c r="BD89" s="42"/>
      <c r="BE89" s="42"/>
      <c r="BF89" s="43"/>
      <c r="BG89" s="42"/>
      <c r="BH89" s="42"/>
      <c r="BI89" s="43"/>
      <c r="BJ89" s="33"/>
      <c r="BK89" s="33"/>
      <c r="BL89" s="24"/>
      <c r="BM89" s="33"/>
      <c r="BN89" s="33"/>
      <c r="BO89" s="34"/>
      <c r="BP89" s="23"/>
      <c r="BQ89" s="24"/>
      <c r="BR89" s="25"/>
    </row>
    <row r="90" spans="1:70" s="22" customFormat="1" ht="249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60"/>
      <c r="BB90" s="61"/>
      <c r="BC90" s="43"/>
      <c r="BD90" s="42"/>
      <c r="BE90" s="42"/>
      <c r="BF90" s="43"/>
      <c r="BG90" s="42"/>
      <c r="BH90" s="42"/>
      <c r="BI90" s="43"/>
      <c r="BJ90" s="33"/>
      <c r="BK90" s="33"/>
      <c r="BL90" s="24"/>
      <c r="BM90" s="33"/>
      <c r="BN90" s="33"/>
      <c r="BO90" s="34"/>
      <c r="BP90" s="23"/>
      <c r="BQ90" s="24"/>
      <c r="BR90" s="25"/>
    </row>
    <row r="91" spans="1:70" s="22" customFormat="1" ht="246.7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52"/>
      <c r="O91" s="52"/>
      <c r="P91" s="52"/>
      <c r="Q91" s="52"/>
      <c r="R91" s="52"/>
      <c r="S91" s="52"/>
      <c r="T91" s="52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62"/>
      <c r="AJ91" s="33"/>
      <c r="AK91" s="33"/>
      <c r="AL91" s="33"/>
      <c r="AM91" s="33"/>
      <c r="AN91" s="33"/>
      <c r="AO91" s="33"/>
      <c r="AP91" s="33"/>
      <c r="AQ91" s="62"/>
      <c r="AR91" s="33"/>
      <c r="AS91" s="62"/>
      <c r="AT91" s="33"/>
      <c r="AU91" s="33"/>
      <c r="AV91" s="33"/>
      <c r="AW91" s="33"/>
      <c r="AX91" s="33"/>
      <c r="AY91" s="42"/>
      <c r="AZ91" s="52"/>
      <c r="BA91" s="52"/>
      <c r="BB91" s="52"/>
      <c r="BC91" s="52"/>
      <c r="BD91" s="33"/>
      <c r="BE91" s="33"/>
      <c r="BF91" s="33"/>
      <c r="BG91" s="33"/>
      <c r="BH91" s="33"/>
      <c r="BI91" s="33"/>
      <c r="BJ91" s="33"/>
      <c r="BK91" s="33"/>
      <c r="BL91" s="24"/>
      <c r="BM91" s="33"/>
      <c r="BN91" s="33"/>
      <c r="BO91" s="34"/>
      <c r="BP91" s="23"/>
      <c r="BQ91" s="24"/>
      <c r="BR91" s="25"/>
    </row>
    <row r="92" spans="1:70" s="22" customFormat="1" ht="192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43"/>
      <c r="O92" s="42"/>
      <c r="P92" s="43"/>
      <c r="Q92" s="43"/>
      <c r="R92" s="43"/>
      <c r="S92" s="43"/>
      <c r="T92" s="43"/>
      <c r="U92" s="33"/>
      <c r="V92" s="33"/>
      <c r="W92" s="33"/>
      <c r="X92" s="33"/>
      <c r="Y92" s="33"/>
      <c r="Z92" s="33"/>
      <c r="AA92" s="33"/>
      <c r="AB92" s="33"/>
      <c r="AC92" s="42"/>
      <c r="AD92" s="43"/>
      <c r="AE92" s="43"/>
      <c r="AF92" s="52"/>
      <c r="AG92" s="52"/>
      <c r="AH92" s="33"/>
      <c r="AI92" s="60"/>
      <c r="AJ92" s="43"/>
      <c r="AK92" s="43"/>
      <c r="AL92" s="33"/>
      <c r="AM92" s="33"/>
      <c r="AN92" s="33"/>
      <c r="AO92" s="33"/>
      <c r="AP92" s="33"/>
      <c r="AQ92" s="60"/>
      <c r="AR92" s="43"/>
      <c r="AS92" s="60"/>
      <c r="AT92" s="43"/>
      <c r="AU92" s="33"/>
      <c r="AV92" s="33"/>
      <c r="AW92" s="33"/>
      <c r="AX92" s="33"/>
      <c r="AY92" s="42"/>
      <c r="AZ92" s="43"/>
      <c r="BA92" s="60"/>
      <c r="BB92" s="43"/>
      <c r="BC92" s="43"/>
      <c r="BD92" s="33"/>
      <c r="BE92" s="33"/>
      <c r="BF92" s="33"/>
      <c r="BG92" s="33"/>
      <c r="BH92" s="33"/>
      <c r="BI92" s="33"/>
      <c r="BJ92" s="33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223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43"/>
      <c r="O93" s="42"/>
      <c r="P93" s="43"/>
      <c r="Q93" s="43"/>
      <c r="R93" s="43"/>
      <c r="S93" s="43"/>
      <c r="T93" s="43"/>
      <c r="U93" s="33"/>
      <c r="V93" s="33"/>
      <c r="W93" s="33"/>
      <c r="X93" s="33"/>
      <c r="Y93" s="33"/>
      <c r="Z93" s="33"/>
      <c r="AA93" s="33"/>
      <c r="AB93" s="33"/>
      <c r="AC93" s="62"/>
      <c r="AD93" s="33"/>
      <c r="AE93" s="42"/>
      <c r="AF93" s="52"/>
      <c r="AG93" s="52"/>
      <c r="AH93" s="33"/>
      <c r="AI93" s="60"/>
      <c r="AJ93" s="52"/>
      <c r="AK93" s="52"/>
      <c r="AL93" s="33"/>
      <c r="AM93" s="33"/>
      <c r="AN93" s="33"/>
      <c r="AO93" s="33"/>
      <c r="AP93" s="33"/>
      <c r="AQ93" s="60"/>
      <c r="AR93" s="52"/>
      <c r="AS93" s="60"/>
      <c r="AT93" s="52"/>
      <c r="AU93" s="33"/>
      <c r="AV93" s="33"/>
      <c r="AW93" s="33"/>
      <c r="AX93" s="33"/>
      <c r="AY93" s="42"/>
      <c r="AZ93" s="43"/>
      <c r="BA93" s="60"/>
      <c r="BB93" s="43"/>
      <c r="BC93" s="43"/>
      <c r="BD93" s="33"/>
      <c r="BE93" s="33"/>
      <c r="BF93" s="33"/>
      <c r="BG93" s="33"/>
      <c r="BH93" s="33"/>
      <c r="BI93" s="33"/>
      <c r="BJ93" s="33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223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60"/>
      <c r="N94" s="23"/>
      <c r="O94" s="20"/>
      <c r="P94" s="23"/>
      <c r="Q94" s="23"/>
      <c r="R94" s="23"/>
      <c r="S94" s="23"/>
      <c r="T94" s="23"/>
      <c r="U94" s="33"/>
      <c r="V94" s="33"/>
      <c r="W94" s="33"/>
      <c r="X94" s="33"/>
      <c r="Y94" s="33"/>
      <c r="Z94" s="33"/>
      <c r="AA94" s="33"/>
      <c r="AB94" s="33"/>
      <c r="AC94" s="62"/>
      <c r="AD94" s="33"/>
      <c r="AE94" s="42"/>
      <c r="AF94" s="52"/>
      <c r="AG94" s="52"/>
      <c r="AH94" s="33"/>
      <c r="AI94" s="60"/>
      <c r="AJ94" s="52"/>
      <c r="AK94" s="52"/>
      <c r="AL94" s="33"/>
      <c r="AM94" s="33"/>
      <c r="AN94" s="33"/>
      <c r="AO94" s="33"/>
      <c r="AP94" s="33"/>
      <c r="AQ94" s="60"/>
      <c r="AR94" s="52"/>
      <c r="AS94" s="60"/>
      <c r="AT94" s="52"/>
      <c r="AU94" s="33"/>
      <c r="AV94" s="33"/>
      <c r="AW94" s="33"/>
      <c r="AX94" s="33"/>
      <c r="AY94" s="42"/>
      <c r="AZ94" s="43"/>
      <c r="BA94" s="60"/>
      <c r="BB94" s="52"/>
      <c r="BC94" s="52"/>
      <c r="BD94" s="33"/>
      <c r="BE94" s="33"/>
      <c r="BF94" s="33"/>
      <c r="BG94" s="33"/>
      <c r="BH94" s="33"/>
      <c r="BI94" s="3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408.7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43"/>
      <c r="O95" s="43"/>
      <c r="P95" s="43"/>
      <c r="Q95" s="43"/>
      <c r="R95" s="43"/>
      <c r="S95" s="43"/>
      <c r="T95" s="43"/>
      <c r="U95" s="33"/>
      <c r="V95" s="33"/>
      <c r="W95" s="33"/>
      <c r="X95" s="33"/>
      <c r="Y95" s="33"/>
      <c r="Z95" s="33"/>
      <c r="AA95" s="33"/>
      <c r="AB95" s="33"/>
      <c r="AC95" s="62"/>
      <c r="AD95" s="33"/>
      <c r="AE95" s="42"/>
      <c r="AF95" s="52"/>
      <c r="AG95" s="52"/>
      <c r="AH95" s="33"/>
      <c r="AI95" s="60"/>
      <c r="AJ95" s="52"/>
      <c r="AK95" s="52"/>
      <c r="AL95" s="33"/>
      <c r="AM95" s="33"/>
      <c r="AN95" s="33"/>
      <c r="AO95" s="33"/>
      <c r="AP95" s="33"/>
      <c r="AQ95" s="60"/>
      <c r="AR95" s="52"/>
      <c r="AS95" s="60"/>
      <c r="AT95" s="52"/>
      <c r="AU95" s="33"/>
      <c r="AV95" s="33"/>
      <c r="AW95" s="33"/>
      <c r="AX95" s="33"/>
      <c r="AY95" s="42"/>
      <c r="AZ95" s="43"/>
      <c r="BA95" s="60"/>
      <c r="BB95" s="43"/>
      <c r="BC95" s="43"/>
      <c r="BD95" s="33"/>
      <c r="BE95" s="33"/>
      <c r="BF95" s="33"/>
      <c r="BG95" s="33"/>
      <c r="BH95" s="33"/>
      <c r="BI95" s="3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186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43"/>
      <c r="O96" s="42"/>
      <c r="P96" s="43"/>
      <c r="Q96" s="43"/>
      <c r="R96" s="43"/>
      <c r="S96" s="43"/>
      <c r="T96" s="43"/>
      <c r="U96" s="33"/>
      <c r="V96" s="33"/>
      <c r="W96" s="33"/>
      <c r="X96" s="33"/>
      <c r="Y96" s="33"/>
      <c r="Z96" s="33"/>
      <c r="AA96" s="33"/>
      <c r="AB96" s="33"/>
      <c r="AC96" s="62"/>
      <c r="AD96" s="33"/>
      <c r="AE96" s="42"/>
      <c r="AF96" s="52"/>
      <c r="AG96" s="52"/>
      <c r="AH96" s="33"/>
      <c r="AI96" s="60"/>
      <c r="AJ96" s="52"/>
      <c r="AK96" s="52"/>
      <c r="AL96" s="33"/>
      <c r="AM96" s="33"/>
      <c r="AN96" s="33"/>
      <c r="AO96" s="33"/>
      <c r="AP96" s="33"/>
      <c r="AQ96" s="60"/>
      <c r="AR96" s="52"/>
      <c r="AS96" s="60"/>
      <c r="AT96" s="52"/>
      <c r="AU96" s="33"/>
      <c r="AV96" s="33"/>
      <c r="AW96" s="33"/>
      <c r="AX96" s="33"/>
      <c r="AY96" s="42"/>
      <c r="AZ96" s="43"/>
      <c r="BA96" s="60"/>
      <c r="BB96" s="52"/>
      <c r="BC96" s="52"/>
      <c r="BD96" s="33"/>
      <c r="BE96" s="33"/>
      <c r="BF96" s="33"/>
      <c r="BG96" s="33"/>
      <c r="BH96" s="33"/>
      <c r="BI96" s="3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409.6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60"/>
      <c r="N97" s="32"/>
      <c r="O97" s="31"/>
      <c r="P97" s="32"/>
      <c r="Q97" s="32"/>
      <c r="R97" s="32"/>
      <c r="S97" s="32"/>
      <c r="T97" s="32"/>
      <c r="U97" s="33"/>
      <c r="V97" s="33"/>
      <c r="W97" s="33"/>
      <c r="X97" s="33"/>
      <c r="Y97" s="33"/>
      <c r="Z97" s="33"/>
      <c r="AA97" s="33"/>
      <c r="AB97" s="33"/>
      <c r="AC97" s="62"/>
      <c r="AD97" s="33"/>
      <c r="AE97" s="42"/>
      <c r="AF97" s="52"/>
      <c r="AG97" s="52"/>
      <c r="AH97" s="33"/>
      <c r="AI97" s="60"/>
      <c r="AJ97" s="52"/>
      <c r="AK97" s="52"/>
      <c r="AL97" s="33"/>
      <c r="AM97" s="33"/>
      <c r="AN97" s="33"/>
      <c r="AO97" s="33"/>
      <c r="AP97" s="33"/>
      <c r="AQ97" s="60"/>
      <c r="AR97" s="52"/>
      <c r="AS97" s="60"/>
      <c r="AT97" s="52"/>
      <c r="AU97" s="33"/>
      <c r="AV97" s="33"/>
      <c r="AW97" s="33"/>
      <c r="AX97" s="33"/>
      <c r="AY97" s="42"/>
      <c r="AZ97" s="43"/>
      <c r="BA97" s="60"/>
      <c r="BB97" s="52"/>
      <c r="BC97" s="52"/>
      <c r="BD97" s="33"/>
      <c r="BE97" s="33"/>
      <c r="BF97" s="33"/>
      <c r="BG97" s="33"/>
      <c r="BH97" s="33"/>
      <c r="BI97" s="3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22" customFormat="1" ht="216.7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60"/>
      <c r="N98" s="32"/>
      <c r="O98" s="31"/>
      <c r="P98" s="32"/>
      <c r="Q98" s="32"/>
      <c r="R98" s="32"/>
      <c r="S98" s="32"/>
      <c r="T98" s="32"/>
      <c r="U98" s="33"/>
      <c r="V98" s="33"/>
      <c r="W98" s="33"/>
      <c r="X98" s="33"/>
      <c r="Y98" s="33"/>
      <c r="Z98" s="33"/>
      <c r="AA98" s="33"/>
      <c r="AB98" s="33"/>
      <c r="AC98" s="62"/>
      <c r="AD98" s="33"/>
      <c r="AE98" s="42"/>
      <c r="AF98" s="52"/>
      <c r="AG98" s="52"/>
      <c r="AH98" s="33"/>
      <c r="AI98" s="60"/>
      <c r="AJ98" s="52"/>
      <c r="AK98" s="52"/>
      <c r="AL98" s="33"/>
      <c r="AM98" s="33"/>
      <c r="AN98" s="33"/>
      <c r="AO98" s="33"/>
      <c r="AP98" s="33"/>
      <c r="AQ98" s="60"/>
      <c r="AR98" s="52"/>
      <c r="AS98" s="60"/>
      <c r="AT98" s="52"/>
      <c r="AU98" s="33"/>
      <c r="AV98" s="33"/>
      <c r="AW98" s="33"/>
      <c r="AX98" s="33"/>
      <c r="AY98" s="42"/>
      <c r="AZ98" s="43"/>
      <c r="BA98" s="60"/>
      <c r="BB98" s="52"/>
      <c r="BC98" s="52"/>
      <c r="BD98" s="33"/>
      <c r="BE98" s="33"/>
      <c r="BF98" s="33"/>
      <c r="BG98" s="33"/>
      <c r="BH98" s="33"/>
      <c r="BI98" s="33"/>
      <c r="BJ98" s="33"/>
      <c r="BK98" s="33"/>
      <c r="BL98" s="24"/>
      <c r="BM98" s="33"/>
      <c r="BN98" s="33"/>
      <c r="BO98" s="34"/>
      <c r="BP98" s="23"/>
      <c r="BQ98" s="24"/>
      <c r="BR98" s="25"/>
    </row>
    <row r="99" spans="1:70" s="22" customFormat="1" ht="254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43"/>
      <c r="O99" s="42"/>
      <c r="P99" s="43"/>
      <c r="Q99" s="43"/>
      <c r="R99" s="43"/>
      <c r="S99" s="43"/>
      <c r="T99" s="43"/>
      <c r="U99" s="33"/>
      <c r="V99" s="33"/>
      <c r="W99" s="33"/>
      <c r="X99" s="33"/>
      <c r="Y99" s="33"/>
      <c r="Z99" s="33"/>
      <c r="AA99" s="33"/>
      <c r="AB99" s="33"/>
      <c r="AC99" s="60"/>
      <c r="AD99" s="52"/>
      <c r="AE99" s="52"/>
      <c r="AF99" s="33"/>
      <c r="AG99" s="33"/>
      <c r="AH99" s="33"/>
      <c r="AI99" s="60"/>
      <c r="AJ99" s="52"/>
      <c r="AK99" s="52"/>
      <c r="AL99" s="33"/>
      <c r="AM99" s="33"/>
      <c r="AN99" s="33"/>
      <c r="AO99" s="33"/>
      <c r="AP99" s="33"/>
      <c r="AQ99" s="60"/>
      <c r="AR99" s="52"/>
      <c r="AS99" s="60"/>
      <c r="AT99" s="52"/>
      <c r="AU99" s="33"/>
      <c r="AV99" s="33"/>
      <c r="AW99" s="33"/>
      <c r="AX99" s="33"/>
      <c r="AY99" s="42"/>
      <c r="AZ99" s="43"/>
      <c r="BA99" s="60"/>
      <c r="BB99" s="43"/>
      <c r="BC99" s="43"/>
      <c r="BD99" s="33"/>
      <c r="BE99" s="33"/>
      <c r="BF99" s="33"/>
      <c r="BG99" s="33"/>
      <c r="BH99" s="33"/>
      <c r="BI99" s="3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22" customFormat="1" ht="147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60"/>
      <c r="N100" s="23"/>
      <c r="O100" s="23"/>
      <c r="P100" s="23"/>
      <c r="Q100" s="23"/>
      <c r="R100" s="23"/>
      <c r="S100" s="23"/>
      <c r="T100" s="23"/>
      <c r="U100" s="33"/>
      <c r="V100" s="33"/>
      <c r="W100" s="33"/>
      <c r="X100" s="33"/>
      <c r="Y100" s="33"/>
      <c r="Z100" s="33"/>
      <c r="AA100" s="33"/>
      <c r="AB100" s="33"/>
      <c r="AC100" s="60"/>
      <c r="AD100" s="52"/>
      <c r="AE100" s="52"/>
      <c r="AF100" s="33"/>
      <c r="AG100" s="33"/>
      <c r="AH100" s="33"/>
      <c r="AI100" s="60"/>
      <c r="AJ100" s="52"/>
      <c r="AK100" s="52"/>
      <c r="AL100" s="33"/>
      <c r="AM100" s="33"/>
      <c r="AN100" s="33"/>
      <c r="AO100" s="33"/>
      <c r="AP100" s="33"/>
      <c r="AQ100" s="60"/>
      <c r="AR100" s="52"/>
      <c r="AS100" s="60"/>
      <c r="AT100" s="52"/>
      <c r="AU100" s="33"/>
      <c r="AV100" s="33"/>
      <c r="AW100" s="33"/>
      <c r="AX100" s="33"/>
      <c r="AY100" s="42"/>
      <c r="AZ100" s="43"/>
      <c r="BA100" s="60"/>
      <c r="BB100" s="52"/>
      <c r="BC100" s="52"/>
      <c r="BD100" s="33"/>
      <c r="BE100" s="33"/>
      <c r="BF100" s="33"/>
      <c r="BG100" s="33"/>
      <c r="BH100" s="33"/>
      <c r="BI100" s="33"/>
      <c r="BJ100" s="33"/>
      <c r="BK100" s="33"/>
      <c r="BL100" s="24"/>
      <c r="BM100" s="33"/>
      <c r="BN100" s="33"/>
      <c r="BO100" s="34"/>
      <c r="BP100" s="23"/>
      <c r="BQ100" s="24"/>
      <c r="BR100" s="25"/>
    </row>
    <row r="101" spans="1:70" s="22" customFormat="1" ht="244.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43"/>
      <c r="O101" s="43"/>
      <c r="P101" s="43"/>
      <c r="Q101" s="43"/>
      <c r="R101" s="43"/>
      <c r="S101" s="43"/>
      <c r="T101" s="43"/>
      <c r="U101" s="33"/>
      <c r="V101" s="33"/>
      <c r="W101" s="33"/>
      <c r="X101" s="33"/>
      <c r="Y101" s="33"/>
      <c r="Z101" s="33"/>
      <c r="AA101" s="33"/>
      <c r="AB101" s="33"/>
      <c r="AC101" s="60"/>
      <c r="AD101" s="51"/>
      <c r="AE101" s="51"/>
      <c r="AF101" s="33"/>
      <c r="AG101" s="33"/>
      <c r="AH101" s="33"/>
      <c r="AI101" s="60"/>
      <c r="AJ101" s="51"/>
      <c r="AK101" s="51"/>
      <c r="AL101" s="33"/>
      <c r="AM101" s="33"/>
      <c r="AN101" s="33"/>
      <c r="AO101" s="33"/>
      <c r="AP101" s="33"/>
      <c r="AQ101" s="60"/>
      <c r="AR101" s="52"/>
      <c r="AS101" s="60"/>
      <c r="AT101" s="43"/>
      <c r="AU101" s="33"/>
      <c r="AV101" s="33"/>
      <c r="AW101" s="33"/>
      <c r="AX101" s="33"/>
      <c r="AY101" s="42"/>
      <c r="AZ101" s="43"/>
      <c r="BA101" s="60"/>
      <c r="BB101" s="43"/>
      <c r="BC101" s="43"/>
      <c r="BD101" s="33"/>
      <c r="BE101" s="42"/>
      <c r="BF101" s="43"/>
      <c r="BG101" s="42"/>
      <c r="BH101" s="33"/>
      <c r="BI101" s="3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244.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43"/>
      <c r="O102" s="42"/>
      <c r="P102" s="43"/>
      <c r="Q102" s="43"/>
      <c r="R102" s="42"/>
      <c r="S102" s="43"/>
      <c r="T102" s="43"/>
      <c r="U102" s="33"/>
      <c r="V102" s="33"/>
      <c r="W102" s="33"/>
      <c r="X102" s="33"/>
      <c r="Y102" s="33"/>
      <c r="Z102" s="33"/>
      <c r="AA102" s="33"/>
      <c r="AB102" s="33"/>
      <c r="AC102" s="60"/>
      <c r="AD102" s="51"/>
      <c r="AE102" s="51"/>
      <c r="AF102" s="33"/>
      <c r="AG102" s="33"/>
      <c r="AH102" s="33"/>
      <c r="AI102" s="60"/>
      <c r="AJ102" s="51"/>
      <c r="AK102" s="51"/>
      <c r="AL102" s="33"/>
      <c r="AM102" s="33"/>
      <c r="AN102" s="33"/>
      <c r="AO102" s="33"/>
      <c r="AP102" s="33"/>
      <c r="AQ102" s="60"/>
      <c r="AR102" s="52"/>
      <c r="AS102" s="60"/>
      <c r="AT102" s="43"/>
      <c r="AU102" s="33"/>
      <c r="AV102" s="33"/>
      <c r="AW102" s="33"/>
      <c r="AX102" s="33"/>
      <c r="AY102" s="42"/>
      <c r="AZ102" s="43"/>
      <c r="BA102" s="60"/>
      <c r="BB102" s="43"/>
      <c r="BC102" s="43"/>
      <c r="BD102" s="33"/>
      <c r="BE102" s="33"/>
      <c r="BF102" s="33"/>
      <c r="BG102" s="33"/>
      <c r="BH102" s="33"/>
      <c r="BI102" s="3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244.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33"/>
      <c r="V103" s="33"/>
      <c r="W103" s="33"/>
      <c r="X103" s="33"/>
      <c r="Y103" s="33"/>
      <c r="Z103" s="33"/>
      <c r="AA103" s="33"/>
      <c r="AB103" s="33"/>
      <c r="AC103" s="60"/>
      <c r="AD103" s="51"/>
      <c r="AE103" s="51"/>
      <c r="AF103" s="33"/>
      <c r="AG103" s="33"/>
      <c r="AH103" s="33"/>
      <c r="AI103" s="60"/>
      <c r="AJ103" s="51"/>
      <c r="AK103" s="51"/>
      <c r="AL103" s="33"/>
      <c r="AM103" s="33"/>
      <c r="AN103" s="33"/>
      <c r="AO103" s="33"/>
      <c r="AP103" s="33"/>
      <c r="AQ103" s="60"/>
      <c r="AR103" s="52"/>
      <c r="AS103" s="60"/>
      <c r="AT103" s="43"/>
      <c r="AU103" s="33"/>
      <c r="AV103" s="33"/>
      <c r="AW103" s="33"/>
      <c r="AX103" s="33"/>
      <c r="AY103" s="42"/>
      <c r="AZ103" s="43"/>
      <c r="BA103" s="60"/>
      <c r="BB103" s="43"/>
      <c r="BC103" s="43"/>
      <c r="BD103" s="33"/>
      <c r="BE103" s="42"/>
      <c r="BF103" s="43"/>
      <c r="BG103" s="43"/>
      <c r="BH103" s="33"/>
      <c r="BI103" s="3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244.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23"/>
      <c r="O104" s="20"/>
      <c r="P104" s="23"/>
      <c r="Q104" s="23"/>
      <c r="R104" s="23"/>
      <c r="S104" s="23"/>
      <c r="T104" s="23"/>
      <c r="U104" s="33"/>
      <c r="V104" s="33"/>
      <c r="W104" s="33"/>
      <c r="X104" s="33"/>
      <c r="Y104" s="33"/>
      <c r="Z104" s="33"/>
      <c r="AA104" s="33"/>
      <c r="AB104" s="33"/>
      <c r="AC104" s="60"/>
      <c r="AD104" s="51"/>
      <c r="AE104" s="51"/>
      <c r="AF104" s="33"/>
      <c r="AG104" s="33"/>
      <c r="AH104" s="33"/>
      <c r="AI104" s="60"/>
      <c r="AJ104" s="51"/>
      <c r="AK104" s="51"/>
      <c r="AL104" s="33"/>
      <c r="AM104" s="33"/>
      <c r="AN104" s="33"/>
      <c r="AO104" s="33"/>
      <c r="AP104" s="33"/>
      <c r="AQ104" s="60"/>
      <c r="AR104" s="52"/>
      <c r="AS104" s="60"/>
      <c r="AT104" s="43"/>
      <c r="AU104" s="33"/>
      <c r="AV104" s="33"/>
      <c r="AW104" s="33"/>
      <c r="AX104" s="33"/>
      <c r="AY104" s="42"/>
      <c r="AZ104" s="43"/>
      <c r="BA104" s="60"/>
      <c r="BB104" s="43"/>
      <c r="BC104" s="43"/>
      <c r="BD104" s="33"/>
      <c r="BE104" s="33"/>
      <c r="BF104" s="33"/>
      <c r="BG104" s="33"/>
      <c r="BH104" s="33"/>
      <c r="BI104" s="3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408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43"/>
      <c r="O105" s="42"/>
      <c r="P105" s="42"/>
      <c r="Q105" s="42"/>
      <c r="R105" s="42"/>
      <c r="S105" s="42"/>
      <c r="T105" s="43"/>
      <c r="U105" s="33"/>
      <c r="V105" s="33"/>
      <c r="W105" s="33"/>
      <c r="X105" s="33"/>
      <c r="Y105" s="33"/>
      <c r="Z105" s="33"/>
      <c r="AA105" s="33"/>
      <c r="AB105" s="33"/>
      <c r="AC105" s="60"/>
      <c r="AD105" s="51"/>
      <c r="AE105" s="51"/>
      <c r="AF105" s="33"/>
      <c r="AG105" s="33"/>
      <c r="AH105" s="33"/>
      <c r="AI105" s="60"/>
      <c r="AJ105" s="51"/>
      <c r="AK105" s="51"/>
      <c r="AL105" s="33"/>
      <c r="AM105" s="33"/>
      <c r="AN105" s="33"/>
      <c r="AO105" s="33"/>
      <c r="AP105" s="33"/>
      <c r="AQ105" s="60"/>
      <c r="AR105" s="52"/>
      <c r="AS105" s="60"/>
      <c r="AT105" s="43"/>
      <c r="AU105" s="33"/>
      <c r="AV105" s="33"/>
      <c r="AW105" s="33"/>
      <c r="AX105" s="33"/>
      <c r="AY105" s="42"/>
      <c r="AZ105" s="43"/>
      <c r="BA105" s="60"/>
      <c r="BB105" s="43"/>
      <c r="BC105" s="42"/>
      <c r="BD105" s="33"/>
      <c r="BE105" s="33"/>
      <c r="BF105" s="33"/>
      <c r="BG105" s="33"/>
      <c r="BH105" s="33"/>
      <c r="BI105" s="3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246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43"/>
      <c r="O106" s="42"/>
      <c r="P106" s="43"/>
      <c r="Q106" s="43"/>
      <c r="R106" s="43"/>
      <c r="S106" s="43"/>
      <c r="T106" s="43"/>
      <c r="U106" s="33"/>
      <c r="V106" s="33"/>
      <c r="W106" s="33"/>
      <c r="X106" s="33"/>
      <c r="Y106" s="33"/>
      <c r="Z106" s="33"/>
      <c r="AA106" s="33"/>
      <c r="AB106" s="33"/>
      <c r="AC106" s="60"/>
      <c r="AD106" s="51"/>
      <c r="AE106" s="51"/>
      <c r="AF106" s="33"/>
      <c r="AG106" s="33"/>
      <c r="AH106" s="33"/>
      <c r="AI106" s="60"/>
      <c r="AJ106" s="51"/>
      <c r="AK106" s="51"/>
      <c r="AL106" s="33"/>
      <c r="AM106" s="33"/>
      <c r="AN106" s="33"/>
      <c r="AO106" s="33"/>
      <c r="AP106" s="33"/>
      <c r="AQ106" s="60"/>
      <c r="AR106" s="52"/>
      <c r="AS106" s="60"/>
      <c r="AT106" s="43"/>
      <c r="AU106" s="33"/>
      <c r="AV106" s="33"/>
      <c r="AW106" s="33"/>
      <c r="AX106" s="33"/>
      <c r="AY106" s="42"/>
      <c r="AZ106" s="43"/>
      <c r="BA106" s="60"/>
      <c r="BB106" s="43"/>
      <c r="BC106" s="42"/>
      <c r="BD106" s="33"/>
      <c r="BE106" s="42"/>
      <c r="BF106" s="43"/>
      <c r="BG106" s="43"/>
      <c r="BH106" s="33"/>
      <c r="BI106" s="33"/>
      <c r="BJ106" s="33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258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23"/>
      <c r="O107" s="20"/>
      <c r="P107" s="23"/>
      <c r="Q107" s="23"/>
      <c r="R107" s="23"/>
      <c r="S107" s="23"/>
      <c r="T107" s="23"/>
      <c r="U107" s="33"/>
      <c r="V107" s="33"/>
      <c r="W107" s="33"/>
      <c r="X107" s="33"/>
      <c r="Y107" s="33"/>
      <c r="Z107" s="33"/>
      <c r="AA107" s="33"/>
      <c r="AB107" s="33"/>
      <c r="AC107" s="60"/>
      <c r="AD107" s="51"/>
      <c r="AE107" s="42"/>
      <c r="AF107" s="33"/>
      <c r="AG107" s="33"/>
      <c r="AH107" s="33"/>
      <c r="AI107" s="60"/>
      <c r="AJ107" s="51"/>
      <c r="AK107" s="42"/>
      <c r="AL107" s="33"/>
      <c r="AM107" s="33"/>
      <c r="AN107" s="33"/>
      <c r="AO107" s="33"/>
      <c r="AP107" s="33"/>
      <c r="AQ107" s="60"/>
      <c r="AR107" s="43"/>
      <c r="AS107" s="60"/>
      <c r="AT107" s="43"/>
      <c r="AU107" s="33"/>
      <c r="AV107" s="33"/>
      <c r="AW107" s="33"/>
      <c r="AX107" s="33"/>
      <c r="AY107" s="42"/>
      <c r="AZ107" s="43"/>
      <c r="BA107" s="60"/>
      <c r="BB107" s="43"/>
      <c r="BC107" s="42"/>
      <c r="BD107" s="33"/>
      <c r="BE107" s="33"/>
      <c r="BF107" s="33"/>
      <c r="BG107" s="33"/>
      <c r="BH107" s="33"/>
      <c r="BI107" s="3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201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60"/>
      <c r="N108" s="29"/>
      <c r="O108" s="29"/>
      <c r="P108" s="29"/>
      <c r="Q108" s="29"/>
      <c r="R108" s="29"/>
      <c r="S108" s="29"/>
      <c r="T108" s="29"/>
      <c r="U108" s="33"/>
      <c r="V108" s="33"/>
      <c r="W108" s="33"/>
      <c r="X108" s="33"/>
      <c r="Y108" s="33"/>
      <c r="Z108" s="33"/>
      <c r="AA108" s="33"/>
      <c r="AB108" s="33"/>
      <c r="AC108" s="60"/>
      <c r="AD108" s="51"/>
      <c r="AE108" s="42"/>
      <c r="AF108" s="33"/>
      <c r="AG108" s="33"/>
      <c r="AH108" s="33"/>
      <c r="AI108" s="60"/>
      <c r="AJ108" s="51"/>
      <c r="AK108" s="42"/>
      <c r="AL108" s="33"/>
      <c r="AM108" s="33"/>
      <c r="AN108" s="33"/>
      <c r="AO108" s="33"/>
      <c r="AP108" s="33"/>
      <c r="AQ108" s="60"/>
      <c r="AR108" s="43"/>
      <c r="AS108" s="60"/>
      <c r="AT108" s="43"/>
      <c r="AU108" s="33"/>
      <c r="AV108" s="33"/>
      <c r="AW108" s="33"/>
      <c r="AX108" s="33"/>
      <c r="AY108" s="42"/>
      <c r="AZ108" s="43"/>
      <c r="BA108" s="60"/>
      <c r="BB108" s="43"/>
      <c r="BC108" s="42"/>
      <c r="BD108" s="33"/>
      <c r="BE108" s="33"/>
      <c r="BF108" s="33"/>
      <c r="BG108" s="33"/>
      <c r="BH108" s="33"/>
      <c r="BI108" s="3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91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3"/>
      <c r="O109" s="42"/>
      <c r="P109" s="43"/>
      <c r="Q109" s="43"/>
      <c r="R109" s="43"/>
      <c r="S109" s="43"/>
      <c r="T109" s="43"/>
      <c r="U109" s="33"/>
      <c r="V109" s="33"/>
      <c r="W109" s="33"/>
      <c r="X109" s="33"/>
      <c r="Y109" s="33"/>
      <c r="Z109" s="33"/>
      <c r="AA109" s="33"/>
      <c r="AB109" s="33"/>
      <c r="AC109" s="60"/>
      <c r="AD109" s="51"/>
      <c r="AE109" s="42"/>
      <c r="AF109" s="33"/>
      <c r="AG109" s="33"/>
      <c r="AH109" s="33"/>
      <c r="AI109" s="60"/>
      <c r="AJ109" s="51"/>
      <c r="AK109" s="42"/>
      <c r="AL109" s="33"/>
      <c r="AM109" s="33"/>
      <c r="AN109" s="33"/>
      <c r="AO109" s="33"/>
      <c r="AP109" s="33"/>
      <c r="AQ109" s="60"/>
      <c r="AR109" s="43"/>
      <c r="AS109" s="60"/>
      <c r="AT109" s="43"/>
      <c r="AU109" s="33"/>
      <c r="AV109" s="33"/>
      <c r="AW109" s="33"/>
      <c r="AX109" s="33"/>
      <c r="AY109" s="42"/>
      <c r="AZ109" s="43"/>
      <c r="BA109" s="60"/>
      <c r="BB109" s="43"/>
      <c r="BC109" s="43"/>
      <c r="BD109" s="33"/>
      <c r="BE109" s="33"/>
      <c r="BF109" s="33"/>
      <c r="BG109" s="33"/>
      <c r="BH109" s="33"/>
      <c r="BI109" s="3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191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60"/>
      <c r="N110" s="32"/>
      <c r="O110" s="31"/>
      <c r="P110" s="32"/>
      <c r="Q110" s="32"/>
      <c r="R110" s="32"/>
      <c r="S110" s="32"/>
      <c r="T110" s="32"/>
      <c r="U110" s="33"/>
      <c r="V110" s="33"/>
      <c r="W110" s="33"/>
      <c r="X110" s="33"/>
      <c r="Y110" s="33"/>
      <c r="Z110" s="33"/>
      <c r="AA110" s="33"/>
      <c r="AB110" s="33"/>
      <c r="AC110" s="60"/>
      <c r="AD110" s="51"/>
      <c r="AE110" s="42"/>
      <c r="AF110" s="33"/>
      <c r="AG110" s="33"/>
      <c r="AH110" s="33"/>
      <c r="AI110" s="60"/>
      <c r="AJ110" s="51"/>
      <c r="AK110" s="42"/>
      <c r="AL110" s="33"/>
      <c r="AM110" s="33"/>
      <c r="AN110" s="33"/>
      <c r="AO110" s="33"/>
      <c r="AP110" s="33"/>
      <c r="AQ110" s="60"/>
      <c r="AR110" s="43"/>
      <c r="AS110" s="60"/>
      <c r="AT110" s="43"/>
      <c r="AU110" s="33"/>
      <c r="AV110" s="33"/>
      <c r="AW110" s="33"/>
      <c r="AX110" s="33"/>
      <c r="AY110" s="42"/>
      <c r="AZ110" s="43"/>
      <c r="BA110" s="60"/>
      <c r="BB110" s="43"/>
      <c r="BC110" s="42"/>
      <c r="BD110" s="33"/>
      <c r="BE110" s="33"/>
      <c r="BF110" s="33"/>
      <c r="BG110" s="33"/>
      <c r="BH110" s="33"/>
      <c r="BI110" s="3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247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60"/>
      <c r="N111" s="23"/>
      <c r="O111" s="23"/>
      <c r="P111" s="23"/>
      <c r="Q111" s="23"/>
      <c r="R111" s="23"/>
      <c r="S111" s="23"/>
      <c r="T111" s="28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62"/>
      <c r="AJ111" s="33"/>
      <c r="AK111" s="33"/>
      <c r="AL111" s="33"/>
      <c r="AM111" s="33"/>
      <c r="AN111" s="33"/>
      <c r="AO111" s="33"/>
      <c r="AP111" s="33"/>
      <c r="AQ111" s="62"/>
      <c r="AR111" s="33"/>
      <c r="AS111" s="62"/>
      <c r="AT111" s="33"/>
      <c r="AU111" s="33"/>
      <c r="AV111" s="33"/>
      <c r="AW111" s="33"/>
      <c r="AX111" s="33"/>
      <c r="AY111" s="42"/>
      <c r="AZ111" s="43"/>
      <c r="BA111" s="60"/>
      <c r="BB111" s="43"/>
      <c r="BC111" s="42"/>
      <c r="BD111" s="33"/>
      <c r="BE111" s="33"/>
      <c r="BF111" s="33"/>
      <c r="BG111" s="33"/>
      <c r="BH111" s="33"/>
      <c r="BI111" s="3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271.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60"/>
      <c r="N112" s="28"/>
      <c r="O112" s="18"/>
      <c r="P112" s="28"/>
      <c r="Q112" s="28"/>
      <c r="R112" s="28"/>
      <c r="S112" s="28"/>
      <c r="T112" s="2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62"/>
      <c r="AR112" s="33"/>
      <c r="AS112" s="62"/>
      <c r="AT112" s="33"/>
      <c r="AU112" s="33"/>
      <c r="AV112" s="33"/>
      <c r="AW112" s="33"/>
      <c r="AX112" s="33"/>
      <c r="AY112" s="42"/>
      <c r="AZ112" s="43"/>
      <c r="BA112" s="60"/>
      <c r="BB112" s="43"/>
      <c r="BC112" s="42"/>
      <c r="BD112" s="33"/>
      <c r="BE112" s="33"/>
      <c r="BF112" s="33"/>
      <c r="BG112" s="33"/>
      <c r="BH112" s="33"/>
      <c r="BI112" s="3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261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60"/>
      <c r="N113" s="28"/>
      <c r="O113" s="18"/>
      <c r="P113" s="28"/>
      <c r="Q113" s="28"/>
      <c r="R113" s="28"/>
      <c r="S113" s="28"/>
      <c r="T113" s="2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62"/>
      <c r="AR113" s="33"/>
      <c r="AS113" s="62"/>
      <c r="AT113" s="33"/>
      <c r="AU113" s="33"/>
      <c r="AV113" s="33"/>
      <c r="AW113" s="33"/>
      <c r="AX113" s="33"/>
      <c r="AY113" s="42"/>
      <c r="AZ113" s="43"/>
      <c r="BA113" s="60"/>
      <c r="BB113" s="43"/>
      <c r="BC113" s="42"/>
      <c r="BD113" s="33"/>
      <c r="BE113" s="33"/>
      <c r="BF113" s="33"/>
      <c r="BG113" s="33"/>
      <c r="BH113" s="33"/>
      <c r="BI113" s="3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204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62"/>
      <c r="AR114" s="33"/>
      <c r="AS114" s="62"/>
      <c r="AT114" s="33"/>
      <c r="AU114" s="33"/>
      <c r="AV114" s="33"/>
      <c r="AW114" s="33"/>
      <c r="AX114" s="33"/>
      <c r="AY114" s="42"/>
      <c r="AZ114" s="43"/>
      <c r="BA114" s="60"/>
      <c r="BB114" s="42"/>
      <c r="BC114" s="42"/>
      <c r="BD114" s="33"/>
      <c r="BE114" s="33"/>
      <c r="BF114" s="33"/>
      <c r="BG114" s="33"/>
      <c r="BH114" s="33"/>
      <c r="BI114" s="3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20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60"/>
      <c r="N115" s="20"/>
      <c r="O115" s="20"/>
      <c r="P115" s="20"/>
      <c r="Q115" s="20"/>
      <c r="R115" s="20"/>
      <c r="S115" s="20"/>
      <c r="T115" s="20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62"/>
      <c r="AR115" s="33"/>
      <c r="AS115" s="62"/>
      <c r="AT115" s="33"/>
      <c r="AU115" s="33"/>
      <c r="AV115" s="33"/>
      <c r="AW115" s="33"/>
      <c r="AX115" s="33"/>
      <c r="AY115" s="42"/>
      <c r="AZ115" s="43"/>
      <c r="BA115" s="60"/>
      <c r="BB115" s="43"/>
      <c r="BC115" s="42"/>
      <c r="BD115" s="33"/>
      <c r="BE115" s="33"/>
      <c r="BF115" s="33"/>
      <c r="BG115" s="33"/>
      <c r="BH115" s="33"/>
      <c r="BI115" s="3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20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60"/>
      <c r="N116" s="28"/>
      <c r="O116" s="18"/>
      <c r="P116" s="28"/>
      <c r="Q116" s="28"/>
      <c r="R116" s="28"/>
      <c r="S116" s="28"/>
      <c r="T116" s="28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62"/>
      <c r="AR116" s="33"/>
      <c r="AS116" s="62"/>
      <c r="AT116" s="33"/>
      <c r="AU116" s="33"/>
      <c r="AV116" s="33"/>
      <c r="AW116" s="33"/>
      <c r="AX116" s="33"/>
      <c r="AY116" s="42"/>
      <c r="AZ116" s="43"/>
      <c r="BA116" s="60"/>
      <c r="BB116" s="43"/>
      <c r="BC116" s="42"/>
      <c r="BD116" s="33"/>
      <c r="BE116" s="33"/>
      <c r="BF116" s="33"/>
      <c r="BG116" s="33"/>
      <c r="BH116" s="33"/>
      <c r="BI116" s="3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283.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3"/>
      <c r="O117" s="42"/>
      <c r="P117" s="43"/>
      <c r="Q117" s="43"/>
      <c r="R117" s="43"/>
      <c r="S117" s="43"/>
      <c r="T117" s="4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62"/>
      <c r="AR117" s="33"/>
      <c r="AS117" s="62"/>
      <c r="AT117" s="33"/>
      <c r="AU117" s="33"/>
      <c r="AV117" s="33"/>
      <c r="AW117" s="33"/>
      <c r="AX117" s="33"/>
      <c r="AY117" s="42"/>
      <c r="AZ117" s="43"/>
      <c r="BA117" s="60"/>
      <c r="BB117" s="43"/>
      <c r="BC117" s="42"/>
      <c r="BD117" s="33"/>
      <c r="BE117" s="33"/>
      <c r="BF117" s="33"/>
      <c r="BG117" s="33"/>
      <c r="BH117" s="33"/>
      <c r="BI117" s="3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409.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43"/>
      <c r="O118" s="42"/>
      <c r="P118" s="43"/>
      <c r="Q118" s="43"/>
      <c r="R118" s="43"/>
      <c r="S118" s="43"/>
      <c r="T118" s="4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42"/>
      <c r="AF118" s="43"/>
      <c r="AG118" s="43"/>
      <c r="AH118" s="33"/>
      <c r="AI118" s="60"/>
      <c r="AJ118" s="43"/>
      <c r="AK118" s="43"/>
      <c r="AL118" s="33"/>
      <c r="AM118" s="33"/>
      <c r="AN118" s="33"/>
      <c r="AO118" s="33"/>
      <c r="AP118" s="33"/>
      <c r="AQ118" s="60"/>
      <c r="AR118" s="43"/>
      <c r="AS118" s="60"/>
      <c r="AT118" s="43"/>
      <c r="AU118" s="33"/>
      <c r="AV118" s="33"/>
      <c r="AW118" s="33"/>
      <c r="AX118" s="33"/>
      <c r="AY118" s="42"/>
      <c r="AZ118" s="43"/>
      <c r="BA118" s="60"/>
      <c r="BB118" s="43"/>
      <c r="BC118" s="43"/>
      <c r="BD118" s="33"/>
      <c r="BE118" s="33"/>
      <c r="BF118" s="33"/>
      <c r="BG118" s="33"/>
      <c r="BH118" s="33"/>
      <c r="BI118" s="3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114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32"/>
      <c r="O119" s="31"/>
      <c r="P119" s="32"/>
      <c r="Q119" s="32"/>
      <c r="R119" s="32"/>
      <c r="S119" s="32"/>
      <c r="T119" s="3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62"/>
      <c r="AJ119" s="33"/>
      <c r="AK119" s="33"/>
      <c r="AL119" s="33"/>
      <c r="AM119" s="33"/>
      <c r="AN119" s="33"/>
      <c r="AO119" s="33"/>
      <c r="AP119" s="33"/>
      <c r="AQ119" s="62"/>
      <c r="AR119" s="33"/>
      <c r="AS119" s="62"/>
      <c r="AT119" s="33"/>
      <c r="AU119" s="33"/>
      <c r="AV119" s="33"/>
      <c r="AW119" s="33"/>
      <c r="AX119" s="33"/>
      <c r="AY119" s="42"/>
      <c r="AZ119" s="43"/>
      <c r="BA119" s="60"/>
      <c r="BB119" s="43"/>
      <c r="BC119" s="42"/>
      <c r="BD119" s="33"/>
      <c r="BE119" s="33"/>
      <c r="BF119" s="33"/>
      <c r="BG119" s="33"/>
      <c r="BH119" s="33"/>
      <c r="BI119" s="3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114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60"/>
      <c r="N120" s="32"/>
      <c r="O120" s="31"/>
      <c r="P120" s="32"/>
      <c r="Q120" s="32"/>
      <c r="R120" s="32"/>
      <c r="S120" s="32"/>
      <c r="T120" s="32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62"/>
      <c r="AR120" s="33"/>
      <c r="AS120" s="62"/>
      <c r="AT120" s="33"/>
      <c r="AU120" s="33"/>
      <c r="AV120" s="33"/>
      <c r="AW120" s="33"/>
      <c r="AX120" s="33"/>
      <c r="AY120" s="42"/>
      <c r="AZ120" s="43"/>
      <c r="BA120" s="60"/>
      <c r="BB120" s="43"/>
      <c r="BC120" s="42"/>
      <c r="BD120" s="33"/>
      <c r="BE120" s="33"/>
      <c r="BF120" s="33"/>
      <c r="BG120" s="33"/>
      <c r="BH120" s="33"/>
      <c r="BI120" s="3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114.7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60"/>
      <c r="N121" s="32"/>
      <c r="O121" s="31"/>
      <c r="P121" s="32"/>
      <c r="Q121" s="32"/>
      <c r="R121" s="32"/>
      <c r="S121" s="32"/>
      <c r="T121" s="3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62"/>
      <c r="AR121" s="33"/>
      <c r="AS121" s="62"/>
      <c r="AT121" s="33"/>
      <c r="AU121" s="33"/>
      <c r="AV121" s="33"/>
      <c r="AW121" s="33"/>
      <c r="AX121" s="33"/>
      <c r="AY121" s="42"/>
      <c r="AZ121" s="43"/>
      <c r="BA121" s="60"/>
      <c r="BB121" s="43"/>
      <c r="BC121" s="42"/>
      <c r="BD121" s="33"/>
      <c r="BE121" s="33"/>
      <c r="BF121" s="33"/>
      <c r="BG121" s="33"/>
      <c r="BH121" s="33"/>
      <c r="BI121" s="3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114.7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60"/>
      <c r="N122" s="32"/>
      <c r="O122" s="31"/>
      <c r="P122" s="32"/>
      <c r="Q122" s="32"/>
      <c r="R122" s="32"/>
      <c r="S122" s="32"/>
      <c r="T122" s="3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62"/>
      <c r="AR122" s="33"/>
      <c r="AS122" s="62"/>
      <c r="AT122" s="33"/>
      <c r="AU122" s="33"/>
      <c r="AV122" s="33"/>
      <c r="AW122" s="33"/>
      <c r="AX122" s="33"/>
      <c r="AY122" s="42"/>
      <c r="AZ122" s="43"/>
      <c r="BA122" s="60"/>
      <c r="BB122" s="43"/>
      <c r="BC122" s="42"/>
      <c r="BD122" s="33"/>
      <c r="BE122" s="33"/>
      <c r="BF122" s="33"/>
      <c r="BG122" s="33"/>
      <c r="BH122" s="33"/>
      <c r="BI122" s="3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114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60"/>
      <c r="N123" s="32"/>
      <c r="O123" s="31"/>
      <c r="P123" s="32"/>
      <c r="Q123" s="32"/>
      <c r="R123" s="32"/>
      <c r="S123" s="32"/>
      <c r="T123" s="3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62"/>
      <c r="AR123" s="33"/>
      <c r="AS123" s="62"/>
      <c r="AT123" s="33"/>
      <c r="AU123" s="33"/>
      <c r="AV123" s="33"/>
      <c r="AW123" s="33"/>
      <c r="AX123" s="33"/>
      <c r="AY123" s="42"/>
      <c r="AZ123" s="43"/>
      <c r="BA123" s="60"/>
      <c r="BB123" s="43"/>
      <c r="BC123" s="42"/>
      <c r="BD123" s="33"/>
      <c r="BE123" s="33"/>
      <c r="BF123" s="33"/>
      <c r="BG123" s="33"/>
      <c r="BH123" s="33"/>
      <c r="BI123" s="3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204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3"/>
      <c r="O124" s="42"/>
      <c r="P124" s="43"/>
      <c r="Q124" s="43"/>
      <c r="R124" s="43"/>
      <c r="S124" s="43"/>
      <c r="T124" s="4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62"/>
      <c r="AR124" s="33"/>
      <c r="AS124" s="62"/>
      <c r="AT124" s="33"/>
      <c r="AU124" s="33"/>
      <c r="AV124" s="33"/>
      <c r="AW124" s="33"/>
      <c r="AX124" s="33"/>
      <c r="AY124" s="42"/>
      <c r="AZ124" s="43"/>
      <c r="BA124" s="60"/>
      <c r="BB124" s="43"/>
      <c r="BC124" s="42"/>
      <c r="BD124" s="33"/>
      <c r="BE124" s="33"/>
      <c r="BF124" s="33"/>
      <c r="BG124" s="33"/>
      <c r="BH124" s="33"/>
      <c r="BI124" s="3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204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60"/>
      <c r="N125" s="28"/>
      <c r="O125" s="18"/>
      <c r="P125" s="28"/>
      <c r="Q125" s="28"/>
      <c r="R125" s="28"/>
      <c r="S125" s="28"/>
      <c r="T125" s="28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62"/>
      <c r="AR125" s="33"/>
      <c r="AS125" s="62"/>
      <c r="AT125" s="33"/>
      <c r="AU125" s="33"/>
      <c r="AV125" s="33"/>
      <c r="AW125" s="33"/>
      <c r="AX125" s="33"/>
      <c r="AY125" s="42"/>
      <c r="AZ125" s="43"/>
      <c r="BA125" s="60"/>
      <c r="BB125" s="43"/>
      <c r="BC125" s="42"/>
      <c r="BD125" s="33"/>
      <c r="BE125" s="33"/>
      <c r="BF125" s="33"/>
      <c r="BG125" s="33"/>
      <c r="BH125" s="33"/>
      <c r="BI125" s="3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216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42"/>
      <c r="AH126" s="51"/>
      <c r="AI126" s="62"/>
      <c r="AJ126" s="33"/>
      <c r="AK126" s="33"/>
      <c r="AL126" s="33"/>
      <c r="AM126" s="33"/>
      <c r="AN126" s="33"/>
      <c r="AO126" s="33"/>
      <c r="AP126" s="33"/>
      <c r="AQ126" s="62"/>
      <c r="AR126" s="33"/>
      <c r="AS126" s="62"/>
      <c r="AT126" s="33"/>
      <c r="AU126" s="33"/>
      <c r="AV126" s="33"/>
      <c r="AW126" s="33"/>
      <c r="AX126" s="33"/>
      <c r="AY126" s="42"/>
      <c r="AZ126" s="51"/>
      <c r="BA126" s="60"/>
      <c r="BB126" s="51"/>
      <c r="BC126" s="42"/>
      <c r="BD126" s="33"/>
      <c r="BE126" s="33"/>
      <c r="BF126" s="33"/>
      <c r="BG126" s="33"/>
      <c r="BH126" s="33"/>
      <c r="BI126" s="3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58.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51"/>
      <c r="O127" s="51"/>
      <c r="P127" s="51"/>
      <c r="Q127" s="51"/>
      <c r="R127" s="51"/>
      <c r="S127" s="51"/>
      <c r="T127" s="5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62"/>
      <c r="AR127" s="33"/>
      <c r="AS127" s="62"/>
      <c r="AT127" s="33"/>
      <c r="AU127" s="33"/>
      <c r="AV127" s="33"/>
      <c r="AW127" s="33"/>
      <c r="AX127" s="33"/>
      <c r="AY127" s="42"/>
      <c r="AZ127" s="43"/>
      <c r="BA127" s="60"/>
      <c r="BB127" s="43"/>
      <c r="BC127" s="42"/>
      <c r="BD127" s="33"/>
      <c r="BE127" s="33"/>
      <c r="BF127" s="33"/>
      <c r="BG127" s="33"/>
      <c r="BH127" s="33"/>
      <c r="BI127" s="3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141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51"/>
      <c r="O128" s="51"/>
      <c r="P128" s="51"/>
      <c r="Q128" s="51"/>
      <c r="R128" s="51"/>
      <c r="S128" s="51"/>
      <c r="T128" s="5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62"/>
      <c r="AR128" s="33"/>
      <c r="AS128" s="62"/>
      <c r="AT128" s="33"/>
      <c r="AU128" s="33"/>
      <c r="AV128" s="33"/>
      <c r="AW128" s="33"/>
      <c r="AX128" s="33"/>
      <c r="AY128" s="42"/>
      <c r="AZ128" s="43"/>
      <c r="BA128" s="60"/>
      <c r="BB128" s="43"/>
      <c r="BC128" s="42"/>
      <c r="BD128" s="33"/>
      <c r="BE128" s="33"/>
      <c r="BF128" s="33"/>
      <c r="BG128" s="33"/>
      <c r="BH128" s="33"/>
      <c r="BI128" s="3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256.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3"/>
      <c r="O129" s="42"/>
      <c r="P129" s="43"/>
      <c r="Q129" s="43"/>
      <c r="R129" s="43"/>
      <c r="S129" s="43"/>
      <c r="T129" s="4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42"/>
      <c r="AF129" s="43"/>
      <c r="AG129" s="43"/>
      <c r="AH129" s="33"/>
      <c r="AI129" s="60"/>
      <c r="AJ129" s="43"/>
      <c r="AK129" s="43"/>
      <c r="AL129" s="33"/>
      <c r="AM129" s="33"/>
      <c r="AN129" s="33"/>
      <c r="AO129" s="33"/>
      <c r="AP129" s="33"/>
      <c r="AQ129" s="60"/>
      <c r="AR129" s="52"/>
      <c r="AS129" s="60"/>
      <c r="AT129" s="43"/>
      <c r="AU129" s="33"/>
      <c r="AV129" s="33"/>
      <c r="AW129" s="33"/>
      <c r="AX129" s="33"/>
      <c r="AY129" s="42"/>
      <c r="AZ129" s="43"/>
      <c r="BA129" s="60"/>
      <c r="BB129" s="43"/>
      <c r="BC129" s="43"/>
      <c r="BD129" s="33"/>
      <c r="BE129" s="33"/>
      <c r="BF129" s="33"/>
      <c r="BG129" s="33"/>
      <c r="BH129" s="33"/>
      <c r="BI129" s="3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153.7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34"/>
      <c r="O130" s="34"/>
      <c r="P130" s="34"/>
      <c r="Q130" s="34"/>
      <c r="R130" s="34"/>
      <c r="S130" s="34"/>
      <c r="T130" s="3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42"/>
      <c r="AF130" s="43"/>
      <c r="AG130" s="43"/>
      <c r="AH130" s="33"/>
      <c r="AI130" s="60"/>
      <c r="AJ130" s="43"/>
      <c r="AK130" s="43"/>
      <c r="AL130" s="33"/>
      <c r="AM130" s="33"/>
      <c r="AN130" s="33"/>
      <c r="AO130" s="33"/>
      <c r="AP130" s="33"/>
      <c r="AQ130" s="60"/>
      <c r="AR130" s="52"/>
      <c r="AS130" s="60"/>
      <c r="AT130" s="43"/>
      <c r="AU130" s="33"/>
      <c r="AV130" s="33"/>
      <c r="AW130" s="33"/>
      <c r="AX130" s="33"/>
      <c r="AY130" s="42"/>
      <c r="AZ130" s="43"/>
      <c r="BA130" s="60"/>
      <c r="BB130" s="43"/>
      <c r="BC130" s="42"/>
      <c r="BD130" s="33"/>
      <c r="BE130" s="33"/>
      <c r="BF130" s="33"/>
      <c r="BG130" s="33"/>
      <c r="BH130" s="33"/>
      <c r="BI130" s="3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164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60"/>
      <c r="N131" s="32"/>
      <c r="O131" s="31"/>
      <c r="P131" s="32"/>
      <c r="Q131" s="32"/>
      <c r="R131" s="32"/>
      <c r="S131" s="32"/>
      <c r="T131" s="32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42"/>
      <c r="AF131" s="43"/>
      <c r="AG131" s="43"/>
      <c r="AH131" s="33"/>
      <c r="AI131" s="60"/>
      <c r="AJ131" s="43"/>
      <c r="AK131" s="43"/>
      <c r="AL131" s="33"/>
      <c r="AM131" s="33"/>
      <c r="AN131" s="33"/>
      <c r="AO131" s="33"/>
      <c r="AP131" s="33"/>
      <c r="AQ131" s="60"/>
      <c r="AR131" s="52"/>
      <c r="AS131" s="60"/>
      <c r="AT131" s="43"/>
      <c r="AU131" s="33"/>
      <c r="AV131" s="33"/>
      <c r="AW131" s="33"/>
      <c r="AX131" s="33"/>
      <c r="AY131" s="42"/>
      <c r="AZ131" s="43"/>
      <c r="BA131" s="60"/>
      <c r="BB131" s="43"/>
      <c r="BC131" s="42"/>
      <c r="BD131" s="33"/>
      <c r="BE131" s="33"/>
      <c r="BF131" s="33"/>
      <c r="BG131" s="33"/>
      <c r="BH131" s="33"/>
      <c r="BI131" s="3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389.2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52"/>
      <c r="O132" s="52"/>
      <c r="P132" s="52"/>
      <c r="Q132" s="52"/>
      <c r="R132" s="52"/>
      <c r="S132" s="52"/>
      <c r="T132" s="52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42"/>
      <c r="AF132" s="52"/>
      <c r="AG132" s="52"/>
      <c r="AH132" s="33"/>
      <c r="AI132" s="60"/>
      <c r="AJ132" s="52"/>
      <c r="AK132" s="52"/>
      <c r="AL132" s="33"/>
      <c r="AM132" s="33"/>
      <c r="AN132" s="33"/>
      <c r="AO132" s="33"/>
      <c r="AP132" s="33"/>
      <c r="AQ132" s="60"/>
      <c r="AR132" s="52"/>
      <c r="AS132" s="60"/>
      <c r="AT132" s="52"/>
      <c r="AU132" s="33"/>
      <c r="AV132" s="33"/>
      <c r="AW132" s="33"/>
      <c r="AX132" s="33"/>
      <c r="AY132" s="42"/>
      <c r="AZ132" s="43"/>
      <c r="BA132" s="60"/>
      <c r="BB132" s="52"/>
      <c r="BC132" s="52"/>
      <c r="BD132" s="33"/>
      <c r="BE132" s="33"/>
      <c r="BF132" s="33"/>
      <c r="BG132" s="33"/>
      <c r="BH132" s="33"/>
      <c r="BI132" s="3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121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52"/>
      <c r="O133" s="52"/>
      <c r="P133" s="52"/>
      <c r="Q133" s="52"/>
      <c r="R133" s="52"/>
      <c r="S133" s="52"/>
      <c r="T133" s="52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42"/>
      <c r="AF133" s="43"/>
      <c r="AG133" s="43"/>
      <c r="AH133" s="33"/>
      <c r="AI133" s="60"/>
      <c r="AJ133" s="43"/>
      <c r="AK133" s="43"/>
      <c r="AL133" s="33"/>
      <c r="AM133" s="33"/>
      <c r="AN133" s="33"/>
      <c r="AO133" s="33"/>
      <c r="AP133" s="33"/>
      <c r="AQ133" s="60"/>
      <c r="AR133" s="43"/>
      <c r="AS133" s="60"/>
      <c r="AT133" s="43"/>
      <c r="AU133" s="33"/>
      <c r="AV133" s="33"/>
      <c r="AW133" s="33"/>
      <c r="AX133" s="33"/>
      <c r="AY133" s="42"/>
      <c r="AZ133" s="43"/>
      <c r="BA133" s="60"/>
      <c r="BB133" s="43"/>
      <c r="BC133" s="43"/>
      <c r="BD133" s="33"/>
      <c r="BE133" s="33"/>
      <c r="BF133" s="33"/>
      <c r="BG133" s="33"/>
      <c r="BH133" s="33"/>
      <c r="BI133" s="3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121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52"/>
      <c r="O134" s="52"/>
      <c r="P134" s="52"/>
      <c r="Q134" s="52"/>
      <c r="R134" s="52"/>
      <c r="S134" s="52"/>
      <c r="T134" s="52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42"/>
      <c r="AF134" s="43"/>
      <c r="AG134" s="43"/>
      <c r="AH134" s="33"/>
      <c r="AI134" s="60"/>
      <c r="AJ134" s="43"/>
      <c r="AK134" s="43"/>
      <c r="AL134" s="33"/>
      <c r="AM134" s="33"/>
      <c r="AN134" s="33"/>
      <c r="AO134" s="33"/>
      <c r="AP134" s="33"/>
      <c r="AQ134" s="60"/>
      <c r="AR134" s="43"/>
      <c r="AS134" s="60"/>
      <c r="AT134" s="43"/>
      <c r="AU134" s="33"/>
      <c r="AV134" s="33"/>
      <c r="AW134" s="33"/>
      <c r="AX134" s="33"/>
      <c r="AY134" s="42"/>
      <c r="AZ134" s="43"/>
      <c r="BA134" s="60"/>
      <c r="BB134" s="43"/>
      <c r="BC134" s="43"/>
      <c r="BD134" s="33"/>
      <c r="BE134" s="33"/>
      <c r="BF134" s="33"/>
      <c r="BG134" s="33"/>
      <c r="BH134" s="33"/>
      <c r="BI134" s="3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121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52"/>
      <c r="O135" s="52"/>
      <c r="P135" s="52"/>
      <c r="Q135" s="52"/>
      <c r="R135" s="52"/>
      <c r="S135" s="52"/>
      <c r="T135" s="52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42"/>
      <c r="AF135" s="43"/>
      <c r="AG135" s="43"/>
      <c r="AH135" s="33"/>
      <c r="AI135" s="60"/>
      <c r="AJ135" s="43"/>
      <c r="AK135" s="43"/>
      <c r="AL135" s="33"/>
      <c r="AM135" s="33"/>
      <c r="AN135" s="33"/>
      <c r="AO135" s="33"/>
      <c r="AP135" s="33"/>
      <c r="AQ135" s="60"/>
      <c r="AR135" s="43"/>
      <c r="AS135" s="60"/>
      <c r="AT135" s="43"/>
      <c r="AU135" s="33"/>
      <c r="AV135" s="33"/>
      <c r="AW135" s="33"/>
      <c r="AX135" s="33"/>
      <c r="AY135" s="42"/>
      <c r="AZ135" s="43"/>
      <c r="BA135" s="60"/>
      <c r="BB135" s="43"/>
      <c r="BC135" s="43"/>
      <c r="BD135" s="33"/>
      <c r="BE135" s="33"/>
      <c r="BF135" s="33"/>
      <c r="BG135" s="33"/>
      <c r="BH135" s="33"/>
      <c r="BI135" s="3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121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52"/>
      <c r="O136" s="52"/>
      <c r="P136" s="52"/>
      <c r="Q136" s="52"/>
      <c r="R136" s="52"/>
      <c r="S136" s="52"/>
      <c r="T136" s="5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42"/>
      <c r="AF136" s="43"/>
      <c r="AG136" s="43"/>
      <c r="AH136" s="33"/>
      <c r="AI136" s="60"/>
      <c r="AJ136" s="43"/>
      <c r="AK136" s="43"/>
      <c r="AL136" s="33"/>
      <c r="AM136" s="33"/>
      <c r="AN136" s="33"/>
      <c r="AO136" s="33"/>
      <c r="AP136" s="33"/>
      <c r="AQ136" s="60"/>
      <c r="AR136" s="43"/>
      <c r="AS136" s="60"/>
      <c r="AT136" s="43"/>
      <c r="AU136" s="33"/>
      <c r="AV136" s="33"/>
      <c r="AW136" s="33"/>
      <c r="AX136" s="33"/>
      <c r="AY136" s="42"/>
      <c r="AZ136" s="43"/>
      <c r="BA136" s="60"/>
      <c r="BB136" s="43"/>
      <c r="BC136" s="43"/>
      <c r="BD136" s="33"/>
      <c r="BE136" s="33"/>
      <c r="BF136" s="33"/>
      <c r="BG136" s="33"/>
      <c r="BH136" s="33"/>
      <c r="BI136" s="3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121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52"/>
      <c r="O137" s="52"/>
      <c r="P137" s="52"/>
      <c r="Q137" s="52"/>
      <c r="R137" s="52"/>
      <c r="S137" s="52"/>
      <c r="T137" s="5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42"/>
      <c r="AF137" s="43"/>
      <c r="AG137" s="43"/>
      <c r="AH137" s="33"/>
      <c r="AI137" s="60"/>
      <c r="AJ137" s="43"/>
      <c r="AK137" s="43"/>
      <c r="AL137" s="33"/>
      <c r="AM137" s="33"/>
      <c r="AN137" s="33"/>
      <c r="AO137" s="33"/>
      <c r="AP137" s="33"/>
      <c r="AQ137" s="60"/>
      <c r="AR137" s="43"/>
      <c r="AS137" s="60"/>
      <c r="AT137" s="43"/>
      <c r="AU137" s="33"/>
      <c r="AV137" s="33"/>
      <c r="AW137" s="33"/>
      <c r="AX137" s="33"/>
      <c r="AY137" s="42"/>
      <c r="AZ137" s="43"/>
      <c r="BA137" s="60"/>
      <c r="BB137" s="43"/>
      <c r="BC137" s="43"/>
      <c r="BD137" s="33"/>
      <c r="BE137" s="33"/>
      <c r="BF137" s="33"/>
      <c r="BG137" s="33"/>
      <c r="BH137" s="33"/>
      <c r="BI137" s="3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409.6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3"/>
      <c r="O138" s="42"/>
      <c r="P138" s="43"/>
      <c r="Q138" s="43"/>
      <c r="R138" s="43"/>
      <c r="S138" s="43"/>
      <c r="T138" s="4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62"/>
      <c r="AJ138" s="33"/>
      <c r="AK138" s="33"/>
      <c r="AL138" s="33"/>
      <c r="AM138" s="33"/>
      <c r="AN138" s="33"/>
      <c r="AO138" s="33"/>
      <c r="AP138" s="33"/>
      <c r="AQ138" s="62"/>
      <c r="AR138" s="33"/>
      <c r="AS138" s="62"/>
      <c r="AT138" s="33"/>
      <c r="AU138" s="33"/>
      <c r="AV138" s="33"/>
      <c r="AW138" s="33"/>
      <c r="AX138" s="33"/>
      <c r="AY138" s="42"/>
      <c r="AZ138" s="43"/>
      <c r="BA138" s="60"/>
      <c r="BB138" s="43"/>
      <c r="BC138" s="42"/>
      <c r="BD138" s="33"/>
      <c r="BE138" s="33"/>
      <c r="BF138" s="33"/>
      <c r="BG138" s="33"/>
      <c r="BH138" s="33"/>
      <c r="BI138" s="3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409.6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60"/>
      <c r="N139" s="63"/>
      <c r="O139" s="63"/>
      <c r="P139" s="63"/>
      <c r="Q139" s="63"/>
      <c r="R139" s="63"/>
      <c r="S139" s="63"/>
      <c r="T139" s="6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62"/>
      <c r="AJ139" s="33"/>
      <c r="AK139" s="33"/>
      <c r="AL139" s="33"/>
      <c r="AM139" s="33"/>
      <c r="AN139" s="33"/>
      <c r="AO139" s="33"/>
      <c r="AP139" s="33"/>
      <c r="AQ139" s="62"/>
      <c r="AR139" s="33"/>
      <c r="AS139" s="62"/>
      <c r="AT139" s="33"/>
      <c r="AU139" s="33"/>
      <c r="AV139" s="33"/>
      <c r="AW139" s="33"/>
      <c r="AX139" s="33"/>
      <c r="AY139" s="42"/>
      <c r="AZ139" s="43"/>
      <c r="BA139" s="60"/>
      <c r="BB139" s="43"/>
      <c r="BC139" s="42"/>
      <c r="BD139" s="33"/>
      <c r="BE139" s="33"/>
      <c r="BF139" s="33"/>
      <c r="BG139" s="33"/>
      <c r="BH139" s="33"/>
      <c r="BI139" s="3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409.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52"/>
      <c r="O140" s="52"/>
      <c r="P140" s="52"/>
      <c r="Q140" s="52"/>
      <c r="R140" s="52"/>
      <c r="S140" s="52"/>
      <c r="T140" s="5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62"/>
      <c r="AR140" s="33"/>
      <c r="AS140" s="62"/>
      <c r="AT140" s="33"/>
      <c r="AU140" s="33"/>
      <c r="AV140" s="33"/>
      <c r="AW140" s="33"/>
      <c r="AX140" s="33"/>
      <c r="AY140" s="42"/>
      <c r="AZ140" s="43"/>
      <c r="BA140" s="60"/>
      <c r="BB140" s="52"/>
      <c r="BC140" s="52"/>
      <c r="BD140" s="33"/>
      <c r="BE140" s="33"/>
      <c r="BF140" s="33"/>
      <c r="BG140" s="33"/>
      <c r="BH140" s="33"/>
      <c r="BI140" s="3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409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60"/>
      <c r="BB141" s="42"/>
      <c r="BC141" s="42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171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60"/>
      <c r="BB142" s="60"/>
      <c r="BC142" s="42"/>
      <c r="BD142" s="42"/>
      <c r="BE142" s="42"/>
      <c r="BF142" s="43"/>
      <c r="BG142" s="42"/>
      <c r="BH142" s="42"/>
      <c r="BI142" s="4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251.2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60"/>
      <c r="N143" s="28"/>
      <c r="O143" s="18"/>
      <c r="P143" s="28"/>
      <c r="Q143" s="28"/>
      <c r="R143" s="28"/>
      <c r="S143" s="28"/>
      <c r="T143" s="2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42"/>
      <c r="AF143" s="43"/>
      <c r="AG143" s="43"/>
      <c r="AH143" s="33"/>
      <c r="AI143" s="60"/>
      <c r="AJ143" s="43"/>
      <c r="AK143" s="43"/>
      <c r="AL143" s="33"/>
      <c r="AM143" s="33"/>
      <c r="AN143" s="33"/>
      <c r="AO143" s="33"/>
      <c r="AP143" s="33"/>
      <c r="AQ143" s="60"/>
      <c r="AR143" s="43"/>
      <c r="AS143" s="60"/>
      <c r="AT143" s="43"/>
      <c r="AU143" s="33"/>
      <c r="AV143" s="33"/>
      <c r="AW143" s="33"/>
      <c r="AX143" s="33"/>
      <c r="AY143" s="42"/>
      <c r="AZ143" s="43"/>
      <c r="BA143" s="60"/>
      <c r="BB143" s="43"/>
      <c r="BC143" s="43"/>
      <c r="BD143" s="33"/>
      <c r="BE143" s="33"/>
      <c r="BF143" s="33"/>
      <c r="BG143" s="33"/>
      <c r="BH143" s="33"/>
      <c r="BI143" s="3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409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43"/>
      <c r="O144" s="42"/>
      <c r="P144" s="43"/>
      <c r="Q144" s="43"/>
      <c r="R144" s="43"/>
      <c r="S144" s="43"/>
      <c r="T144" s="4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42"/>
      <c r="AF144" s="43"/>
      <c r="AG144" s="43"/>
      <c r="AH144" s="33"/>
      <c r="AI144" s="60"/>
      <c r="AJ144" s="43"/>
      <c r="AK144" s="43"/>
      <c r="AL144" s="33"/>
      <c r="AM144" s="33"/>
      <c r="AN144" s="33"/>
      <c r="AO144" s="33"/>
      <c r="AP144" s="33"/>
      <c r="AQ144" s="60"/>
      <c r="AR144" s="43"/>
      <c r="AS144" s="60"/>
      <c r="AT144" s="43"/>
      <c r="AU144" s="33"/>
      <c r="AV144" s="33"/>
      <c r="AW144" s="33"/>
      <c r="AX144" s="33"/>
      <c r="AY144" s="42"/>
      <c r="AZ144" s="43"/>
      <c r="BA144" s="60"/>
      <c r="BB144" s="43"/>
      <c r="BC144" s="43"/>
      <c r="BD144" s="33"/>
      <c r="BE144" s="33"/>
      <c r="BF144" s="33"/>
      <c r="BG144" s="33"/>
      <c r="BH144" s="33"/>
      <c r="BI144" s="3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209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60"/>
      <c r="N145" s="32"/>
      <c r="O145" s="31"/>
      <c r="P145" s="32"/>
      <c r="Q145" s="32"/>
      <c r="R145" s="32"/>
      <c r="S145" s="32"/>
      <c r="T145" s="32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42"/>
      <c r="AF145" s="43"/>
      <c r="AG145" s="43"/>
      <c r="AH145" s="33"/>
      <c r="AI145" s="60"/>
      <c r="AJ145" s="43"/>
      <c r="AK145" s="43"/>
      <c r="AL145" s="33"/>
      <c r="AM145" s="33"/>
      <c r="AN145" s="33"/>
      <c r="AO145" s="33"/>
      <c r="AP145" s="33"/>
      <c r="AQ145" s="60"/>
      <c r="AR145" s="43"/>
      <c r="AS145" s="60"/>
      <c r="AT145" s="43"/>
      <c r="AU145" s="33"/>
      <c r="AV145" s="33"/>
      <c r="AW145" s="33"/>
      <c r="AX145" s="33"/>
      <c r="AY145" s="42"/>
      <c r="AZ145" s="43"/>
      <c r="BA145" s="60"/>
      <c r="BB145" s="43"/>
      <c r="BC145" s="43"/>
      <c r="BD145" s="33"/>
      <c r="BE145" s="33"/>
      <c r="BF145" s="33"/>
      <c r="BG145" s="33"/>
      <c r="BH145" s="33"/>
      <c r="BI145" s="3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98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60"/>
      <c r="N146" s="32"/>
      <c r="O146" s="31"/>
      <c r="P146" s="32"/>
      <c r="Q146" s="32"/>
      <c r="R146" s="32"/>
      <c r="S146" s="32"/>
      <c r="T146" s="32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62"/>
      <c r="AR146" s="33"/>
      <c r="AS146" s="62"/>
      <c r="AT146" s="33"/>
      <c r="AU146" s="33"/>
      <c r="AV146" s="33"/>
      <c r="AW146" s="33"/>
      <c r="AX146" s="33"/>
      <c r="AY146" s="42"/>
      <c r="AZ146" s="43"/>
      <c r="BA146" s="60"/>
      <c r="BB146" s="43"/>
      <c r="BC146" s="42"/>
      <c r="BD146" s="33"/>
      <c r="BE146" s="33"/>
      <c r="BF146" s="33"/>
      <c r="BG146" s="33"/>
      <c r="BH146" s="33"/>
      <c r="BI146" s="3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408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60"/>
      <c r="N147" s="32"/>
      <c r="O147" s="31"/>
      <c r="P147" s="32"/>
      <c r="Q147" s="32"/>
      <c r="R147" s="32"/>
      <c r="S147" s="32"/>
      <c r="T147" s="32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62"/>
      <c r="AR147" s="33"/>
      <c r="AS147" s="62"/>
      <c r="AT147" s="33"/>
      <c r="AU147" s="33"/>
      <c r="AV147" s="33"/>
      <c r="AW147" s="33"/>
      <c r="AX147" s="33"/>
      <c r="AY147" s="42"/>
      <c r="AZ147" s="43"/>
      <c r="BA147" s="60"/>
      <c r="BB147" s="43"/>
      <c r="BC147" s="42"/>
      <c r="BD147" s="33"/>
      <c r="BE147" s="33"/>
      <c r="BF147" s="33"/>
      <c r="BG147" s="33"/>
      <c r="BH147" s="33"/>
      <c r="BI147" s="3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254.2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60"/>
      <c r="N148" s="32"/>
      <c r="O148" s="31"/>
      <c r="P148" s="32"/>
      <c r="Q148" s="32"/>
      <c r="R148" s="32"/>
      <c r="S148" s="32"/>
      <c r="T148" s="32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62"/>
      <c r="AR148" s="33"/>
      <c r="AS148" s="62"/>
      <c r="AT148" s="33"/>
      <c r="AU148" s="33"/>
      <c r="AV148" s="33"/>
      <c r="AW148" s="33"/>
      <c r="AX148" s="33"/>
      <c r="AY148" s="42"/>
      <c r="AZ148" s="43"/>
      <c r="BA148" s="60"/>
      <c r="BB148" s="43"/>
      <c r="BC148" s="42"/>
      <c r="BD148" s="33"/>
      <c r="BE148" s="33"/>
      <c r="BF148" s="33"/>
      <c r="BG148" s="33"/>
      <c r="BH148" s="33"/>
      <c r="BI148" s="3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261.7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52"/>
      <c r="O149" s="52"/>
      <c r="P149" s="52"/>
      <c r="Q149" s="52"/>
      <c r="R149" s="52"/>
      <c r="S149" s="52"/>
      <c r="T149" s="52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62"/>
      <c r="AR149" s="33"/>
      <c r="AS149" s="62"/>
      <c r="AT149" s="33"/>
      <c r="AU149" s="33"/>
      <c r="AV149" s="33"/>
      <c r="AW149" s="33"/>
      <c r="AX149" s="33"/>
      <c r="AY149" s="42"/>
      <c r="AZ149" s="43"/>
      <c r="BA149" s="60"/>
      <c r="BB149" s="43"/>
      <c r="BC149" s="42"/>
      <c r="BD149" s="33"/>
      <c r="BE149" s="33"/>
      <c r="BF149" s="33"/>
      <c r="BG149" s="33"/>
      <c r="BH149" s="33"/>
      <c r="BI149" s="3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149.2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2"/>
      <c r="O150" s="31"/>
      <c r="P150" s="32"/>
      <c r="Q150" s="32"/>
      <c r="R150" s="32"/>
      <c r="S150" s="32"/>
      <c r="T150" s="32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62"/>
      <c r="AR150" s="33"/>
      <c r="AS150" s="62"/>
      <c r="AT150" s="33"/>
      <c r="AU150" s="33"/>
      <c r="AV150" s="33"/>
      <c r="AW150" s="33"/>
      <c r="AX150" s="33"/>
      <c r="AY150" s="42"/>
      <c r="AZ150" s="43"/>
      <c r="BA150" s="60"/>
      <c r="BB150" s="43"/>
      <c r="BC150" s="42"/>
      <c r="BD150" s="33"/>
      <c r="BE150" s="33"/>
      <c r="BF150" s="33"/>
      <c r="BG150" s="33"/>
      <c r="BH150" s="33"/>
      <c r="BI150" s="3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149.2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60"/>
      <c r="N151" s="32"/>
      <c r="O151" s="31"/>
      <c r="P151" s="32"/>
      <c r="Q151" s="32"/>
      <c r="R151" s="32"/>
      <c r="S151" s="32"/>
      <c r="T151" s="32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62"/>
      <c r="AR151" s="33"/>
      <c r="AS151" s="62"/>
      <c r="AT151" s="33"/>
      <c r="AU151" s="33"/>
      <c r="AV151" s="33"/>
      <c r="AW151" s="33"/>
      <c r="AX151" s="33"/>
      <c r="AY151" s="42"/>
      <c r="AZ151" s="43"/>
      <c r="BA151" s="60"/>
      <c r="BB151" s="43"/>
      <c r="BC151" s="42"/>
      <c r="BD151" s="33"/>
      <c r="BE151" s="33"/>
      <c r="BF151" s="33"/>
      <c r="BG151" s="33"/>
      <c r="BH151" s="33"/>
      <c r="BI151" s="3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14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60"/>
      <c r="N152" s="34"/>
      <c r="O152" s="34"/>
      <c r="P152" s="34"/>
      <c r="Q152" s="34"/>
      <c r="R152" s="34"/>
      <c r="S152" s="34"/>
      <c r="T152" s="32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62"/>
      <c r="AJ152" s="33"/>
      <c r="AK152" s="33"/>
      <c r="AL152" s="33"/>
      <c r="AM152" s="33"/>
      <c r="AN152" s="33"/>
      <c r="AO152" s="33"/>
      <c r="AP152" s="33"/>
      <c r="AQ152" s="62"/>
      <c r="AR152" s="33"/>
      <c r="AS152" s="62"/>
      <c r="AT152" s="33"/>
      <c r="AU152" s="33"/>
      <c r="AV152" s="33"/>
      <c r="AW152" s="33"/>
      <c r="AX152" s="33"/>
      <c r="AY152" s="42"/>
      <c r="AZ152" s="43"/>
      <c r="BA152" s="60"/>
      <c r="BB152" s="43"/>
      <c r="BC152" s="42"/>
      <c r="BD152" s="33"/>
      <c r="BE152" s="33"/>
      <c r="BF152" s="33"/>
      <c r="BG152" s="33"/>
      <c r="BH152" s="33"/>
      <c r="BI152" s="3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14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60"/>
      <c r="N153" s="32"/>
      <c r="O153" s="31"/>
      <c r="P153" s="32"/>
      <c r="Q153" s="32"/>
      <c r="R153" s="32"/>
      <c r="S153" s="32"/>
      <c r="T153" s="32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62"/>
      <c r="AJ153" s="33"/>
      <c r="AK153" s="33"/>
      <c r="AL153" s="33"/>
      <c r="AM153" s="33"/>
      <c r="AN153" s="33"/>
      <c r="AO153" s="33"/>
      <c r="AP153" s="33"/>
      <c r="AQ153" s="62"/>
      <c r="AR153" s="33"/>
      <c r="AS153" s="62"/>
      <c r="AT153" s="33"/>
      <c r="AU153" s="33"/>
      <c r="AV153" s="33"/>
      <c r="AW153" s="33"/>
      <c r="AX153" s="33"/>
      <c r="AY153" s="42"/>
      <c r="AZ153" s="43"/>
      <c r="BA153" s="60"/>
      <c r="BB153" s="43"/>
      <c r="BC153" s="42"/>
      <c r="BD153" s="33"/>
      <c r="BE153" s="33"/>
      <c r="BF153" s="33"/>
      <c r="BG153" s="33"/>
      <c r="BH153" s="33"/>
      <c r="BI153" s="3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149.2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60"/>
      <c r="N154" s="32"/>
      <c r="O154" s="31"/>
      <c r="P154" s="32"/>
      <c r="Q154" s="32"/>
      <c r="R154" s="32"/>
      <c r="S154" s="32"/>
      <c r="T154" s="32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62"/>
      <c r="AJ154" s="33"/>
      <c r="AK154" s="33"/>
      <c r="AL154" s="33"/>
      <c r="AM154" s="33"/>
      <c r="AN154" s="33"/>
      <c r="AO154" s="33"/>
      <c r="AP154" s="33"/>
      <c r="AQ154" s="62"/>
      <c r="AR154" s="33"/>
      <c r="AS154" s="62"/>
      <c r="AT154" s="33"/>
      <c r="AU154" s="33"/>
      <c r="AV154" s="33"/>
      <c r="AW154" s="33"/>
      <c r="AX154" s="33"/>
      <c r="AY154" s="42"/>
      <c r="AZ154" s="43"/>
      <c r="BA154" s="60"/>
      <c r="BB154" s="43"/>
      <c r="BC154" s="42"/>
      <c r="BD154" s="33"/>
      <c r="BE154" s="33"/>
      <c r="BF154" s="33"/>
      <c r="BG154" s="33"/>
      <c r="BH154" s="33"/>
      <c r="BI154" s="3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267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62"/>
      <c r="AJ155" s="33"/>
      <c r="AK155" s="33"/>
      <c r="AL155" s="33"/>
      <c r="AM155" s="33"/>
      <c r="AN155" s="33"/>
      <c r="AO155" s="33"/>
      <c r="AP155" s="33"/>
      <c r="AQ155" s="62"/>
      <c r="AR155" s="33"/>
      <c r="AS155" s="62"/>
      <c r="AT155" s="33"/>
      <c r="AU155" s="33"/>
      <c r="AV155" s="33"/>
      <c r="AW155" s="33"/>
      <c r="AX155" s="33"/>
      <c r="AY155" s="42"/>
      <c r="AZ155" s="43"/>
      <c r="BA155" s="60"/>
      <c r="BB155" s="43"/>
      <c r="BC155" s="43"/>
      <c r="BD155" s="33"/>
      <c r="BE155" s="33"/>
      <c r="BF155" s="33"/>
      <c r="BG155" s="42"/>
      <c r="BH155" s="43"/>
      <c r="BI155" s="4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54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62"/>
      <c r="AJ156" s="33"/>
      <c r="AK156" s="33"/>
      <c r="AL156" s="33"/>
      <c r="AM156" s="33"/>
      <c r="AN156" s="33"/>
      <c r="AO156" s="33"/>
      <c r="AP156" s="33"/>
      <c r="AQ156" s="62"/>
      <c r="AR156" s="33"/>
      <c r="AS156" s="62"/>
      <c r="AT156" s="33"/>
      <c r="AU156" s="33"/>
      <c r="AV156" s="33"/>
      <c r="AW156" s="33"/>
      <c r="AX156" s="33"/>
      <c r="AY156" s="42"/>
      <c r="AZ156" s="43"/>
      <c r="BA156" s="60"/>
      <c r="BB156" s="51"/>
      <c r="BC156" s="52"/>
      <c r="BD156" s="33"/>
      <c r="BE156" s="33"/>
      <c r="BF156" s="33"/>
      <c r="BG156" s="33"/>
      <c r="BH156" s="33"/>
      <c r="BI156" s="3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144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62"/>
      <c r="AJ157" s="33"/>
      <c r="AK157" s="33"/>
      <c r="AL157" s="33"/>
      <c r="AM157" s="33"/>
      <c r="AN157" s="33"/>
      <c r="AO157" s="33"/>
      <c r="AP157" s="33"/>
      <c r="AQ157" s="62"/>
      <c r="AR157" s="33"/>
      <c r="AS157" s="62"/>
      <c r="AT157" s="33"/>
      <c r="AU157" s="33"/>
      <c r="AV157" s="33"/>
      <c r="AW157" s="33"/>
      <c r="AX157" s="33"/>
      <c r="AY157" s="42"/>
      <c r="AZ157" s="43"/>
      <c r="BA157" s="60"/>
      <c r="BB157" s="51"/>
      <c r="BC157" s="52"/>
      <c r="BD157" s="33"/>
      <c r="BE157" s="33"/>
      <c r="BF157" s="33"/>
      <c r="BG157" s="33"/>
      <c r="BH157" s="33"/>
      <c r="BI157" s="3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409.6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62"/>
      <c r="AJ158" s="33"/>
      <c r="AK158" s="33"/>
      <c r="AL158" s="33"/>
      <c r="AM158" s="33"/>
      <c r="AN158" s="33"/>
      <c r="AO158" s="33"/>
      <c r="AP158" s="33"/>
      <c r="AQ158" s="62"/>
      <c r="AR158" s="33"/>
      <c r="AS158" s="62"/>
      <c r="AT158" s="33"/>
      <c r="AU158" s="33"/>
      <c r="AV158" s="33"/>
      <c r="AW158" s="33"/>
      <c r="AX158" s="33"/>
      <c r="AY158" s="42"/>
      <c r="AZ158" s="42"/>
      <c r="BA158" s="42"/>
      <c r="BB158" s="43"/>
      <c r="BC158" s="42"/>
      <c r="BD158" s="33"/>
      <c r="BE158" s="33"/>
      <c r="BF158" s="33"/>
      <c r="BG158" s="33"/>
      <c r="BH158" s="33"/>
      <c r="BI158" s="3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252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62"/>
      <c r="AJ159" s="33"/>
      <c r="AK159" s="33"/>
      <c r="AL159" s="33"/>
      <c r="AM159" s="33"/>
      <c r="AN159" s="33"/>
      <c r="AO159" s="33"/>
      <c r="AP159" s="33"/>
      <c r="AQ159" s="62"/>
      <c r="AR159" s="33"/>
      <c r="AS159" s="62"/>
      <c r="AT159" s="33"/>
      <c r="AU159" s="33"/>
      <c r="AV159" s="33"/>
      <c r="AW159" s="33"/>
      <c r="AX159" s="33"/>
      <c r="AY159" s="42"/>
      <c r="AZ159" s="43"/>
      <c r="BA159" s="60"/>
      <c r="BB159" s="43"/>
      <c r="BC159" s="42"/>
      <c r="BD159" s="33"/>
      <c r="BE159" s="33"/>
      <c r="BF159" s="33"/>
      <c r="BG159" s="33"/>
      <c r="BH159" s="33"/>
      <c r="BI159" s="3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220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52"/>
      <c r="O160" s="52"/>
      <c r="P160" s="52"/>
      <c r="Q160" s="52"/>
      <c r="R160" s="52"/>
      <c r="S160" s="52"/>
      <c r="T160" s="52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62"/>
      <c r="AJ160" s="33"/>
      <c r="AK160" s="33"/>
      <c r="AL160" s="33"/>
      <c r="AM160" s="33"/>
      <c r="AN160" s="33"/>
      <c r="AO160" s="33"/>
      <c r="AP160" s="33"/>
      <c r="AQ160" s="62"/>
      <c r="AR160" s="33"/>
      <c r="AS160" s="62"/>
      <c r="AT160" s="33"/>
      <c r="AU160" s="33"/>
      <c r="AV160" s="33"/>
      <c r="AW160" s="33"/>
      <c r="AX160" s="33"/>
      <c r="AY160" s="42"/>
      <c r="AZ160" s="43"/>
      <c r="BA160" s="60"/>
      <c r="BB160" s="52"/>
      <c r="BC160" s="52"/>
      <c r="BD160" s="33"/>
      <c r="BE160" s="33"/>
      <c r="BF160" s="33"/>
      <c r="BG160" s="33"/>
      <c r="BH160" s="33"/>
      <c r="BI160" s="3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220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62"/>
      <c r="AJ161" s="33"/>
      <c r="AK161" s="33"/>
      <c r="AL161" s="33"/>
      <c r="AM161" s="33"/>
      <c r="AN161" s="33"/>
      <c r="AO161" s="33"/>
      <c r="AP161" s="33"/>
      <c r="AQ161" s="62"/>
      <c r="AR161" s="33"/>
      <c r="AS161" s="62"/>
      <c r="AT161" s="33"/>
      <c r="AU161" s="33"/>
      <c r="AV161" s="33"/>
      <c r="AW161" s="33"/>
      <c r="AX161" s="33"/>
      <c r="AY161" s="42"/>
      <c r="AZ161" s="43"/>
      <c r="BA161" s="60"/>
      <c r="BB161" s="42"/>
      <c r="BC161" s="42"/>
      <c r="BD161" s="33"/>
      <c r="BE161" s="33"/>
      <c r="BF161" s="33"/>
      <c r="BG161" s="33"/>
      <c r="BH161" s="33"/>
      <c r="BI161" s="3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220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62"/>
      <c r="AJ162" s="33"/>
      <c r="AK162" s="33"/>
      <c r="AL162" s="33"/>
      <c r="AM162" s="33"/>
      <c r="AN162" s="33"/>
      <c r="AO162" s="33"/>
      <c r="AP162" s="33"/>
      <c r="AQ162" s="62"/>
      <c r="AR162" s="33"/>
      <c r="AS162" s="62"/>
      <c r="AT162" s="33"/>
      <c r="AU162" s="33"/>
      <c r="AV162" s="33"/>
      <c r="AW162" s="33"/>
      <c r="AX162" s="33"/>
      <c r="AY162" s="42"/>
      <c r="AZ162" s="43"/>
      <c r="BA162" s="60"/>
      <c r="BB162" s="43"/>
      <c r="BC162" s="42"/>
      <c r="BD162" s="33"/>
      <c r="BE162" s="33"/>
      <c r="BF162" s="33"/>
      <c r="BG162" s="33"/>
      <c r="BH162" s="33"/>
      <c r="BI162" s="3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409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52"/>
      <c r="O163" s="52"/>
      <c r="P163" s="52"/>
      <c r="Q163" s="52"/>
      <c r="R163" s="52"/>
      <c r="S163" s="52"/>
      <c r="T163" s="52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52"/>
      <c r="AG163" s="52"/>
      <c r="AH163" s="33"/>
      <c r="AI163" s="60"/>
      <c r="AJ163" s="52"/>
      <c r="AK163" s="52"/>
      <c r="AL163" s="33"/>
      <c r="AM163" s="33"/>
      <c r="AN163" s="33"/>
      <c r="AO163" s="33"/>
      <c r="AP163" s="33"/>
      <c r="AQ163" s="60"/>
      <c r="AR163" s="52"/>
      <c r="AS163" s="60"/>
      <c r="AT163" s="52"/>
      <c r="AU163" s="33"/>
      <c r="AV163" s="33"/>
      <c r="AW163" s="33"/>
      <c r="AX163" s="33"/>
      <c r="AY163" s="42"/>
      <c r="AZ163" s="43"/>
      <c r="BA163" s="60"/>
      <c r="BB163" s="52"/>
      <c r="BC163" s="52"/>
      <c r="BD163" s="33"/>
      <c r="BE163" s="33"/>
      <c r="BF163" s="33"/>
      <c r="BG163" s="33"/>
      <c r="BH163" s="33"/>
      <c r="BI163" s="3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44.7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52"/>
      <c r="O164" s="52"/>
      <c r="P164" s="52"/>
      <c r="Q164" s="52"/>
      <c r="R164" s="52"/>
      <c r="S164" s="52"/>
      <c r="T164" s="52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52"/>
      <c r="AG164" s="52"/>
      <c r="AH164" s="33"/>
      <c r="AI164" s="60"/>
      <c r="AJ164" s="52"/>
      <c r="AK164" s="52"/>
      <c r="AL164" s="33"/>
      <c r="AM164" s="33"/>
      <c r="AN164" s="33"/>
      <c r="AO164" s="33"/>
      <c r="AP164" s="33"/>
      <c r="AQ164" s="60"/>
      <c r="AR164" s="52"/>
      <c r="AS164" s="60"/>
      <c r="AT164" s="52"/>
      <c r="AU164" s="33"/>
      <c r="AV164" s="33"/>
      <c r="AW164" s="33"/>
      <c r="AX164" s="33"/>
      <c r="AY164" s="42"/>
      <c r="AZ164" s="43"/>
      <c r="BA164" s="60"/>
      <c r="BB164" s="52"/>
      <c r="BC164" s="52"/>
      <c r="BD164" s="33"/>
      <c r="BE164" s="33"/>
      <c r="BF164" s="33"/>
      <c r="BG164" s="33"/>
      <c r="BH164" s="33"/>
      <c r="BI164" s="3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144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52"/>
      <c r="O165" s="52"/>
      <c r="P165" s="52"/>
      <c r="Q165" s="52"/>
      <c r="R165" s="52"/>
      <c r="S165" s="52"/>
      <c r="T165" s="52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52"/>
      <c r="AG165" s="52"/>
      <c r="AH165" s="33"/>
      <c r="AI165" s="60"/>
      <c r="AJ165" s="52"/>
      <c r="AK165" s="52"/>
      <c r="AL165" s="33"/>
      <c r="AM165" s="33"/>
      <c r="AN165" s="33"/>
      <c r="AO165" s="33"/>
      <c r="AP165" s="33"/>
      <c r="AQ165" s="60"/>
      <c r="AR165" s="52"/>
      <c r="AS165" s="60"/>
      <c r="AT165" s="52"/>
      <c r="AU165" s="33"/>
      <c r="AV165" s="33"/>
      <c r="AW165" s="33"/>
      <c r="AX165" s="33"/>
      <c r="AY165" s="42"/>
      <c r="AZ165" s="43"/>
      <c r="BA165" s="60"/>
      <c r="BB165" s="52"/>
      <c r="BC165" s="52"/>
      <c r="BD165" s="33"/>
      <c r="BE165" s="33"/>
      <c r="BF165" s="33"/>
      <c r="BG165" s="33"/>
      <c r="BH165" s="33"/>
      <c r="BI165" s="3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144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52"/>
      <c r="O166" s="52"/>
      <c r="P166" s="52"/>
      <c r="Q166" s="52"/>
      <c r="R166" s="52"/>
      <c r="S166" s="52"/>
      <c r="T166" s="52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52"/>
      <c r="AG166" s="52"/>
      <c r="AH166" s="33"/>
      <c r="AI166" s="60"/>
      <c r="AJ166" s="52"/>
      <c r="AK166" s="52"/>
      <c r="AL166" s="33"/>
      <c r="AM166" s="33"/>
      <c r="AN166" s="33"/>
      <c r="AO166" s="33"/>
      <c r="AP166" s="33"/>
      <c r="AQ166" s="60"/>
      <c r="AR166" s="52"/>
      <c r="AS166" s="60"/>
      <c r="AT166" s="52"/>
      <c r="AU166" s="33"/>
      <c r="AV166" s="33"/>
      <c r="AW166" s="33"/>
      <c r="AX166" s="33"/>
      <c r="AY166" s="42"/>
      <c r="AZ166" s="43"/>
      <c r="BA166" s="60"/>
      <c r="BB166" s="52"/>
      <c r="BC166" s="52"/>
      <c r="BD166" s="33"/>
      <c r="BE166" s="33"/>
      <c r="BF166" s="33"/>
      <c r="BG166" s="33"/>
      <c r="BH166" s="33"/>
      <c r="BI166" s="3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144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52"/>
      <c r="O167" s="52"/>
      <c r="P167" s="52"/>
      <c r="Q167" s="52"/>
      <c r="R167" s="52"/>
      <c r="S167" s="52"/>
      <c r="T167" s="52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52"/>
      <c r="AG167" s="52"/>
      <c r="AH167" s="33"/>
      <c r="AI167" s="60"/>
      <c r="AJ167" s="52"/>
      <c r="AK167" s="52"/>
      <c r="AL167" s="33"/>
      <c r="AM167" s="33"/>
      <c r="AN167" s="33"/>
      <c r="AO167" s="33"/>
      <c r="AP167" s="33"/>
      <c r="AQ167" s="60"/>
      <c r="AR167" s="52"/>
      <c r="AS167" s="60"/>
      <c r="AT167" s="52"/>
      <c r="AU167" s="33"/>
      <c r="AV167" s="33"/>
      <c r="AW167" s="33"/>
      <c r="AX167" s="33"/>
      <c r="AY167" s="42"/>
      <c r="AZ167" s="43"/>
      <c r="BA167" s="60"/>
      <c r="BB167" s="52"/>
      <c r="BC167" s="52"/>
      <c r="BD167" s="33"/>
      <c r="BE167" s="33"/>
      <c r="BF167" s="33"/>
      <c r="BG167" s="33"/>
      <c r="BH167" s="33"/>
      <c r="BI167" s="3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144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52"/>
      <c r="O168" s="52"/>
      <c r="P168" s="52"/>
      <c r="Q168" s="52"/>
      <c r="R168" s="52"/>
      <c r="S168" s="52"/>
      <c r="T168" s="52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52"/>
      <c r="AG168" s="52"/>
      <c r="AH168" s="33"/>
      <c r="AI168" s="57"/>
      <c r="AJ168" s="52"/>
      <c r="AK168" s="52"/>
      <c r="AL168" s="33"/>
      <c r="AM168" s="33"/>
      <c r="AN168" s="33"/>
      <c r="AO168" s="33"/>
      <c r="AP168" s="33"/>
      <c r="AQ168" s="57"/>
      <c r="AR168" s="52"/>
      <c r="AS168" s="57"/>
      <c r="AT168" s="52"/>
      <c r="AU168" s="33"/>
      <c r="AV168" s="33"/>
      <c r="AW168" s="33"/>
      <c r="AX168" s="33"/>
      <c r="AY168" s="42"/>
      <c r="AZ168" s="43"/>
      <c r="BA168" s="57"/>
      <c r="BB168" s="52"/>
      <c r="BC168" s="52"/>
      <c r="BD168" s="33"/>
      <c r="BE168" s="33"/>
      <c r="BF168" s="33"/>
      <c r="BG168" s="33"/>
      <c r="BH168" s="33"/>
      <c r="BI168" s="3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409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52"/>
      <c r="O169" s="52"/>
      <c r="P169" s="52"/>
      <c r="Q169" s="52"/>
      <c r="R169" s="52"/>
      <c r="S169" s="52"/>
      <c r="T169" s="52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58"/>
      <c r="AJ169" s="33"/>
      <c r="AK169" s="33"/>
      <c r="AL169" s="33"/>
      <c r="AM169" s="33"/>
      <c r="AN169" s="33"/>
      <c r="AO169" s="33"/>
      <c r="AP169" s="33"/>
      <c r="AQ169" s="58"/>
      <c r="AR169" s="33"/>
      <c r="AS169" s="58"/>
      <c r="AT169" s="33"/>
      <c r="AU169" s="33"/>
      <c r="AV169" s="33"/>
      <c r="AW169" s="33"/>
      <c r="AX169" s="33"/>
      <c r="AY169" s="42"/>
      <c r="AZ169" s="43"/>
      <c r="BA169" s="57"/>
      <c r="BB169" s="51"/>
      <c r="BC169" s="52"/>
      <c r="BD169" s="33"/>
      <c r="BE169" s="33"/>
      <c r="BF169" s="33"/>
      <c r="BG169" s="33"/>
      <c r="BH169" s="33"/>
      <c r="BI169" s="3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408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58"/>
      <c r="AJ170" s="33"/>
      <c r="AK170" s="33"/>
      <c r="AL170" s="33"/>
      <c r="AM170" s="33"/>
      <c r="AN170" s="33"/>
      <c r="AO170" s="33"/>
      <c r="AP170" s="33"/>
      <c r="AQ170" s="58"/>
      <c r="AR170" s="33"/>
      <c r="AS170" s="58"/>
      <c r="AT170" s="33"/>
      <c r="AU170" s="33"/>
      <c r="AV170" s="33"/>
      <c r="AW170" s="33"/>
      <c r="AX170" s="33"/>
      <c r="AY170" s="42"/>
      <c r="AZ170" s="43"/>
      <c r="BA170" s="57"/>
      <c r="BB170" s="42"/>
      <c r="BC170" s="42"/>
      <c r="BD170" s="33"/>
      <c r="BE170" s="33"/>
      <c r="BF170" s="33"/>
      <c r="BG170" s="33"/>
      <c r="BH170" s="33"/>
      <c r="BI170" s="3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46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58"/>
      <c r="AJ171" s="33"/>
      <c r="AK171" s="33"/>
      <c r="AL171" s="33"/>
      <c r="AM171" s="33"/>
      <c r="AN171" s="33"/>
      <c r="AO171" s="33"/>
      <c r="AP171" s="33"/>
      <c r="AQ171" s="58"/>
      <c r="AR171" s="33"/>
      <c r="AS171" s="58"/>
      <c r="AT171" s="33"/>
      <c r="AU171" s="33"/>
      <c r="AV171" s="33"/>
      <c r="AW171" s="33"/>
      <c r="AX171" s="33"/>
      <c r="AY171" s="42"/>
      <c r="AZ171" s="43"/>
      <c r="BA171" s="57"/>
      <c r="BB171" s="51"/>
      <c r="BC171" s="52"/>
      <c r="BD171" s="33"/>
      <c r="BE171" s="33"/>
      <c r="BF171" s="33"/>
      <c r="BG171" s="33"/>
      <c r="BH171" s="33"/>
      <c r="BI171" s="3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408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58"/>
      <c r="AJ172" s="33"/>
      <c r="AK172" s="33"/>
      <c r="AL172" s="33"/>
      <c r="AM172" s="33"/>
      <c r="AN172" s="33"/>
      <c r="AO172" s="33"/>
      <c r="AP172" s="33"/>
      <c r="AQ172" s="58"/>
      <c r="AR172" s="33"/>
      <c r="AS172" s="58"/>
      <c r="AT172" s="33"/>
      <c r="AU172" s="33"/>
      <c r="AV172" s="33"/>
      <c r="AW172" s="33"/>
      <c r="AX172" s="33"/>
      <c r="AY172" s="42"/>
      <c r="AZ172" s="43"/>
      <c r="BA172" s="57"/>
      <c r="BB172" s="42"/>
      <c r="BC172" s="42"/>
      <c r="BD172" s="33"/>
      <c r="BE172" s="33"/>
      <c r="BF172" s="33"/>
      <c r="BG172" s="33"/>
      <c r="BH172" s="33"/>
      <c r="BI172" s="3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56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58"/>
      <c r="AJ173" s="33"/>
      <c r="AK173" s="33"/>
      <c r="AL173" s="33"/>
      <c r="AM173" s="33"/>
      <c r="AN173" s="33"/>
      <c r="AO173" s="33"/>
      <c r="AP173" s="33"/>
      <c r="AQ173" s="58"/>
      <c r="AR173" s="33"/>
      <c r="AS173" s="58"/>
      <c r="AT173" s="33"/>
      <c r="AU173" s="33"/>
      <c r="AV173" s="33"/>
      <c r="AW173" s="33"/>
      <c r="AX173" s="33"/>
      <c r="AY173" s="42"/>
      <c r="AZ173" s="43"/>
      <c r="BA173" s="57"/>
      <c r="BB173" s="51"/>
      <c r="BC173" s="52"/>
      <c r="BD173" s="33"/>
      <c r="BE173" s="33"/>
      <c r="BF173" s="33"/>
      <c r="BG173" s="33"/>
      <c r="BH173" s="33"/>
      <c r="BI173" s="3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32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52"/>
      <c r="O174" s="52"/>
      <c r="P174" s="52"/>
      <c r="Q174" s="52"/>
      <c r="R174" s="52"/>
      <c r="S174" s="52"/>
      <c r="T174" s="5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58"/>
      <c r="AJ174" s="33"/>
      <c r="AK174" s="33"/>
      <c r="AL174" s="33"/>
      <c r="AM174" s="33"/>
      <c r="AN174" s="33"/>
      <c r="AO174" s="33"/>
      <c r="AP174" s="33"/>
      <c r="AQ174" s="58"/>
      <c r="AR174" s="33"/>
      <c r="AS174" s="58"/>
      <c r="AT174" s="33"/>
      <c r="AU174" s="33"/>
      <c r="AV174" s="33"/>
      <c r="AW174" s="33"/>
      <c r="AX174" s="33"/>
      <c r="AY174" s="42"/>
      <c r="AZ174" s="43"/>
      <c r="BA174" s="57"/>
      <c r="BB174" s="52"/>
      <c r="BC174" s="52"/>
      <c r="BD174" s="33"/>
      <c r="BE174" s="33"/>
      <c r="BF174" s="33"/>
      <c r="BG174" s="33"/>
      <c r="BH174" s="33"/>
      <c r="BI174" s="3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132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52"/>
      <c r="O175" s="52"/>
      <c r="P175" s="52"/>
      <c r="Q175" s="52"/>
      <c r="R175" s="52"/>
      <c r="S175" s="52"/>
      <c r="T175" s="52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58"/>
      <c r="AJ175" s="33"/>
      <c r="AK175" s="33"/>
      <c r="AL175" s="33"/>
      <c r="AM175" s="33"/>
      <c r="AN175" s="33"/>
      <c r="AO175" s="33"/>
      <c r="AP175" s="33"/>
      <c r="AQ175" s="58"/>
      <c r="AR175" s="33"/>
      <c r="AS175" s="58"/>
      <c r="AT175" s="33"/>
      <c r="AU175" s="33"/>
      <c r="AV175" s="33"/>
      <c r="AW175" s="33"/>
      <c r="AX175" s="33"/>
      <c r="AY175" s="42"/>
      <c r="AZ175" s="43"/>
      <c r="BA175" s="57"/>
      <c r="BB175" s="51"/>
      <c r="BC175" s="52"/>
      <c r="BD175" s="33"/>
      <c r="BE175" s="33"/>
      <c r="BF175" s="33"/>
      <c r="BG175" s="33"/>
      <c r="BH175" s="33"/>
      <c r="BI175" s="3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246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43"/>
      <c r="O176" s="42"/>
      <c r="P176" s="43"/>
      <c r="Q176" s="43"/>
      <c r="R176" s="43"/>
      <c r="S176" s="43"/>
      <c r="T176" s="4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58"/>
      <c r="AJ176" s="33"/>
      <c r="AK176" s="33"/>
      <c r="AL176" s="33"/>
      <c r="AM176" s="33"/>
      <c r="AN176" s="33"/>
      <c r="AO176" s="33"/>
      <c r="AP176" s="33"/>
      <c r="AQ176" s="58"/>
      <c r="AR176" s="33"/>
      <c r="AS176" s="58"/>
      <c r="AT176" s="33"/>
      <c r="AU176" s="33"/>
      <c r="AV176" s="33"/>
      <c r="AW176" s="33"/>
      <c r="AX176" s="33"/>
      <c r="AY176" s="42"/>
      <c r="AZ176" s="43"/>
      <c r="BA176" s="57"/>
      <c r="BB176" s="43"/>
      <c r="BC176" s="43"/>
      <c r="BD176" s="33"/>
      <c r="BE176" s="33"/>
      <c r="BF176" s="33"/>
      <c r="BG176" s="33"/>
      <c r="BH176" s="33"/>
      <c r="BI176" s="3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184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4"/>
      <c r="O177" s="34"/>
      <c r="P177" s="34"/>
      <c r="Q177" s="34"/>
      <c r="R177" s="34"/>
      <c r="S177" s="34"/>
      <c r="T177" s="3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58"/>
      <c r="AJ177" s="33"/>
      <c r="AK177" s="33"/>
      <c r="AL177" s="33"/>
      <c r="AM177" s="33"/>
      <c r="AN177" s="33"/>
      <c r="AO177" s="33"/>
      <c r="AP177" s="33"/>
      <c r="AQ177" s="58"/>
      <c r="AR177" s="33"/>
      <c r="AS177" s="58"/>
      <c r="AT177" s="33"/>
      <c r="AU177" s="33"/>
      <c r="AV177" s="33"/>
      <c r="AW177" s="33"/>
      <c r="AX177" s="33"/>
      <c r="AY177" s="42"/>
      <c r="AZ177" s="43"/>
      <c r="BA177" s="56"/>
      <c r="BB177" s="59"/>
      <c r="BC177" s="52"/>
      <c r="BD177" s="33"/>
      <c r="BE177" s="33"/>
      <c r="BF177" s="33"/>
      <c r="BG177" s="33"/>
      <c r="BH177" s="33"/>
      <c r="BI177" s="33"/>
      <c r="BJ177" s="33"/>
      <c r="BK177" s="44"/>
      <c r="BL177" s="24"/>
      <c r="BM177" s="33"/>
      <c r="BN177" s="33"/>
      <c r="BO177" s="34"/>
      <c r="BP177" s="23"/>
      <c r="BQ177" s="24"/>
      <c r="BR177" s="25"/>
    </row>
    <row r="178" spans="1:70" s="22" customFormat="1" ht="184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57"/>
      <c r="N178" s="32"/>
      <c r="O178" s="31"/>
      <c r="P178" s="32"/>
      <c r="Q178" s="32"/>
      <c r="R178" s="32"/>
      <c r="S178" s="32"/>
      <c r="T178" s="32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58"/>
      <c r="AJ178" s="33"/>
      <c r="AK178" s="33"/>
      <c r="AL178" s="33"/>
      <c r="AM178" s="33"/>
      <c r="AN178" s="33"/>
      <c r="AO178" s="33"/>
      <c r="AP178" s="33"/>
      <c r="AQ178" s="58"/>
      <c r="AR178" s="33"/>
      <c r="AS178" s="58"/>
      <c r="AT178" s="33"/>
      <c r="AU178" s="33"/>
      <c r="AV178" s="33"/>
      <c r="AW178" s="33"/>
      <c r="AX178" s="33"/>
      <c r="AY178" s="42"/>
      <c r="AZ178" s="43"/>
      <c r="BA178" s="56"/>
      <c r="BB178" s="59"/>
      <c r="BC178" s="52"/>
      <c r="BD178" s="33"/>
      <c r="BE178" s="33"/>
      <c r="BF178" s="33"/>
      <c r="BG178" s="33"/>
      <c r="BH178" s="33"/>
      <c r="BI178" s="33"/>
      <c r="BJ178" s="33"/>
      <c r="BK178" s="44"/>
      <c r="BL178" s="24"/>
      <c r="BM178" s="33"/>
      <c r="BN178" s="33"/>
      <c r="BO178" s="34"/>
      <c r="BP178" s="23"/>
      <c r="BQ178" s="24"/>
      <c r="BR178" s="25"/>
    </row>
    <row r="179" spans="1:70" s="22" customFormat="1" ht="184.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58"/>
      <c r="AJ179" s="33"/>
      <c r="AK179" s="33"/>
      <c r="AL179" s="33"/>
      <c r="AM179" s="33"/>
      <c r="AN179" s="33"/>
      <c r="AO179" s="33"/>
      <c r="AP179" s="33"/>
      <c r="AQ179" s="58"/>
      <c r="AR179" s="33"/>
      <c r="AS179" s="58"/>
      <c r="AT179" s="33"/>
      <c r="AU179" s="33"/>
      <c r="AV179" s="33"/>
      <c r="AW179" s="33"/>
      <c r="AX179" s="33"/>
      <c r="AY179" s="42"/>
      <c r="AZ179" s="43"/>
      <c r="BA179" s="57"/>
      <c r="BB179" s="42"/>
      <c r="BC179" s="42"/>
      <c r="BD179" s="33"/>
      <c r="BE179" s="33"/>
      <c r="BF179" s="33"/>
      <c r="BG179" s="33"/>
      <c r="BH179" s="33"/>
      <c r="BI179" s="3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184.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58"/>
      <c r="AJ180" s="33"/>
      <c r="AK180" s="33"/>
      <c r="AL180" s="33"/>
      <c r="AM180" s="33"/>
      <c r="AN180" s="33"/>
      <c r="AO180" s="33"/>
      <c r="AP180" s="33"/>
      <c r="AQ180" s="58"/>
      <c r="AR180" s="33"/>
      <c r="AS180" s="58"/>
      <c r="AT180" s="33"/>
      <c r="AU180" s="33"/>
      <c r="AV180" s="33"/>
      <c r="AW180" s="33"/>
      <c r="AX180" s="33"/>
      <c r="AY180" s="42"/>
      <c r="AZ180" s="43"/>
      <c r="BA180" s="56"/>
      <c r="BB180" s="59"/>
      <c r="BC180" s="42"/>
      <c r="BD180" s="33"/>
      <c r="BE180" s="33"/>
      <c r="BF180" s="33"/>
      <c r="BG180" s="33"/>
      <c r="BH180" s="33"/>
      <c r="BI180" s="33"/>
      <c r="BJ180" s="33"/>
      <c r="BK180" s="44"/>
      <c r="BL180" s="24"/>
      <c r="BM180" s="33"/>
      <c r="BN180" s="33"/>
      <c r="BO180" s="34"/>
      <c r="BP180" s="23"/>
      <c r="BQ180" s="24"/>
      <c r="BR180" s="25"/>
    </row>
    <row r="181" spans="1:70" s="22" customFormat="1" ht="189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51"/>
      <c r="O181" s="51"/>
      <c r="P181" s="51"/>
      <c r="Q181" s="51"/>
      <c r="R181" s="51"/>
      <c r="S181" s="51"/>
      <c r="T181" s="5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58"/>
      <c r="AJ181" s="33"/>
      <c r="AK181" s="33"/>
      <c r="AL181" s="33"/>
      <c r="AM181" s="33"/>
      <c r="AN181" s="33"/>
      <c r="AO181" s="33"/>
      <c r="AP181" s="33"/>
      <c r="AQ181" s="58"/>
      <c r="AR181" s="33"/>
      <c r="AS181" s="58"/>
      <c r="AT181" s="33"/>
      <c r="AU181" s="33"/>
      <c r="AV181" s="33"/>
      <c r="AW181" s="33"/>
      <c r="AX181" s="33"/>
      <c r="AY181" s="42"/>
      <c r="AZ181" s="43"/>
      <c r="BA181" s="56"/>
      <c r="BB181" s="59"/>
      <c r="BC181" s="42"/>
      <c r="BD181" s="33"/>
      <c r="BE181" s="33"/>
      <c r="BF181" s="33"/>
      <c r="BG181" s="33"/>
      <c r="BH181" s="33"/>
      <c r="BI181" s="33"/>
      <c r="BJ181" s="33"/>
      <c r="BK181" s="44"/>
      <c r="BL181" s="24"/>
      <c r="BM181" s="33"/>
      <c r="BN181" s="33"/>
      <c r="BO181" s="34"/>
      <c r="BP181" s="23"/>
      <c r="BQ181" s="24"/>
      <c r="BR181" s="25"/>
    </row>
    <row r="182" spans="1:70" s="22" customFormat="1" ht="184.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58"/>
      <c r="AJ182" s="33"/>
      <c r="AK182" s="33"/>
      <c r="AL182" s="33"/>
      <c r="AM182" s="33"/>
      <c r="AN182" s="33"/>
      <c r="AO182" s="33"/>
      <c r="AP182" s="33"/>
      <c r="AQ182" s="58"/>
      <c r="AR182" s="33"/>
      <c r="AS182" s="58"/>
      <c r="AT182" s="33"/>
      <c r="AU182" s="33"/>
      <c r="AV182" s="33"/>
      <c r="AW182" s="33"/>
      <c r="AX182" s="33"/>
      <c r="AY182" s="42"/>
      <c r="AZ182" s="43"/>
      <c r="BA182" s="57"/>
      <c r="BB182" s="42"/>
      <c r="BC182" s="42"/>
      <c r="BD182" s="33"/>
      <c r="BE182" s="33"/>
      <c r="BF182" s="33"/>
      <c r="BG182" s="42"/>
      <c r="BH182" s="43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84.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58"/>
      <c r="AJ183" s="33"/>
      <c r="AK183" s="33"/>
      <c r="AL183" s="33"/>
      <c r="AM183" s="33"/>
      <c r="AN183" s="33"/>
      <c r="AO183" s="33"/>
      <c r="AP183" s="33"/>
      <c r="AQ183" s="58"/>
      <c r="AR183" s="33"/>
      <c r="AS183" s="58"/>
      <c r="AT183" s="33"/>
      <c r="AU183" s="33"/>
      <c r="AV183" s="33"/>
      <c r="AW183" s="33"/>
      <c r="AX183" s="33"/>
      <c r="AY183" s="42"/>
      <c r="AZ183" s="43"/>
      <c r="BA183" s="49"/>
      <c r="BB183" s="59"/>
      <c r="BC183" s="42"/>
      <c r="BD183" s="33"/>
      <c r="BE183" s="33"/>
      <c r="BF183" s="33"/>
      <c r="BG183" s="42"/>
      <c r="BH183" s="43"/>
      <c r="BI183" s="43"/>
      <c r="BJ183" s="33"/>
      <c r="BK183" s="44"/>
      <c r="BL183" s="24"/>
      <c r="BM183" s="33"/>
      <c r="BN183" s="33"/>
      <c r="BO183" s="34"/>
      <c r="BP183" s="23"/>
      <c r="BQ183" s="24"/>
      <c r="BR183" s="25"/>
    </row>
    <row r="184" spans="1:70" s="22" customFormat="1" ht="184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52"/>
      <c r="O184" s="52"/>
      <c r="P184" s="52"/>
      <c r="Q184" s="52"/>
      <c r="R184" s="52"/>
      <c r="S184" s="52"/>
      <c r="T184" s="52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58"/>
      <c r="AJ184" s="33"/>
      <c r="AK184" s="33"/>
      <c r="AL184" s="33"/>
      <c r="AM184" s="33"/>
      <c r="AN184" s="33"/>
      <c r="AO184" s="33"/>
      <c r="AP184" s="33"/>
      <c r="AQ184" s="58"/>
      <c r="AR184" s="33"/>
      <c r="AS184" s="58"/>
      <c r="AT184" s="33"/>
      <c r="AU184" s="33"/>
      <c r="AV184" s="33"/>
      <c r="AW184" s="33"/>
      <c r="AX184" s="33"/>
      <c r="AY184" s="42"/>
      <c r="AZ184" s="43"/>
      <c r="BA184" s="57"/>
      <c r="BB184" s="52"/>
      <c r="BC184" s="52"/>
      <c r="BD184" s="33"/>
      <c r="BE184" s="33"/>
      <c r="BF184" s="33"/>
      <c r="BG184" s="33"/>
      <c r="BH184" s="33"/>
      <c r="BI184" s="3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84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52"/>
      <c r="O185" s="52"/>
      <c r="P185" s="52"/>
      <c r="Q185" s="52"/>
      <c r="R185" s="52"/>
      <c r="S185" s="52"/>
      <c r="T185" s="52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58"/>
      <c r="AJ185" s="33"/>
      <c r="AK185" s="33"/>
      <c r="AL185" s="33"/>
      <c r="AM185" s="33"/>
      <c r="AN185" s="33"/>
      <c r="AO185" s="33"/>
      <c r="AP185" s="33"/>
      <c r="AQ185" s="58"/>
      <c r="AR185" s="33"/>
      <c r="AS185" s="58"/>
      <c r="AT185" s="33"/>
      <c r="AU185" s="33"/>
      <c r="AV185" s="33"/>
      <c r="AW185" s="33"/>
      <c r="AX185" s="33"/>
      <c r="AY185" s="42"/>
      <c r="AZ185" s="43"/>
      <c r="BA185" s="57"/>
      <c r="BB185" s="43"/>
      <c r="BC185" s="42"/>
      <c r="BD185" s="33"/>
      <c r="BE185" s="33"/>
      <c r="BF185" s="33"/>
      <c r="BG185" s="33"/>
      <c r="BH185" s="33"/>
      <c r="BI185" s="3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84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52"/>
      <c r="O186" s="52"/>
      <c r="P186" s="52"/>
      <c r="Q186" s="52"/>
      <c r="R186" s="52"/>
      <c r="S186" s="52"/>
      <c r="T186" s="5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58"/>
      <c r="AJ186" s="33"/>
      <c r="AK186" s="33"/>
      <c r="AL186" s="33"/>
      <c r="AM186" s="33"/>
      <c r="AN186" s="33"/>
      <c r="AO186" s="33"/>
      <c r="AP186" s="33"/>
      <c r="AQ186" s="58"/>
      <c r="AR186" s="33"/>
      <c r="AS186" s="58"/>
      <c r="AT186" s="33"/>
      <c r="AU186" s="33"/>
      <c r="AV186" s="33"/>
      <c r="AW186" s="33"/>
      <c r="AX186" s="33"/>
      <c r="AY186" s="42"/>
      <c r="AZ186" s="43"/>
      <c r="BA186" s="57"/>
      <c r="BB186" s="52"/>
      <c r="BC186" s="52"/>
      <c r="BD186" s="33"/>
      <c r="BE186" s="33"/>
      <c r="BF186" s="33"/>
      <c r="BG186" s="33"/>
      <c r="BH186" s="33"/>
      <c r="BI186" s="3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84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52"/>
      <c r="O187" s="52"/>
      <c r="P187" s="52"/>
      <c r="Q187" s="52"/>
      <c r="R187" s="52"/>
      <c r="S187" s="52"/>
      <c r="T187" s="52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58"/>
      <c r="AJ187" s="33"/>
      <c r="AK187" s="33"/>
      <c r="AL187" s="33"/>
      <c r="AM187" s="33"/>
      <c r="AN187" s="33"/>
      <c r="AO187" s="33"/>
      <c r="AP187" s="33"/>
      <c r="AQ187" s="58"/>
      <c r="AR187" s="33"/>
      <c r="AS187" s="58"/>
      <c r="AT187" s="33"/>
      <c r="AU187" s="33"/>
      <c r="AV187" s="33"/>
      <c r="AW187" s="33"/>
      <c r="AX187" s="33"/>
      <c r="AY187" s="42"/>
      <c r="AZ187" s="43"/>
      <c r="BA187" s="57"/>
      <c r="BB187" s="43"/>
      <c r="BC187" s="42"/>
      <c r="BD187" s="33"/>
      <c r="BE187" s="33"/>
      <c r="BF187" s="33"/>
      <c r="BG187" s="33"/>
      <c r="BH187" s="33"/>
      <c r="BI187" s="3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212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43"/>
      <c r="O188" s="43"/>
      <c r="P188" s="43"/>
      <c r="Q188" s="43"/>
      <c r="R188" s="43"/>
      <c r="S188" s="43"/>
      <c r="T188" s="4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57"/>
      <c r="BB188" s="43"/>
      <c r="BC188" s="43"/>
      <c r="BD188" s="33"/>
      <c r="BE188" s="33"/>
      <c r="BF188" s="33"/>
      <c r="BG188" s="33"/>
      <c r="BH188" s="33"/>
      <c r="BI188" s="3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409.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43"/>
      <c r="O189" s="42"/>
      <c r="P189" s="43"/>
      <c r="Q189" s="43"/>
      <c r="R189" s="43"/>
      <c r="S189" s="43"/>
      <c r="T189" s="4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57"/>
      <c r="BB189" s="43"/>
      <c r="BC189" s="43"/>
      <c r="BD189" s="33"/>
      <c r="BE189" s="33"/>
      <c r="BF189" s="33"/>
      <c r="BG189" s="33"/>
      <c r="BH189" s="33"/>
      <c r="BI189" s="3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186.7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57"/>
      <c r="N190" s="32"/>
      <c r="O190" s="31"/>
      <c r="P190" s="32"/>
      <c r="Q190" s="32"/>
      <c r="R190" s="32"/>
      <c r="S190" s="32"/>
      <c r="T190" s="32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33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58"/>
      <c r="BB190" s="33"/>
      <c r="BC190" s="33"/>
      <c r="BD190" s="33"/>
      <c r="BE190" s="33"/>
      <c r="BF190" s="33"/>
      <c r="BG190" s="33"/>
      <c r="BH190" s="33"/>
      <c r="BI190" s="3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222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57"/>
      <c r="BB191" s="43"/>
      <c r="BC191" s="43"/>
      <c r="BD191" s="33"/>
      <c r="BE191" s="33"/>
      <c r="BF191" s="33"/>
      <c r="BG191" s="33"/>
      <c r="BH191" s="33"/>
      <c r="BI191" s="42"/>
      <c r="BJ191" s="43"/>
      <c r="BK191" s="43"/>
      <c r="BL191" s="24"/>
      <c r="BM191" s="33"/>
      <c r="BN191" s="33"/>
      <c r="BO191" s="34"/>
      <c r="BP191" s="23"/>
      <c r="BQ191" s="24"/>
      <c r="BR191" s="25"/>
    </row>
    <row r="192" spans="1:70" s="22" customFormat="1" ht="222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42"/>
      <c r="O192" s="42"/>
      <c r="P192" s="43"/>
      <c r="Q192" s="43"/>
      <c r="R192" s="43"/>
      <c r="S192" s="43"/>
      <c r="T192" s="4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58"/>
      <c r="BB192" s="33"/>
      <c r="BC192" s="33"/>
      <c r="BD192" s="33"/>
      <c r="BE192" s="33"/>
      <c r="BF192" s="33"/>
      <c r="BG192" s="33"/>
      <c r="BH192" s="33"/>
      <c r="BI192" s="3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22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42"/>
      <c r="O193" s="42"/>
      <c r="P193" s="43"/>
      <c r="Q193" s="43"/>
      <c r="R193" s="43"/>
      <c r="S193" s="43"/>
      <c r="T193" s="4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58"/>
      <c r="BB193" s="33"/>
      <c r="BC193" s="33"/>
      <c r="BD193" s="33"/>
      <c r="BE193" s="33"/>
      <c r="BF193" s="33"/>
      <c r="BG193" s="33"/>
      <c r="BH193" s="33"/>
      <c r="BI193" s="3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257.2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43"/>
      <c r="O194" s="42"/>
      <c r="P194" s="43"/>
      <c r="Q194" s="43"/>
      <c r="R194" s="43"/>
      <c r="S194" s="43"/>
      <c r="T194" s="4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57"/>
      <c r="BB194" s="43"/>
      <c r="BC194" s="43"/>
      <c r="BD194" s="33"/>
      <c r="BE194" s="33"/>
      <c r="BF194" s="33"/>
      <c r="BG194" s="33"/>
      <c r="BH194" s="33"/>
      <c r="BI194" s="3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182.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57"/>
      <c r="N195" s="32"/>
      <c r="O195" s="31"/>
      <c r="P195" s="32"/>
      <c r="Q195" s="32"/>
      <c r="R195" s="32"/>
      <c r="S195" s="32"/>
      <c r="T195" s="32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58"/>
      <c r="BB195" s="33"/>
      <c r="BC195" s="33"/>
      <c r="BD195" s="33"/>
      <c r="BE195" s="33"/>
      <c r="BF195" s="33"/>
      <c r="BG195" s="33"/>
      <c r="BH195" s="33"/>
      <c r="BI195" s="3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229.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52"/>
      <c r="O196" s="52"/>
      <c r="P196" s="52"/>
      <c r="Q196" s="52"/>
      <c r="R196" s="52"/>
      <c r="S196" s="52"/>
      <c r="T196" s="52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58"/>
      <c r="BB196" s="33"/>
      <c r="BC196" s="33"/>
      <c r="BD196" s="33"/>
      <c r="BE196" s="33"/>
      <c r="BF196" s="33"/>
      <c r="BG196" s="33"/>
      <c r="BH196" s="33"/>
      <c r="BI196" s="3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409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2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3"/>
      <c r="AG197" s="43"/>
      <c r="AH197" s="43"/>
      <c r="AI197" s="57"/>
      <c r="AJ197" s="43"/>
      <c r="AK197" s="43"/>
      <c r="AL197" s="33"/>
      <c r="AM197" s="33"/>
      <c r="AN197" s="33"/>
      <c r="AO197" s="33"/>
      <c r="AP197" s="33"/>
      <c r="AQ197" s="57"/>
      <c r="AR197" s="43"/>
      <c r="AS197" s="57"/>
      <c r="AT197" s="43"/>
      <c r="AU197" s="33"/>
      <c r="AV197" s="33"/>
      <c r="AW197" s="33"/>
      <c r="AX197" s="33"/>
      <c r="AY197" s="42"/>
      <c r="AZ197" s="43"/>
      <c r="BA197" s="57"/>
      <c r="BB197" s="43"/>
      <c r="BC197" s="43"/>
      <c r="BD197" s="33"/>
      <c r="BE197" s="33"/>
      <c r="BF197" s="33"/>
      <c r="BG197" s="33"/>
      <c r="BH197" s="33"/>
      <c r="BI197" s="3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41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32"/>
      <c r="O198" s="31"/>
      <c r="P198" s="32"/>
      <c r="Q198" s="32"/>
      <c r="R198" s="32"/>
      <c r="S198" s="32"/>
      <c r="T198" s="32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42"/>
      <c r="AH198" s="43"/>
      <c r="AI198" s="4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42"/>
      <c r="AZ198" s="43"/>
      <c r="BA198" s="57"/>
      <c r="BB198" s="43"/>
      <c r="BC198" s="43"/>
      <c r="BD198" s="33"/>
      <c r="BE198" s="33"/>
      <c r="BF198" s="33"/>
      <c r="BG198" s="33"/>
      <c r="BH198" s="33"/>
      <c r="BI198" s="3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41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57"/>
      <c r="N199" s="32"/>
      <c r="O199" s="31"/>
      <c r="P199" s="32"/>
      <c r="Q199" s="32"/>
      <c r="R199" s="32"/>
      <c r="S199" s="32"/>
      <c r="T199" s="32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42"/>
      <c r="AH199" s="43"/>
      <c r="AI199" s="4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42"/>
      <c r="AZ199" s="43"/>
      <c r="BA199" s="57"/>
      <c r="BB199" s="43"/>
      <c r="BC199" s="43"/>
      <c r="BD199" s="33"/>
      <c r="BE199" s="33"/>
      <c r="BF199" s="33"/>
      <c r="BG199" s="33"/>
      <c r="BH199" s="33"/>
      <c r="BI199" s="3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4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57"/>
      <c r="N200" s="34"/>
      <c r="O200" s="34"/>
      <c r="P200" s="34"/>
      <c r="Q200" s="34"/>
      <c r="R200" s="34"/>
      <c r="S200" s="34"/>
      <c r="T200" s="3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42"/>
      <c r="AH200" s="43"/>
      <c r="AI200" s="4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42"/>
      <c r="AZ200" s="43"/>
      <c r="BA200" s="57"/>
      <c r="BB200" s="43"/>
      <c r="BC200" s="43"/>
      <c r="BD200" s="33"/>
      <c r="BE200" s="33"/>
      <c r="BF200" s="33"/>
      <c r="BG200" s="33"/>
      <c r="BH200" s="33"/>
      <c r="BI200" s="3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41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57"/>
      <c r="N201" s="32"/>
      <c r="O201" s="31"/>
      <c r="P201" s="32"/>
      <c r="Q201" s="32"/>
      <c r="R201" s="32"/>
      <c r="S201" s="32"/>
      <c r="T201" s="32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42"/>
      <c r="AH201" s="43"/>
      <c r="AI201" s="4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42"/>
      <c r="AZ201" s="43"/>
      <c r="BA201" s="57"/>
      <c r="BB201" s="43"/>
      <c r="BC201" s="43"/>
      <c r="BD201" s="33"/>
      <c r="BE201" s="33"/>
      <c r="BF201" s="33"/>
      <c r="BG201" s="33"/>
      <c r="BH201" s="33"/>
      <c r="BI201" s="3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41.7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57"/>
      <c r="N202" s="32"/>
      <c r="O202" s="31"/>
      <c r="P202" s="32"/>
      <c r="Q202" s="32"/>
      <c r="R202" s="32"/>
      <c r="S202" s="32"/>
      <c r="T202" s="32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42"/>
      <c r="AH202" s="43"/>
      <c r="AI202" s="4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42"/>
      <c r="AZ202" s="43"/>
      <c r="BA202" s="57"/>
      <c r="BB202" s="43"/>
      <c r="BC202" s="43"/>
      <c r="BD202" s="33"/>
      <c r="BE202" s="33"/>
      <c r="BF202" s="33"/>
      <c r="BG202" s="33"/>
      <c r="BH202" s="33"/>
      <c r="BI202" s="3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201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2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57"/>
      <c r="BB203" s="43"/>
      <c r="BC203" s="43"/>
      <c r="BD203" s="33"/>
      <c r="BE203" s="33"/>
      <c r="BF203" s="33"/>
      <c r="BG203" s="33"/>
      <c r="BH203" s="33"/>
      <c r="BI203" s="3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201.7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57"/>
      <c r="N204" s="32"/>
      <c r="O204" s="31"/>
      <c r="P204" s="32"/>
      <c r="Q204" s="32"/>
      <c r="R204" s="32"/>
      <c r="S204" s="32"/>
      <c r="T204" s="32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33"/>
      <c r="AJ204" s="33"/>
      <c r="AK204" s="33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33"/>
      <c r="AZ204" s="33"/>
      <c r="BA204" s="58"/>
      <c r="BB204" s="33"/>
      <c r="BC204" s="33"/>
      <c r="BD204" s="33"/>
      <c r="BE204" s="33"/>
      <c r="BF204" s="33"/>
      <c r="BG204" s="33"/>
      <c r="BH204" s="33"/>
      <c r="BI204" s="3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201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43"/>
      <c r="O205" s="42"/>
      <c r="P205" s="43"/>
      <c r="Q205" s="43"/>
      <c r="R205" s="43"/>
      <c r="S205" s="43"/>
      <c r="T205" s="4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46"/>
      <c r="BB205" s="43"/>
      <c r="BC205" s="43"/>
      <c r="BD205" s="33"/>
      <c r="BE205" s="33"/>
      <c r="BF205" s="33"/>
      <c r="BG205" s="33"/>
      <c r="BH205" s="33"/>
      <c r="BI205" s="3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201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6"/>
      <c r="N206" s="32"/>
      <c r="O206" s="31"/>
      <c r="P206" s="32"/>
      <c r="Q206" s="32"/>
      <c r="R206" s="32"/>
      <c r="S206" s="32"/>
      <c r="T206" s="3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45"/>
      <c r="BB206" s="33"/>
      <c r="BC206" s="33"/>
      <c r="BD206" s="33"/>
      <c r="BE206" s="33"/>
      <c r="BF206" s="33"/>
      <c r="BG206" s="33"/>
      <c r="BH206" s="33"/>
      <c r="BI206" s="3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409.6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3"/>
      <c r="O207" s="42"/>
      <c r="P207" s="42"/>
      <c r="Q207" s="42"/>
      <c r="R207" s="42"/>
      <c r="S207" s="42"/>
      <c r="T207" s="4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45"/>
      <c r="BB207" s="33"/>
      <c r="BC207" s="33"/>
      <c r="BD207" s="33"/>
      <c r="BE207" s="33"/>
      <c r="BF207" s="33"/>
      <c r="BG207" s="33"/>
      <c r="BH207" s="33"/>
      <c r="BI207" s="3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201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43"/>
      <c r="O208" s="42"/>
      <c r="P208" s="42"/>
      <c r="Q208" s="42"/>
      <c r="R208" s="42"/>
      <c r="S208" s="42"/>
      <c r="T208" s="4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45"/>
      <c r="BB208" s="33"/>
      <c r="BC208" s="33"/>
      <c r="BD208" s="33"/>
      <c r="BE208" s="33"/>
      <c r="BF208" s="33"/>
      <c r="BG208" s="33"/>
      <c r="BH208" s="33"/>
      <c r="BI208" s="3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201.7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43"/>
      <c r="O209" s="42"/>
      <c r="P209" s="43"/>
      <c r="Q209" s="43"/>
      <c r="R209" s="43"/>
      <c r="S209" s="43"/>
      <c r="T209" s="4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42"/>
      <c r="AH209" s="43"/>
      <c r="AI209" s="4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42"/>
      <c r="AZ209" s="43"/>
      <c r="BA209" s="46"/>
      <c r="BB209" s="43"/>
      <c r="BC209" s="43"/>
      <c r="BD209" s="33"/>
      <c r="BE209" s="33"/>
      <c r="BF209" s="33"/>
      <c r="BG209" s="33"/>
      <c r="BH209" s="33"/>
      <c r="BI209" s="3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201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43"/>
      <c r="O210" s="42"/>
      <c r="P210" s="32"/>
      <c r="Q210" s="32"/>
      <c r="R210" s="32"/>
      <c r="S210" s="32"/>
      <c r="T210" s="32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45"/>
      <c r="BB210" s="33"/>
      <c r="BC210" s="33"/>
      <c r="BD210" s="33"/>
      <c r="BE210" s="33"/>
      <c r="BF210" s="33"/>
      <c r="BG210" s="33"/>
      <c r="BH210" s="33"/>
      <c r="BI210" s="3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201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43"/>
      <c r="O211" s="42"/>
      <c r="P211" s="42"/>
      <c r="Q211" s="42"/>
      <c r="R211" s="42"/>
      <c r="S211" s="42"/>
      <c r="T211" s="4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45"/>
      <c r="BB211" s="33"/>
      <c r="BC211" s="33"/>
      <c r="BD211" s="33"/>
      <c r="BE211" s="33"/>
      <c r="BF211" s="33"/>
      <c r="BG211" s="33"/>
      <c r="BH211" s="33"/>
      <c r="BI211" s="3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201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6"/>
      <c r="N212" s="32"/>
      <c r="O212" s="31"/>
      <c r="P212" s="32"/>
      <c r="Q212" s="32"/>
      <c r="R212" s="32"/>
      <c r="S212" s="32"/>
      <c r="T212" s="32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45"/>
      <c r="BB212" s="33"/>
      <c r="BC212" s="33"/>
      <c r="BD212" s="33"/>
      <c r="BE212" s="33"/>
      <c r="BF212" s="33"/>
      <c r="BG212" s="33"/>
      <c r="BH212" s="33"/>
      <c r="BI212" s="3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259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52"/>
      <c r="O213" s="52"/>
      <c r="P213" s="52"/>
      <c r="Q213" s="52"/>
      <c r="R213" s="52"/>
      <c r="S213" s="52"/>
      <c r="T213" s="52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3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46"/>
      <c r="BB213" s="52"/>
      <c r="BC213" s="52"/>
      <c r="BD213" s="33"/>
      <c r="BE213" s="33"/>
      <c r="BF213" s="33"/>
      <c r="BG213" s="42"/>
      <c r="BH213" s="51"/>
      <c r="BI213" s="52"/>
      <c r="BJ213" s="33"/>
      <c r="BK213" s="44"/>
      <c r="BL213" s="24"/>
      <c r="BM213" s="33"/>
      <c r="BN213" s="33"/>
      <c r="BO213" s="34"/>
      <c r="BP213" s="23"/>
      <c r="BQ213" s="24"/>
      <c r="BR213" s="25"/>
    </row>
    <row r="214" spans="1:70" s="22" customFormat="1" ht="24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42"/>
      <c r="O214" s="42"/>
      <c r="P214" s="52"/>
      <c r="Q214" s="52"/>
      <c r="R214" s="52"/>
      <c r="S214" s="52"/>
      <c r="T214" s="52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46"/>
      <c r="BB214" s="55"/>
      <c r="BC214" s="52"/>
      <c r="BD214" s="33"/>
      <c r="BE214" s="33"/>
      <c r="BF214" s="33"/>
      <c r="BG214" s="42"/>
      <c r="BH214" s="51"/>
      <c r="BI214" s="52"/>
      <c r="BJ214" s="33"/>
      <c r="BK214" s="44"/>
      <c r="BL214" s="24"/>
      <c r="BM214" s="33"/>
      <c r="BN214" s="33"/>
      <c r="BO214" s="34"/>
      <c r="BP214" s="23"/>
      <c r="BQ214" s="24"/>
      <c r="BR214" s="25"/>
    </row>
    <row r="215" spans="1:70" s="22" customFormat="1" ht="21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51"/>
      <c r="O215" s="51"/>
      <c r="P215" s="51"/>
      <c r="Q215" s="51"/>
      <c r="R215" s="51"/>
      <c r="S215" s="51"/>
      <c r="T215" s="5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33"/>
      <c r="AJ215" s="33"/>
      <c r="AK215" s="33"/>
      <c r="AL215" s="33"/>
      <c r="AM215" s="33"/>
      <c r="AN215" s="33"/>
      <c r="AO215" s="33"/>
      <c r="AP215" s="33"/>
      <c r="AQ215" s="33"/>
      <c r="AR215" s="33"/>
      <c r="AS215" s="33"/>
      <c r="AT215" s="33"/>
      <c r="AU215" s="33"/>
      <c r="AV215" s="33"/>
      <c r="AW215" s="33"/>
      <c r="AX215" s="33"/>
      <c r="AY215" s="33"/>
      <c r="AZ215" s="33"/>
      <c r="BA215" s="49"/>
      <c r="BB215" s="50"/>
      <c r="BC215" s="47"/>
      <c r="BD215" s="33"/>
      <c r="BE215" s="33"/>
      <c r="BF215" s="33"/>
      <c r="BG215" s="33"/>
      <c r="BH215" s="33"/>
      <c r="BI215" s="33"/>
      <c r="BJ215" s="33"/>
      <c r="BK215" s="44"/>
      <c r="BL215" s="24"/>
      <c r="BM215" s="33"/>
      <c r="BN215" s="33"/>
      <c r="BO215" s="34"/>
      <c r="BP215" s="23"/>
      <c r="BQ215" s="24"/>
      <c r="BR215" s="25"/>
    </row>
    <row r="216" spans="1:70" s="22" customFormat="1" ht="219.7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52"/>
      <c r="O216" s="52"/>
      <c r="P216" s="52"/>
      <c r="Q216" s="52"/>
      <c r="R216" s="52"/>
      <c r="S216" s="52"/>
      <c r="T216" s="52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46"/>
      <c r="BB216" s="52"/>
      <c r="BC216" s="52"/>
      <c r="BD216" s="33"/>
      <c r="BE216" s="33"/>
      <c r="BF216" s="33"/>
      <c r="BG216" s="33"/>
      <c r="BH216" s="33"/>
      <c r="BI216" s="33"/>
      <c r="BJ216" s="33"/>
      <c r="BK216" s="44"/>
      <c r="BL216" s="24"/>
      <c r="BM216" s="33"/>
      <c r="BN216" s="33"/>
      <c r="BO216" s="34"/>
      <c r="BP216" s="23"/>
      <c r="BQ216" s="24"/>
      <c r="BR216" s="25"/>
    </row>
    <row r="217" spans="1:70" s="22" customFormat="1" ht="219.7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52"/>
      <c r="O217" s="52"/>
      <c r="P217" s="52"/>
      <c r="Q217" s="52"/>
      <c r="R217" s="52"/>
      <c r="S217" s="52"/>
      <c r="T217" s="52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49"/>
      <c r="BB217" s="50"/>
      <c r="BC217" s="47"/>
      <c r="BD217" s="33"/>
      <c r="BE217" s="33"/>
      <c r="BF217" s="33"/>
      <c r="BG217" s="33"/>
      <c r="BH217" s="33"/>
      <c r="BI217" s="33"/>
      <c r="BJ217" s="33"/>
      <c r="BK217" s="44"/>
      <c r="BL217" s="24"/>
      <c r="BM217" s="33"/>
      <c r="BN217" s="33"/>
      <c r="BO217" s="34"/>
      <c r="BP217" s="23"/>
      <c r="BQ217" s="24"/>
      <c r="BR217" s="25"/>
    </row>
    <row r="218" spans="1:70" s="22" customFormat="1" ht="409.6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52"/>
      <c r="O218" s="52"/>
      <c r="P218" s="52"/>
      <c r="Q218" s="52"/>
      <c r="R218" s="52"/>
      <c r="S218" s="52"/>
      <c r="T218" s="5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46"/>
      <c r="BB218" s="52"/>
      <c r="BC218" s="42"/>
      <c r="BD218" s="33"/>
      <c r="BE218" s="33"/>
      <c r="BF218" s="33"/>
      <c r="BG218" s="33"/>
      <c r="BH218" s="33"/>
      <c r="BI218" s="33"/>
      <c r="BJ218" s="33"/>
      <c r="BK218" s="44"/>
      <c r="BL218" s="24"/>
      <c r="BM218" s="33"/>
      <c r="BN218" s="33"/>
      <c r="BO218" s="34"/>
      <c r="BP218" s="23"/>
      <c r="BQ218" s="24"/>
      <c r="BR218" s="25"/>
    </row>
    <row r="219" spans="1:70" s="22" customFormat="1" ht="409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52"/>
      <c r="O219" s="52"/>
      <c r="P219" s="52"/>
      <c r="Q219" s="52"/>
      <c r="R219" s="52"/>
      <c r="S219" s="52"/>
      <c r="T219" s="52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52"/>
      <c r="AG219" s="52"/>
      <c r="AH219" s="33"/>
      <c r="AI219" s="46"/>
      <c r="AJ219" s="52"/>
      <c r="AK219" s="52"/>
      <c r="AL219" s="33"/>
      <c r="AM219" s="33"/>
      <c r="AN219" s="33"/>
      <c r="AO219" s="33"/>
      <c r="AP219" s="33"/>
      <c r="AQ219" s="46"/>
      <c r="AR219" s="52"/>
      <c r="AS219" s="46"/>
      <c r="AT219" s="52"/>
      <c r="AU219" s="33"/>
      <c r="AV219" s="33"/>
      <c r="AW219" s="33"/>
      <c r="AX219" s="33"/>
      <c r="AY219" s="33"/>
      <c r="AZ219" s="33"/>
      <c r="BA219" s="46"/>
      <c r="BB219" s="52"/>
      <c r="BC219" s="52"/>
      <c r="BD219" s="33"/>
      <c r="BE219" s="33"/>
      <c r="BF219" s="33"/>
      <c r="BG219" s="33"/>
      <c r="BH219" s="33"/>
      <c r="BI219" s="33"/>
      <c r="BJ219" s="33"/>
      <c r="BK219" s="44"/>
      <c r="BL219" s="24"/>
      <c r="BM219" s="33"/>
      <c r="BN219" s="33"/>
      <c r="BO219" s="34"/>
      <c r="BP219" s="23"/>
      <c r="BQ219" s="24"/>
      <c r="BR219" s="25"/>
    </row>
    <row r="220" spans="1:70" s="22" customFormat="1" ht="137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52"/>
      <c r="O220" s="52"/>
      <c r="P220" s="52"/>
      <c r="Q220" s="52"/>
      <c r="R220" s="52"/>
      <c r="S220" s="52"/>
      <c r="T220" s="5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49"/>
      <c r="BB220" s="50"/>
      <c r="BC220" s="47"/>
      <c r="BD220" s="33"/>
      <c r="BE220" s="33"/>
      <c r="BF220" s="33"/>
      <c r="BG220" s="33"/>
      <c r="BH220" s="33"/>
      <c r="BI220" s="33"/>
      <c r="BJ220" s="33"/>
      <c r="BK220" s="44"/>
      <c r="BL220" s="24"/>
      <c r="BM220" s="33"/>
      <c r="BN220" s="33"/>
      <c r="BO220" s="34"/>
      <c r="BP220" s="23"/>
      <c r="BQ220" s="24"/>
      <c r="BR220" s="25"/>
    </row>
    <row r="221" spans="1:70" s="22" customFormat="1" ht="137.2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52"/>
      <c r="O221" s="52"/>
      <c r="P221" s="52"/>
      <c r="Q221" s="52"/>
      <c r="R221" s="52"/>
      <c r="S221" s="52"/>
      <c r="T221" s="52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49"/>
      <c r="BB221" s="50"/>
      <c r="BC221" s="47"/>
      <c r="BD221" s="33"/>
      <c r="BE221" s="33"/>
      <c r="BF221" s="33"/>
      <c r="BG221" s="33"/>
      <c r="BH221" s="33"/>
      <c r="BI221" s="33"/>
      <c r="BJ221" s="33"/>
      <c r="BK221" s="44"/>
      <c r="BL221" s="24"/>
      <c r="BM221" s="33"/>
      <c r="BN221" s="33"/>
      <c r="BO221" s="34"/>
      <c r="BP221" s="23"/>
      <c r="BQ221" s="24"/>
      <c r="BR221" s="25"/>
    </row>
    <row r="222" spans="1:70" s="22" customFormat="1" ht="137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52"/>
      <c r="O222" s="52"/>
      <c r="P222" s="52"/>
      <c r="Q222" s="52"/>
      <c r="R222" s="52"/>
      <c r="S222" s="52"/>
      <c r="T222" s="52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49"/>
      <c r="BB222" s="50"/>
      <c r="BC222" s="47"/>
      <c r="BD222" s="33"/>
      <c r="BE222" s="33"/>
      <c r="BF222" s="33"/>
      <c r="BG222" s="33"/>
      <c r="BH222" s="33"/>
      <c r="BI222" s="33"/>
      <c r="BJ222" s="33"/>
      <c r="BK222" s="44"/>
      <c r="BL222" s="24"/>
      <c r="BM222" s="33"/>
      <c r="BN222" s="33"/>
      <c r="BO222" s="34"/>
      <c r="BP222" s="23"/>
      <c r="BQ222" s="24"/>
      <c r="BR222" s="25"/>
    </row>
    <row r="223" spans="1:70" s="22" customFormat="1" ht="137.2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52"/>
      <c r="O223" s="52"/>
      <c r="P223" s="52"/>
      <c r="Q223" s="52"/>
      <c r="R223" s="52"/>
      <c r="S223" s="52"/>
      <c r="T223" s="52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49"/>
      <c r="BB223" s="50"/>
      <c r="BC223" s="47"/>
      <c r="BD223" s="33"/>
      <c r="BE223" s="33"/>
      <c r="BF223" s="33"/>
      <c r="BG223" s="33"/>
      <c r="BH223" s="33"/>
      <c r="BI223" s="33"/>
      <c r="BJ223" s="33"/>
      <c r="BK223" s="44"/>
      <c r="BL223" s="24"/>
      <c r="BM223" s="33"/>
      <c r="BN223" s="33"/>
      <c r="BO223" s="34"/>
      <c r="BP223" s="23"/>
      <c r="BQ223" s="24"/>
      <c r="BR223" s="25"/>
    </row>
    <row r="224" spans="1:70" s="22" customFormat="1" ht="137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52"/>
      <c r="O224" s="52"/>
      <c r="P224" s="52"/>
      <c r="Q224" s="52"/>
      <c r="R224" s="52"/>
      <c r="S224" s="52"/>
      <c r="T224" s="52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49"/>
      <c r="BB224" s="50"/>
      <c r="BC224" s="47"/>
      <c r="BD224" s="33"/>
      <c r="BE224" s="33"/>
      <c r="BF224" s="33"/>
      <c r="BG224" s="33"/>
      <c r="BH224" s="33"/>
      <c r="BI224" s="33"/>
      <c r="BJ224" s="33"/>
      <c r="BK224" s="44"/>
      <c r="BL224" s="24"/>
      <c r="BM224" s="33"/>
      <c r="BN224" s="33"/>
      <c r="BO224" s="34"/>
      <c r="BP224" s="23"/>
      <c r="BQ224" s="24"/>
      <c r="BR224" s="25"/>
    </row>
    <row r="225" spans="1:72" s="22" customFormat="1" ht="291.7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52"/>
      <c r="O225" s="52"/>
      <c r="P225" s="52"/>
      <c r="Q225" s="52"/>
      <c r="R225" s="52"/>
      <c r="S225" s="52"/>
      <c r="T225" s="52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42"/>
      <c r="AZ225" s="38"/>
      <c r="BA225" s="46"/>
      <c r="BB225" s="52"/>
      <c r="BC225" s="42"/>
      <c r="BD225" s="43"/>
      <c r="BE225" s="33"/>
      <c r="BF225" s="33"/>
      <c r="BG225" s="33"/>
      <c r="BH225" s="33"/>
      <c r="BI225" s="3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2" s="22" customFormat="1" ht="291.7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52"/>
      <c r="O226" s="52"/>
      <c r="P226" s="52"/>
      <c r="Q226" s="52"/>
      <c r="R226" s="52"/>
      <c r="S226" s="52"/>
      <c r="T226" s="52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42"/>
      <c r="AZ226" s="38"/>
      <c r="BA226" s="46"/>
      <c r="BB226" s="48"/>
      <c r="BC226" s="42"/>
      <c r="BD226" s="43"/>
      <c r="BE226" s="33"/>
      <c r="BF226" s="33"/>
      <c r="BG226" s="33"/>
      <c r="BH226" s="33"/>
      <c r="BI226" s="3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2" s="22" customFormat="1" ht="197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43"/>
      <c r="O227" s="43"/>
      <c r="P227" s="43"/>
      <c r="Q227" s="43"/>
      <c r="R227" s="43"/>
      <c r="S227" s="43"/>
      <c r="T227" s="42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46"/>
      <c r="BB227" s="42"/>
      <c r="BC227" s="42"/>
      <c r="BD227" s="33"/>
      <c r="BE227" s="33"/>
      <c r="BF227" s="33"/>
      <c r="BG227" s="33"/>
      <c r="BH227" s="33"/>
      <c r="BI227" s="33"/>
      <c r="BJ227" s="33"/>
      <c r="BK227" s="44"/>
      <c r="BL227" s="24"/>
      <c r="BM227" s="33"/>
      <c r="BN227" s="33"/>
      <c r="BO227" s="34"/>
      <c r="BP227" s="23"/>
      <c r="BQ227" s="24"/>
      <c r="BR227" s="25"/>
    </row>
    <row r="228" spans="1:72" s="22" customFormat="1" ht="197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43"/>
      <c r="O228" s="43"/>
      <c r="P228" s="43"/>
      <c r="Q228" s="43"/>
      <c r="R228" s="43"/>
      <c r="S228" s="43"/>
      <c r="T228" s="42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56"/>
      <c r="BB228" s="47"/>
      <c r="BC228" s="47"/>
      <c r="BD228" s="33"/>
      <c r="BE228" s="33"/>
      <c r="BF228" s="33"/>
      <c r="BG228" s="33"/>
      <c r="BH228" s="33"/>
      <c r="BI228" s="33"/>
      <c r="BJ228" s="33"/>
      <c r="BK228" s="44"/>
      <c r="BL228" s="24"/>
      <c r="BM228" s="33"/>
      <c r="BN228" s="33"/>
      <c r="BO228" s="34"/>
      <c r="BP228" s="23"/>
      <c r="BQ228" s="24"/>
      <c r="BR228" s="25"/>
    </row>
    <row r="229" spans="1:72" s="22" customFormat="1" ht="279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53"/>
      <c r="O229" s="53"/>
      <c r="P229" s="53"/>
      <c r="Q229" s="53"/>
      <c r="R229" s="53"/>
      <c r="S229" s="53"/>
      <c r="T229" s="5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46"/>
      <c r="BB229" s="51"/>
      <c r="BC229" s="51"/>
      <c r="BD229" s="33"/>
      <c r="BE229" s="33"/>
      <c r="BF229" s="33"/>
      <c r="BG229" s="33"/>
      <c r="BH229" s="33"/>
      <c r="BI229" s="3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2" s="22" customFormat="1" ht="171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3"/>
      <c r="O230" s="43"/>
      <c r="P230" s="43"/>
      <c r="Q230" s="43"/>
      <c r="R230" s="43"/>
      <c r="S230" s="43"/>
      <c r="T230" s="4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46"/>
      <c r="BB230" s="43"/>
      <c r="BC230" s="43"/>
      <c r="BD230" s="33"/>
      <c r="BE230" s="33"/>
      <c r="BF230" s="33"/>
      <c r="BG230" s="33"/>
      <c r="BH230" s="33"/>
      <c r="BI230" s="3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2" s="22" customFormat="1" ht="129.7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43"/>
      <c r="O231" s="43"/>
      <c r="P231" s="43"/>
      <c r="Q231" s="43"/>
      <c r="R231" s="43"/>
      <c r="S231" s="43"/>
      <c r="T231" s="43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54"/>
      <c r="BB231" s="52"/>
      <c r="BC231" s="52"/>
      <c r="BD231" s="33"/>
      <c r="BE231" s="33"/>
      <c r="BF231" s="33"/>
      <c r="BG231" s="33"/>
      <c r="BH231" s="33"/>
      <c r="BI231" s="33"/>
      <c r="BJ231" s="33"/>
      <c r="BK231" s="44"/>
      <c r="BL231" s="24"/>
      <c r="BM231" s="33"/>
      <c r="BN231" s="33"/>
      <c r="BO231" s="34"/>
      <c r="BP231" s="23"/>
      <c r="BQ231" s="24"/>
      <c r="BR231" s="25"/>
    </row>
    <row r="232" spans="1:72" s="22" customFormat="1" ht="187.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52"/>
      <c r="N232" s="52"/>
      <c r="O232" s="52"/>
      <c r="P232" s="52"/>
      <c r="Q232" s="52"/>
      <c r="R232" s="52"/>
      <c r="S232" s="52"/>
      <c r="T232" s="5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46"/>
      <c r="BB232" s="43"/>
      <c r="BC232" s="43"/>
      <c r="BD232" s="33"/>
      <c r="BE232" s="33"/>
      <c r="BF232" s="33"/>
      <c r="BG232" s="33"/>
      <c r="BH232" s="33"/>
      <c r="BI232" s="33"/>
      <c r="BJ232" s="34"/>
      <c r="BK232" s="34"/>
      <c r="BL232" s="24"/>
      <c r="BM232" s="21"/>
      <c r="BN232" s="21"/>
      <c r="BO232" s="21"/>
      <c r="BP232" s="21"/>
      <c r="BQ232" s="23"/>
      <c r="BR232" s="24"/>
      <c r="BS232" s="25"/>
      <c r="BT232" s="30"/>
    </row>
    <row r="233" spans="1:72" s="22" customFormat="1" ht="187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6"/>
      <c r="N233" s="32"/>
      <c r="O233" s="31"/>
      <c r="P233" s="32"/>
      <c r="Q233" s="32"/>
      <c r="R233" s="32"/>
      <c r="S233" s="32"/>
      <c r="T233" s="32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33"/>
      <c r="BB233" s="33"/>
      <c r="BC233" s="33"/>
      <c r="BD233" s="33"/>
      <c r="BE233" s="33"/>
      <c r="BF233" s="33"/>
      <c r="BG233" s="33"/>
      <c r="BH233" s="33"/>
      <c r="BI233" s="33"/>
      <c r="BJ233" s="34"/>
      <c r="BK233" s="34"/>
      <c r="BL233" s="24"/>
      <c r="BM233" s="25"/>
      <c r="BN233" s="21"/>
      <c r="BO233" s="21"/>
      <c r="BP233" s="21"/>
      <c r="BQ233" s="23"/>
      <c r="BR233" s="24"/>
      <c r="BS233" s="25"/>
      <c r="BT233" s="30"/>
    </row>
    <row r="234" spans="1:72" s="22" customFormat="1" ht="409.6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43"/>
      <c r="O234" s="43"/>
      <c r="P234" s="43"/>
      <c r="Q234" s="43"/>
      <c r="R234" s="43"/>
      <c r="S234" s="43"/>
      <c r="T234" s="4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4"/>
      <c r="AS234" s="33"/>
      <c r="AT234" s="34"/>
      <c r="AU234" s="33"/>
      <c r="AV234" s="33"/>
      <c r="AW234" s="33"/>
      <c r="AX234" s="33"/>
      <c r="AY234" s="33"/>
      <c r="AZ234" s="33"/>
      <c r="BA234" s="33"/>
      <c r="BB234" s="33"/>
      <c r="BC234" s="33"/>
      <c r="BD234" s="33"/>
      <c r="BE234" s="33"/>
      <c r="BF234" s="33"/>
      <c r="BG234" s="33"/>
      <c r="BH234" s="33"/>
      <c r="BI234" s="33"/>
      <c r="BJ234" s="34"/>
      <c r="BK234" s="34"/>
      <c r="BL234" s="24"/>
      <c r="BM234" s="25"/>
      <c r="BN234" s="21"/>
      <c r="BO234" s="21"/>
      <c r="BP234" s="21"/>
      <c r="BQ234" s="23"/>
      <c r="BR234" s="24"/>
      <c r="BS234" s="25"/>
      <c r="BT234" s="30"/>
    </row>
    <row r="235" spans="1:72" s="22" customFormat="1" ht="409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33"/>
      <c r="AJ235" s="33"/>
      <c r="AK235" s="3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46"/>
      <c r="BB235" s="43"/>
      <c r="BC235" s="43"/>
      <c r="BD235" s="33"/>
      <c r="BE235" s="33"/>
      <c r="BF235" s="33"/>
      <c r="BG235" s="33"/>
      <c r="BH235" s="33"/>
      <c r="BI235" s="33"/>
      <c r="BJ235" s="34"/>
      <c r="BK235" s="34"/>
      <c r="BL235" s="24"/>
      <c r="BM235" s="25"/>
      <c r="BN235" s="21"/>
      <c r="BO235" s="21"/>
      <c r="BP235" s="21"/>
      <c r="BQ235" s="23"/>
      <c r="BR235" s="24"/>
      <c r="BS235" s="25"/>
      <c r="BT235" s="30"/>
    </row>
    <row r="236" spans="1:72" s="22" customFormat="1" ht="194.2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6"/>
      <c r="N236" s="32"/>
      <c r="O236" s="31"/>
      <c r="P236" s="32"/>
      <c r="Q236" s="32"/>
      <c r="R236" s="32"/>
      <c r="S236" s="32"/>
      <c r="T236" s="32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33"/>
      <c r="BB236" s="33"/>
      <c r="BC236" s="33"/>
      <c r="BD236" s="33"/>
      <c r="BE236" s="33"/>
      <c r="BF236" s="33"/>
      <c r="BG236" s="33"/>
      <c r="BH236" s="33"/>
      <c r="BI236" s="33"/>
      <c r="BJ236" s="34"/>
      <c r="BK236" s="34"/>
      <c r="BL236" s="24"/>
      <c r="BM236" s="25"/>
      <c r="BN236" s="36"/>
      <c r="BO236" s="36"/>
      <c r="BP236" s="36"/>
      <c r="BQ236" s="40"/>
      <c r="BR236" s="26"/>
      <c r="BS236" s="36"/>
      <c r="BT236" s="30"/>
    </row>
    <row r="237" spans="1:72" s="22" customFormat="1" ht="219.7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33"/>
      <c r="BB237" s="21"/>
      <c r="BC237" s="21"/>
      <c r="BD237" s="21"/>
      <c r="BE237" s="21"/>
      <c r="BF237" s="21"/>
      <c r="BG237" s="21"/>
      <c r="BH237" s="21"/>
      <c r="BI237" s="21"/>
      <c r="BJ237" s="21"/>
      <c r="BK237" s="23"/>
      <c r="BL237" s="24"/>
      <c r="BM237" s="25"/>
      <c r="BN237" s="36"/>
      <c r="BO237" s="36"/>
      <c r="BP237" s="36"/>
      <c r="BQ237" s="40"/>
      <c r="BR237" s="26"/>
      <c r="BS237" s="36"/>
      <c r="BT237" s="30"/>
    </row>
    <row r="238" spans="1:72" s="22" customFormat="1" ht="198.7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31"/>
      <c r="L238" s="6"/>
      <c r="M238" s="33"/>
      <c r="N238" s="41"/>
      <c r="O238" s="41"/>
      <c r="P238" s="41"/>
      <c r="Q238" s="41"/>
      <c r="R238" s="41"/>
      <c r="S238" s="41"/>
      <c r="T238" s="4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33"/>
      <c r="AZ238" s="33"/>
      <c r="BA238" s="33"/>
      <c r="BB238" s="33"/>
      <c r="BC238" s="33"/>
      <c r="BD238" s="33"/>
      <c r="BE238" s="33"/>
      <c r="BF238" s="33"/>
      <c r="BG238" s="33"/>
      <c r="BH238" s="33"/>
      <c r="BI238" s="33"/>
      <c r="BJ238" s="34"/>
      <c r="BK238" s="29"/>
      <c r="BL238" s="24"/>
      <c r="BM238" s="25"/>
      <c r="BN238" s="21"/>
      <c r="BO238" s="21"/>
      <c r="BP238" s="21"/>
      <c r="BQ238" s="23"/>
      <c r="BR238" s="24"/>
      <c r="BS238" s="25"/>
      <c r="BT238" s="30"/>
    </row>
    <row r="239" spans="1:72" s="22" customFormat="1" ht="198.7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31"/>
      <c r="L239" s="6"/>
      <c r="M239" s="33"/>
      <c r="N239" s="34"/>
      <c r="O239" s="34"/>
      <c r="P239" s="34"/>
      <c r="Q239" s="34"/>
      <c r="R239" s="34"/>
      <c r="S239" s="34"/>
      <c r="T239" s="3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33"/>
      <c r="BB239" s="33"/>
      <c r="BC239" s="33"/>
      <c r="BD239" s="33"/>
      <c r="BE239" s="33"/>
      <c r="BF239" s="33"/>
      <c r="BG239" s="33"/>
      <c r="BH239" s="33"/>
      <c r="BI239" s="33"/>
      <c r="BJ239" s="34"/>
      <c r="BK239" s="29"/>
      <c r="BL239" s="24"/>
      <c r="BM239" s="25"/>
      <c r="BN239" s="21"/>
      <c r="BO239" s="21"/>
      <c r="BP239" s="21"/>
      <c r="BQ239" s="23"/>
      <c r="BR239" s="24"/>
      <c r="BS239" s="25"/>
      <c r="BT239" s="30"/>
    </row>
    <row r="240" spans="1:72" s="22" customFormat="1" ht="198.7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31"/>
      <c r="L240" s="6"/>
      <c r="M240" s="33"/>
      <c r="N240" s="32"/>
      <c r="O240" s="31"/>
      <c r="P240" s="32"/>
      <c r="Q240" s="32"/>
      <c r="R240" s="32"/>
      <c r="S240" s="32"/>
      <c r="T240" s="32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33"/>
      <c r="BB240" s="33"/>
      <c r="BC240" s="33"/>
      <c r="BD240" s="33"/>
      <c r="BE240" s="33"/>
      <c r="BF240" s="33"/>
      <c r="BG240" s="33"/>
      <c r="BH240" s="33"/>
      <c r="BI240" s="33"/>
      <c r="BJ240" s="34"/>
      <c r="BK240" s="29"/>
      <c r="BL240" s="24"/>
      <c r="BM240" s="25"/>
      <c r="BN240" s="21"/>
      <c r="BO240" s="21"/>
      <c r="BP240" s="21"/>
      <c r="BQ240" s="23"/>
      <c r="BR240" s="24"/>
      <c r="BS240" s="25"/>
      <c r="BT240" s="30"/>
    </row>
    <row r="241" spans="1:72" s="22" customFormat="1" ht="146.2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31"/>
      <c r="L241" s="6"/>
      <c r="M241" s="33"/>
      <c r="N241" s="32"/>
      <c r="O241" s="31"/>
      <c r="P241" s="32"/>
      <c r="Q241" s="32"/>
      <c r="R241" s="32"/>
      <c r="S241" s="32"/>
      <c r="T241" s="32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33"/>
      <c r="BB241" s="33"/>
      <c r="BC241" s="33"/>
      <c r="BD241" s="33"/>
      <c r="BE241" s="33"/>
      <c r="BF241" s="33"/>
      <c r="BG241" s="33"/>
      <c r="BH241" s="33"/>
      <c r="BI241" s="33"/>
      <c r="BJ241" s="34"/>
      <c r="BK241" s="29"/>
      <c r="BL241" s="24"/>
      <c r="BM241" s="25"/>
      <c r="BN241" s="21"/>
      <c r="BO241" s="21"/>
      <c r="BP241" s="21"/>
      <c r="BQ241" s="23"/>
      <c r="BR241" s="24"/>
      <c r="BS241" s="25"/>
      <c r="BT241" s="30"/>
    </row>
    <row r="242" spans="1:72" s="22" customFormat="1" ht="227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31"/>
      <c r="L242" s="6"/>
      <c r="M242" s="33"/>
      <c r="N242" s="32"/>
      <c r="O242" s="31"/>
      <c r="P242" s="32"/>
      <c r="Q242" s="32"/>
      <c r="R242" s="32"/>
      <c r="S242" s="32"/>
      <c r="T242" s="32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33"/>
      <c r="BB242" s="33"/>
      <c r="BC242" s="33"/>
      <c r="BD242" s="33"/>
      <c r="BE242" s="33"/>
      <c r="BF242" s="33"/>
      <c r="BG242" s="33"/>
      <c r="BH242" s="33"/>
      <c r="BI242" s="33"/>
      <c r="BJ242" s="34"/>
      <c r="BK242" s="29"/>
      <c r="BL242" s="24"/>
      <c r="BM242" s="25"/>
      <c r="BN242" s="21"/>
      <c r="BO242" s="21"/>
      <c r="BP242" s="21"/>
      <c r="BQ242" s="23"/>
      <c r="BR242" s="24"/>
      <c r="BS242" s="25"/>
      <c r="BT242" s="30"/>
    </row>
    <row r="243" spans="1:72" s="22" customFormat="1" ht="154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31"/>
      <c r="L243" s="6"/>
      <c r="M243" s="33"/>
      <c r="N243" s="32"/>
      <c r="O243" s="32"/>
      <c r="P243" s="32"/>
      <c r="Q243" s="32"/>
      <c r="R243" s="32"/>
      <c r="S243" s="32"/>
      <c r="T243" s="32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33"/>
      <c r="BB243" s="33"/>
      <c r="BC243" s="33"/>
      <c r="BD243" s="33"/>
      <c r="BE243" s="33"/>
      <c r="BF243" s="33"/>
      <c r="BG243" s="33"/>
      <c r="BH243" s="33"/>
      <c r="BI243" s="33"/>
      <c r="BJ243" s="34"/>
      <c r="BK243" s="29"/>
      <c r="BL243" s="24"/>
      <c r="BM243" s="25"/>
      <c r="BN243" s="21"/>
      <c r="BO243" s="21"/>
      <c r="BP243" s="21"/>
      <c r="BQ243" s="23"/>
      <c r="BR243" s="24"/>
      <c r="BS243" s="25"/>
      <c r="BT243" s="30"/>
    </row>
    <row r="244" spans="1:72" s="22" customFormat="1" ht="154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31"/>
      <c r="L244" s="6"/>
      <c r="M244" s="33"/>
      <c r="N244" s="32"/>
      <c r="O244" s="31"/>
      <c r="P244" s="32"/>
      <c r="Q244" s="32"/>
      <c r="R244" s="32"/>
      <c r="S244" s="32"/>
      <c r="T244" s="32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33"/>
      <c r="BB244" s="33"/>
      <c r="BC244" s="33"/>
      <c r="BD244" s="33"/>
      <c r="BE244" s="33"/>
      <c r="BF244" s="33"/>
      <c r="BG244" s="33"/>
      <c r="BH244" s="33"/>
      <c r="BI244" s="33"/>
      <c r="BJ244" s="34"/>
      <c r="BK244" s="29"/>
      <c r="BL244" s="24"/>
      <c r="BM244" s="25"/>
      <c r="BN244" s="36"/>
      <c r="BO244" s="36"/>
      <c r="BP244" s="36"/>
      <c r="BQ244" s="40"/>
      <c r="BR244" s="26"/>
      <c r="BS244" s="36"/>
      <c r="BT244" s="30"/>
    </row>
    <row r="245" spans="1:72" s="22" customFormat="1" ht="182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31"/>
      <c r="L245" s="6"/>
      <c r="M245" s="33"/>
      <c r="N245" s="34"/>
      <c r="O245" s="34"/>
      <c r="P245" s="34"/>
      <c r="Q245" s="34"/>
      <c r="R245" s="34"/>
      <c r="S245" s="34"/>
      <c r="T245" s="34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33"/>
      <c r="BB245" s="21"/>
      <c r="BC245" s="21"/>
      <c r="BD245" s="21"/>
      <c r="BE245" s="21"/>
      <c r="BF245" s="21"/>
      <c r="BG245" s="33"/>
      <c r="BH245" s="33"/>
      <c r="BI245" s="34"/>
      <c r="BJ245" s="21"/>
      <c r="BK245" s="23"/>
      <c r="BL245" s="24"/>
      <c r="BM245" s="25"/>
      <c r="BN245" s="36"/>
      <c r="BO245" s="36"/>
      <c r="BP245" s="36"/>
      <c r="BQ245" s="40"/>
      <c r="BR245" s="26"/>
      <c r="BS245" s="36"/>
      <c r="BT245" s="30"/>
    </row>
    <row r="246" spans="1:72" s="22" customFormat="1" ht="182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31"/>
      <c r="L246" s="6"/>
      <c r="M246" s="33"/>
      <c r="N246" s="34"/>
      <c r="O246" s="34"/>
      <c r="P246" s="34"/>
      <c r="Q246" s="34"/>
      <c r="R246" s="34"/>
      <c r="S246" s="34"/>
      <c r="T246" s="32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33"/>
      <c r="BB246" s="21"/>
      <c r="BC246" s="21"/>
      <c r="BD246" s="21"/>
      <c r="BE246" s="21"/>
      <c r="BF246" s="21"/>
      <c r="BG246" s="21"/>
      <c r="BH246" s="21"/>
      <c r="BI246" s="21"/>
      <c r="BJ246" s="21"/>
      <c r="BK246" s="23"/>
      <c r="BL246" s="24"/>
      <c r="BM246" s="25"/>
      <c r="BN246" s="36"/>
      <c r="BO246" s="36"/>
      <c r="BP246" s="36"/>
      <c r="BQ246" s="40"/>
      <c r="BR246" s="26"/>
      <c r="BS246" s="36"/>
      <c r="BT246" s="30"/>
    </row>
    <row r="247" spans="1:72" s="22" customFormat="1" ht="312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31"/>
      <c r="L247" s="6"/>
      <c r="M247" s="33"/>
      <c r="N247" s="32"/>
      <c r="O247" s="32"/>
      <c r="P247" s="32"/>
      <c r="Q247" s="32"/>
      <c r="R247" s="32"/>
      <c r="S247" s="32"/>
      <c r="T247" s="32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45"/>
      <c r="BB247" s="33"/>
      <c r="BC247" s="33"/>
      <c r="BD247" s="34"/>
      <c r="BE247" s="33"/>
      <c r="BF247" s="33"/>
      <c r="BG247" s="33"/>
      <c r="BH247" s="33"/>
      <c r="BI247" s="34"/>
      <c r="BJ247" s="33"/>
      <c r="BK247" s="29"/>
      <c r="BL247" s="24"/>
      <c r="BM247" s="25"/>
      <c r="BN247" s="26"/>
    </row>
    <row r="248" spans="1:72" s="22" customFormat="1" ht="174.7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31"/>
      <c r="L248" s="6"/>
      <c r="M248" s="33"/>
      <c r="N248" s="32"/>
      <c r="O248" s="31"/>
      <c r="P248" s="32"/>
      <c r="Q248" s="32"/>
      <c r="R248" s="32"/>
      <c r="S248" s="32"/>
      <c r="T248" s="32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33"/>
      <c r="AZ248" s="33"/>
      <c r="BA248" s="33"/>
      <c r="BB248" s="33"/>
      <c r="BC248" s="33"/>
      <c r="BD248" s="34"/>
      <c r="BE248" s="33"/>
      <c r="BF248" s="33"/>
      <c r="BG248" s="33"/>
      <c r="BH248" s="33"/>
      <c r="BI248" s="34"/>
      <c r="BJ248" s="33"/>
      <c r="BK248" s="29"/>
      <c r="BL248" s="24"/>
      <c r="BM248" s="25"/>
      <c r="BN248" s="26"/>
    </row>
    <row r="249" spans="1:72" s="22" customFormat="1" ht="167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31"/>
      <c r="L249" s="6"/>
      <c r="M249" s="33"/>
      <c r="N249" s="34"/>
      <c r="O249" s="34"/>
      <c r="P249" s="34"/>
      <c r="Q249" s="34"/>
      <c r="R249" s="34"/>
      <c r="S249" s="34"/>
      <c r="T249" s="3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45"/>
      <c r="BB249" s="33"/>
      <c r="BC249" s="33"/>
      <c r="BD249" s="34"/>
      <c r="BE249" s="33"/>
      <c r="BF249" s="33"/>
      <c r="BG249" s="33"/>
      <c r="BH249" s="33"/>
      <c r="BI249" s="34"/>
      <c r="BJ249" s="33"/>
      <c r="BK249" s="29"/>
      <c r="BL249" s="24"/>
      <c r="BM249" s="25"/>
      <c r="BN249" s="26"/>
    </row>
    <row r="250" spans="1:72" s="22" customFormat="1" ht="167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31"/>
      <c r="L250" s="6"/>
      <c r="M250" s="33"/>
      <c r="N250" s="34"/>
      <c r="O250" s="34"/>
      <c r="P250" s="34"/>
      <c r="Q250" s="34"/>
      <c r="R250" s="34"/>
      <c r="S250" s="34"/>
      <c r="T250" s="3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33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33"/>
      <c r="BB250" s="33"/>
      <c r="BC250" s="33"/>
      <c r="BD250" s="34"/>
      <c r="BE250" s="33"/>
      <c r="BF250" s="33"/>
      <c r="BG250" s="33"/>
      <c r="BH250" s="33"/>
      <c r="BI250" s="34"/>
      <c r="BJ250" s="33"/>
      <c r="BK250" s="29"/>
      <c r="BL250" s="24"/>
      <c r="BM250" s="25"/>
      <c r="BN250" s="26"/>
    </row>
    <row r="251" spans="1:72" s="22" customFormat="1" ht="167.2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31"/>
      <c r="L251" s="6"/>
      <c r="M251" s="33"/>
      <c r="N251" s="34"/>
      <c r="O251" s="34"/>
      <c r="P251" s="32"/>
      <c r="Q251" s="32"/>
      <c r="R251" s="32"/>
      <c r="S251" s="32"/>
      <c r="T251" s="32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3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33"/>
      <c r="AZ251" s="33"/>
      <c r="BA251" s="33"/>
      <c r="BB251" s="33"/>
      <c r="BC251" s="33"/>
      <c r="BD251" s="34"/>
      <c r="BE251" s="33"/>
      <c r="BF251" s="33"/>
      <c r="BG251" s="33"/>
      <c r="BH251" s="33"/>
      <c r="BI251" s="34"/>
      <c r="BJ251" s="33"/>
      <c r="BK251" s="29"/>
      <c r="BL251" s="24"/>
      <c r="BM251" s="25"/>
      <c r="BN251" s="26"/>
    </row>
    <row r="252" spans="1:72" s="22" customFormat="1" ht="372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31"/>
      <c r="L252" s="6"/>
      <c r="M252" s="33"/>
      <c r="N252" s="31"/>
      <c r="O252" s="31"/>
      <c r="P252" s="31"/>
      <c r="Q252" s="31"/>
      <c r="R252" s="31"/>
      <c r="S252" s="31"/>
      <c r="T252" s="3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1"/>
      <c r="BE252" s="21"/>
      <c r="BF252" s="21"/>
      <c r="BG252" s="21"/>
      <c r="BH252" s="21"/>
      <c r="BI252" s="21"/>
      <c r="BJ252" s="21"/>
      <c r="BK252" s="21"/>
      <c r="BL252" s="24"/>
      <c r="BM252" s="21"/>
      <c r="BN252" s="21"/>
      <c r="BO252" s="21"/>
      <c r="BP252" s="21"/>
    </row>
    <row r="253" spans="1:72" s="22" customFormat="1" ht="257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31"/>
      <c r="L253" s="6"/>
      <c r="M253" s="33"/>
      <c r="N253" s="31"/>
      <c r="O253" s="31"/>
      <c r="P253" s="39"/>
      <c r="Q253" s="39"/>
      <c r="R253" s="39"/>
      <c r="S253" s="39"/>
      <c r="T253" s="38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1"/>
      <c r="BE253" s="21"/>
      <c r="BF253" s="21"/>
      <c r="BG253" s="21"/>
      <c r="BH253" s="21"/>
      <c r="BI253" s="21"/>
      <c r="BJ253" s="21"/>
      <c r="BK253" s="21"/>
      <c r="BL253" s="24"/>
      <c r="BM253" s="21"/>
      <c r="BN253" s="21"/>
      <c r="BO253" s="21"/>
      <c r="BP253" s="21"/>
    </row>
    <row r="254" spans="1:72" s="22" customFormat="1" ht="25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18"/>
      <c r="L254" s="20"/>
      <c r="M254" s="21"/>
      <c r="N254" s="18"/>
      <c r="O254" s="18"/>
      <c r="P254" s="27"/>
      <c r="Q254" s="27"/>
      <c r="R254" s="27"/>
      <c r="S254" s="27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1"/>
      <c r="BE254" s="21"/>
      <c r="BF254" s="21"/>
      <c r="BG254" s="21"/>
      <c r="BH254" s="21"/>
      <c r="BI254" s="21"/>
      <c r="BJ254" s="21"/>
      <c r="BK254" s="21"/>
      <c r="BL254" s="24"/>
      <c r="BM254" s="21"/>
      <c r="BN254" s="21"/>
      <c r="BO254" s="21"/>
      <c r="BP254" s="21"/>
    </row>
    <row r="255" spans="1:72" s="22" customFormat="1" ht="319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18"/>
      <c r="L255" s="20"/>
      <c r="M255" s="21"/>
      <c r="N255" s="23"/>
      <c r="O255" s="23"/>
      <c r="P255" s="23"/>
      <c r="Q255" s="23"/>
      <c r="R255" s="23"/>
      <c r="S255" s="23"/>
      <c r="T255" s="28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1"/>
      <c r="BE255" s="21"/>
      <c r="BF255" s="21"/>
      <c r="BG255" s="21"/>
      <c r="BH255" s="21"/>
      <c r="BI255" s="21"/>
      <c r="BJ255" s="21"/>
      <c r="BK255" s="21"/>
      <c r="BL255" s="24"/>
      <c r="BM255" s="21"/>
      <c r="BN255" s="21"/>
      <c r="BO255" s="21"/>
      <c r="BP255" s="21"/>
    </row>
    <row r="256" spans="1:72" s="22" customFormat="1" ht="409.6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31"/>
      <c r="L256" s="31"/>
      <c r="M256" s="31"/>
      <c r="N256" s="32"/>
      <c r="O256" s="31"/>
      <c r="P256" s="32"/>
      <c r="Q256" s="32"/>
      <c r="R256" s="32"/>
      <c r="S256" s="32"/>
      <c r="T256" s="32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33"/>
      <c r="BB256" s="21"/>
      <c r="BC256" s="21"/>
      <c r="BD256" s="21"/>
      <c r="BE256" s="21"/>
      <c r="BF256" s="21"/>
      <c r="BG256" s="21"/>
      <c r="BH256" s="21"/>
      <c r="BI256" s="21"/>
      <c r="BJ256" s="21"/>
      <c r="BK256" s="21"/>
      <c r="BL256" s="24"/>
      <c r="BM256" s="21"/>
      <c r="BN256" s="21"/>
      <c r="BO256" s="21"/>
      <c r="BP256" s="21"/>
    </row>
    <row r="257" spans="1:70" s="22" customFormat="1" ht="141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31"/>
      <c r="L257" s="6"/>
      <c r="M257" s="33"/>
      <c r="N257" s="34"/>
      <c r="O257" s="34"/>
      <c r="P257" s="34"/>
      <c r="Q257" s="34"/>
      <c r="R257" s="34"/>
      <c r="S257" s="34"/>
      <c r="T257" s="35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33"/>
      <c r="BB257" s="21"/>
      <c r="BC257" s="21"/>
      <c r="BD257" s="21"/>
      <c r="BE257" s="21"/>
      <c r="BF257" s="21"/>
      <c r="BG257" s="21"/>
      <c r="BH257" s="21"/>
      <c r="BI257" s="21"/>
      <c r="BJ257" s="21"/>
      <c r="BK257" s="21"/>
      <c r="BL257" s="24"/>
      <c r="BM257" s="21"/>
      <c r="BN257" s="21"/>
      <c r="BO257" s="21"/>
      <c r="BP257" s="21"/>
    </row>
    <row r="258" spans="1:70" s="22" customFormat="1" ht="141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31"/>
      <c r="L258" s="6"/>
      <c r="M258" s="31"/>
      <c r="N258" s="34"/>
      <c r="O258" s="34"/>
      <c r="P258" s="34"/>
      <c r="Q258" s="34"/>
      <c r="R258" s="34"/>
      <c r="S258" s="34"/>
      <c r="T258" s="34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33"/>
      <c r="BB258" s="21"/>
      <c r="BC258" s="21"/>
      <c r="BD258" s="21"/>
      <c r="BE258" s="21"/>
      <c r="BF258" s="21"/>
      <c r="BG258" s="21"/>
      <c r="BH258" s="21"/>
      <c r="BI258" s="21"/>
      <c r="BJ258" s="21"/>
      <c r="BK258" s="21"/>
      <c r="BL258" s="24"/>
      <c r="BM258" s="21"/>
      <c r="BN258" s="21"/>
      <c r="BO258" s="21"/>
      <c r="BP258" s="21"/>
    </row>
    <row r="259" spans="1:70" s="22" customFormat="1" ht="292.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31"/>
      <c r="L259" s="6"/>
      <c r="M259" s="33"/>
      <c r="N259" s="37"/>
      <c r="O259" s="31"/>
      <c r="P259" s="37"/>
      <c r="Q259" s="37"/>
      <c r="R259" s="37"/>
      <c r="S259" s="37"/>
      <c r="T259" s="37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1"/>
      <c r="BE259" s="21"/>
      <c r="BF259" s="21"/>
      <c r="BG259" s="21"/>
      <c r="BH259" s="21"/>
      <c r="BI259" s="21"/>
      <c r="BJ259" s="21"/>
      <c r="BK259" s="21"/>
      <c r="BL259" s="24"/>
      <c r="BM259" s="21"/>
      <c r="BN259" s="21"/>
      <c r="BO259" s="21"/>
      <c r="BP259" s="24"/>
      <c r="BQ259" s="25"/>
      <c r="BR259" s="26"/>
    </row>
    <row r="260" spans="1:70" s="22" customFormat="1" ht="177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31"/>
      <c r="L260" s="6"/>
      <c r="M260" s="33"/>
      <c r="N260" s="31"/>
      <c r="O260" s="31"/>
      <c r="P260" s="39"/>
      <c r="Q260" s="39"/>
      <c r="R260" s="39"/>
      <c r="S260" s="39"/>
      <c r="T260" s="38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1"/>
      <c r="BE260" s="21"/>
      <c r="BF260" s="21"/>
      <c r="BG260" s="21"/>
      <c r="BH260" s="21"/>
      <c r="BI260" s="21"/>
      <c r="BJ260" s="21"/>
      <c r="BK260" s="21"/>
      <c r="BL260" s="21"/>
      <c r="BM260" s="21"/>
      <c r="BN260" s="21"/>
      <c r="BO260" s="21"/>
      <c r="BP260" s="24"/>
      <c r="BQ260" s="25"/>
      <c r="BR260" s="26"/>
    </row>
  </sheetData>
  <autoFilter ref="A2:BM232"/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41"/>
  <sheetViews>
    <sheetView view="pageBreakPreview" zoomScale="30" zoomScaleNormal="70" zoomScaleSheetLayoutView="30" workbookViewId="0">
      <pane ySplit="2" topLeftCell="A63" activePane="bottomLeft" state="frozen"/>
      <selection pane="bottomLeft" activeCell="AY67" sqref="AY67:BJ67"/>
    </sheetView>
  </sheetViews>
  <sheetFormatPr defaultRowHeight="27.75" x14ac:dyDescent="0.4"/>
  <cols>
    <col min="1" max="1" width="37.42578125" style="3" customWidth="1"/>
    <col min="2" max="2" width="25.5703125" style="3" customWidth="1"/>
    <col min="3" max="3" width="33.5703125" style="3" customWidth="1"/>
    <col min="4" max="4" width="36.85546875" style="3" customWidth="1"/>
    <col min="5" max="5" width="16.42578125" style="3" customWidth="1"/>
    <col min="6" max="6" width="41.42578125" style="3" customWidth="1"/>
    <col min="7" max="7" width="23.5703125" style="3" customWidth="1"/>
    <col min="8" max="8" width="44.5703125" style="3" customWidth="1"/>
    <col min="9" max="9" width="169.85546875" style="2" customWidth="1"/>
    <col min="10" max="10" width="143.28515625" style="2" customWidth="1"/>
    <col min="11" max="11" width="31" style="2" customWidth="1"/>
    <col min="12" max="12" width="33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25.85546875" style="1" hidden="1" customWidth="1"/>
    <col min="31" max="31" width="21" style="1" hidden="1" customWidth="1"/>
    <col min="32" max="32" width="20.140625" style="1" hidden="1" customWidth="1"/>
    <col min="33" max="33" width="37.7109375" style="1" hidden="1" customWidth="1"/>
    <col min="34" max="34" width="21" style="1" hidden="1" customWidth="1"/>
    <col min="35" max="35" width="13.42578125" style="1" hidden="1" customWidth="1"/>
    <col min="36" max="36" width="23" style="1" hidden="1" customWidth="1"/>
    <col min="37" max="37" width="27" style="1" hidden="1" customWidth="1"/>
    <col min="38" max="38" width="24" style="1" hidden="1" customWidth="1"/>
    <col min="39" max="39" width="12.7109375" style="1" hidden="1" customWidth="1"/>
    <col min="40" max="40" width="9.140625" style="1" hidden="1" customWidth="1"/>
    <col min="41" max="41" width="9.5703125" style="1" hidden="1" customWidth="1"/>
    <col min="42" max="42" width="9.140625" style="1" hidden="1" customWidth="1"/>
    <col min="43" max="43" width="21.42578125" style="1" hidden="1" customWidth="1"/>
    <col min="44" max="44" width="22" style="1" hidden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21.5703125" style="1" customWidth="1"/>
    <col min="52" max="52" width="24.28515625" style="1" customWidth="1"/>
    <col min="53" max="53" width="29.5703125" style="1" customWidth="1"/>
    <col min="54" max="54" width="21.85546875" style="1" customWidth="1"/>
    <col min="55" max="55" width="33.5703125" style="1" hidden="1" customWidth="1"/>
    <col min="56" max="56" width="18.140625" style="1" hidden="1" customWidth="1"/>
    <col min="57" max="57" width="22.5703125" style="1" customWidth="1"/>
    <col min="58" max="58" width="24.140625" style="1" customWidth="1"/>
    <col min="59" max="59" width="26.7109375" style="1" customWidth="1"/>
    <col min="60" max="60" width="18.5703125" style="1" customWidth="1"/>
    <col min="61" max="61" width="25.42578125" style="1" customWidth="1"/>
    <col min="62" max="62" width="26.28515625" style="1" customWidth="1"/>
    <col min="63" max="63" width="25.42578125" style="15" customWidth="1"/>
    <col min="64" max="64" width="29.7109375" style="11" customWidth="1"/>
    <col min="65" max="65" width="43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25</v>
      </c>
      <c r="C2" s="6" t="s">
        <v>26</v>
      </c>
      <c r="D2" s="6" t="s">
        <v>33</v>
      </c>
      <c r="E2" s="6" t="s">
        <v>28</v>
      </c>
      <c r="F2" s="6" t="s">
        <v>1</v>
      </c>
      <c r="G2" s="6" t="s">
        <v>2</v>
      </c>
      <c r="H2" s="6" t="s">
        <v>20</v>
      </c>
      <c r="I2" s="6" t="s">
        <v>24</v>
      </c>
      <c r="J2" s="6" t="s">
        <v>3</v>
      </c>
      <c r="K2" s="6" t="s">
        <v>29</v>
      </c>
      <c r="L2" s="13" t="s">
        <v>34</v>
      </c>
      <c r="M2" s="13" t="s">
        <v>35</v>
      </c>
      <c r="N2" s="13" t="s">
        <v>36</v>
      </c>
      <c r="O2" s="13"/>
      <c r="P2" s="13" t="s">
        <v>37</v>
      </c>
      <c r="Q2" s="13" t="s">
        <v>38</v>
      </c>
      <c r="R2" s="13" t="s">
        <v>39</v>
      </c>
      <c r="S2" s="13" t="s">
        <v>40</v>
      </c>
      <c r="T2" s="13" t="s">
        <v>41</v>
      </c>
      <c r="U2" s="6" t="s">
        <v>4</v>
      </c>
      <c r="V2" s="6"/>
      <c r="W2" s="6" t="s">
        <v>23</v>
      </c>
      <c r="X2" s="6"/>
      <c r="Y2" s="6" t="s">
        <v>30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27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36</v>
      </c>
      <c r="BA2" s="6" t="s">
        <v>16</v>
      </c>
      <c r="BB2" s="6" t="s">
        <v>42</v>
      </c>
      <c r="BC2" s="6" t="s">
        <v>17</v>
      </c>
      <c r="BD2" s="6"/>
      <c r="BE2" s="6" t="s">
        <v>18</v>
      </c>
      <c r="BF2" s="6"/>
      <c r="BG2" s="6" t="s">
        <v>32</v>
      </c>
      <c r="BH2" s="6"/>
      <c r="BI2" s="6" t="s">
        <v>31</v>
      </c>
      <c r="BJ2" s="6"/>
      <c r="BK2" s="16" t="s">
        <v>22</v>
      </c>
      <c r="BL2" s="9" t="s">
        <v>21</v>
      </c>
      <c r="BM2" s="12" t="s">
        <v>19</v>
      </c>
      <c r="BN2" s="7"/>
    </row>
    <row r="3" spans="1:70" s="119" customFormat="1" ht="409.6" customHeight="1" x14ac:dyDescent="0.25">
      <c r="A3" s="107" t="s">
        <v>43</v>
      </c>
      <c r="B3" s="108" t="s">
        <v>75</v>
      </c>
      <c r="C3" s="109">
        <v>466.1</v>
      </c>
      <c r="D3" s="109"/>
      <c r="E3" s="110">
        <v>15</v>
      </c>
      <c r="F3" s="108" t="s">
        <v>107</v>
      </c>
      <c r="G3" s="108" t="s">
        <v>139</v>
      </c>
      <c r="H3" s="108" t="s">
        <v>151</v>
      </c>
      <c r="I3" s="108" t="s">
        <v>181</v>
      </c>
      <c r="J3" s="108" t="s">
        <v>211</v>
      </c>
      <c r="K3" s="111" t="s">
        <v>273</v>
      </c>
      <c r="L3" s="111"/>
      <c r="M3" s="111"/>
      <c r="N3" s="112">
        <f>SUM(N4)</f>
        <v>294.64100000000002</v>
      </c>
      <c r="O3" s="112">
        <f t="shared" ref="O3:S3" si="0">SUM(O4)</f>
        <v>0</v>
      </c>
      <c r="P3" s="112">
        <f t="shared" si="0"/>
        <v>23.571280000000002</v>
      </c>
      <c r="Q3" s="112">
        <f t="shared" si="0"/>
        <v>265.17690000000005</v>
      </c>
      <c r="R3" s="112">
        <f t="shared" si="0"/>
        <v>0</v>
      </c>
      <c r="S3" s="112">
        <f t="shared" si="0"/>
        <v>5.8928200000000004</v>
      </c>
      <c r="T3" s="112">
        <f>SUM(T4)</f>
        <v>294.64100000000008</v>
      </c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4"/>
      <c r="BB3" s="114"/>
      <c r="BC3" s="111"/>
      <c r="BD3" s="113"/>
      <c r="BE3" s="111"/>
      <c r="BF3" s="112"/>
      <c r="BG3" s="111"/>
      <c r="BH3" s="112"/>
      <c r="BI3" s="111" t="s">
        <v>274</v>
      </c>
      <c r="BJ3" s="112">
        <f>T4</f>
        <v>294.64100000000008</v>
      </c>
      <c r="BK3" s="112">
        <f>BJ3</f>
        <v>294.64100000000008</v>
      </c>
      <c r="BL3" s="115">
        <v>42672</v>
      </c>
      <c r="BM3" s="113" t="s">
        <v>275</v>
      </c>
      <c r="BN3" s="113"/>
      <c r="BO3" s="116"/>
      <c r="BP3" s="117"/>
      <c r="BQ3" s="115"/>
      <c r="BR3" s="118"/>
    </row>
    <row r="4" spans="1:70" s="22" customFormat="1" ht="152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31</v>
      </c>
      <c r="M4" s="42" t="str">
        <f>BI3</f>
        <v>0,3 (замена провода А-16 на СИП-2) с заменой 8-ми деревянных опор на ж/б</v>
      </c>
      <c r="N4" s="43">
        <f>0.3*414.67+8*21.28</f>
        <v>294.64100000000002</v>
      </c>
      <c r="O4" s="42"/>
      <c r="P4" s="43">
        <f>N4*0.08</f>
        <v>23.571280000000002</v>
      </c>
      <c r="Q4" s="43">
        <f>N4*0.9</f>
        <v>265.17690000000005</v>
      </c>
      <c r="R4" s="42">
        <v>0</v>
      </c>
      <c r="S4" s="43">
        <f>N4*0.02</f>
        <v>5.8928200000000004</v>
      </c>
      <c r="T4" s="43">
        <f>SUM(P4:S4)</f>
        <v>294.64100000000008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60"/>
      <c r="BB4" s="60"/>
      <c r="BC4" s="42"/>
      <c r="BD4" s="33"/>
      <c r="BE4" s="42"/>
      <c r="BF4" s="43"/>
      <c r="BG4" s="42"/>
      <c r="BH4" s="43"/>
      <c r="BI4" s="43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134" customFormat="1" ht="227.25" customHeight="1" x14ac:dyDescent="0.25">
      <c r="A5" s="122" t="s">
        <v>44</v>
      </c>
      <c r="B5" s="123" t="s">
        <v>76</v>
      </c>
      <c r="C5" s="124">
        <v>466.1</v>
      </c>
      <c r="D5" s="124">
        <v>466.1</v>
      </c>
      <c r="E5" s="125">
        <v>15</v>
      </c>
      <c r="F5" s="123" t="s">
        <v>108</v>
      </c>
      <c r="G5" s="123" t="s">
        <v>140</v>
      </c>
      <c r="H5" s="123" t="s">
        <v>152</v>
      </c>
      <c r="I5" s="123" t="s">
        <v>182</v>
      </c>
      <c r="J5" s="123" t="s">
        <v>212</v>
      </c>
      <c r="K5" s="126"/>
      <c r="L5" s="126"/>
      <c r="M5" s="126"/>
      <c r="N5" s="127">
        <f>SUM(N6)</f>
        <v>14.513450000000002</v>
      </c>
      <c r="O5" s="127"/>
      <c r="P5" s="127">
        <f>P6</f>
        <v>1.1610760000000002</v>
      </c>
      <c r="Q5" s="127">
        <f t="shared" ref="Q5:R5" si="1">Q6</f>
        <v>13.352374000000003</v>
      </c>
      <c r="R5" s="127">
        <f t="shared" si="1"/>
        <v>0</v>
      </c>
      <c r="S5" s="127">
        <f>S6</f>
        <v>0</v>
      </c>
      <c r="T5" s="127">
        <f>T6</f>
        <v>14.513450000000002</v>
      </c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A5" s="129"/>
      <c r="BB5" s="129"/>
      <c r="BC5" s="126"/>
      <c r="BD5" s="127"/>
      <c r="BE5" s="127"/>
      <c r="BF5" s="127"/>
      <c r="BG5" s="127"/>
      <c r="BH5" s="128"/>
      <c r="BI5" s="128" t="s">
        <v>293</v>
      </c>
      <c r="BJ5" s="128">
        <f>T5</f>
        <v>14.513450000000002</v>
      </c>
      <c r="BK5" s="129">
        <f>BJ5</f>
        <v>14.513450000000002</v>
      </c>
      <c r="BL5" s="130">
        <v>42670</v>
      </c>
      <c r="BM5" s="128"/>
      <c r="BN5" s="128"/>
      <c r="BO5" s="131"/>
      <c r="BP5" s="132"/>
      <c r="BQ5" s="130"/>
      <c r="BR5" s="133"/>
    </row>
    <row r="6" spans="1:70" s="102" customFormat="1" ht="227.25" customHeight="1" x14ac:dyDescent="0.25">
      <c r="A6" s="90"/>
      <c r="B6" s="91"/>
      <c r="C6" s="92"/>
      <c r="D6" s="92"/>
      <c r="E6" s="93"/>
      <c r="F6" s="91"/>
      <c r="G6" s="91"/>
      <c r="H6" s="91"/>
      <c r="I6" s="91"/>
      <c r="J6" s="91"/>
      <c r="K6" s="94"/>
      <c r="L6" s="94" t="s">
        <v>31</v>
      </c>
      <c r="M6" s="94" t="s">
        <v>293</v>
      </c>
      <c r="N6" s="95">
        <f>0.035*414.67</f>
        <v>14.513450000000002</v>
      </c>
      <c r="O6" s="95"/>
      <c r="P6" s="95">
        <f>0.08*N6</f>
        <v>1.1610760000000002</v>
      </c>
      <c r="Q6" s="95">
        <f>0.92*N6</f>
        <v>13.352374000000003</v>
      </c>
      <c r="R6" s="95">
        <v>0</v>
      </c>
      <c r="S6" s="95">
        <v>0</v>
      </c>
      <c r="T6" s="95">
        <f>SUM(P6:S6)</f>
        <v>14.513450000000002</v>
      </c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7"/>
      <c r="BB6" s="97"/>
      <c r="BC6" s="94"/>
      <c r="BD6" s="95"/>
      <c r="BE6" s="95"/>
      <c r="BF6" s="95"/>
      <c r="BG6" s="95"/>
      <c r="BH6" s="96"/>
      <c r="BI6" s="96"/>
      <c r="BJ6" s="96"/>
      <c r="BK6" s="97"/>
      <c r="BL6" s="98"/>
      <c r="BM6" s="96"/>
      <c r="BN6" s="96"/>
      <c r="BO6" s="99"/>
      <c r="BP6" s="100"/>
      <c r="BQ6" s="98"/>
      <c r="BR6" s="101"/>
    </row>
    <row r="7" spans="1:70" s="134" customFormat="1" ht="242.25" customHeight="1" x14ac:dyDescent="0.25">
      <c r="A7" s="122" t="s">
        <v>45</v>
      </c>
      <c r="B7" s="123" t="s">
        <v>77</v>
      </c>
      <c r="C7" s="124">
        <v>235386.6</v>
      </c>
      <c r="D7" s="124">
        <v>235386.60159999999</v>
      </c>
      <c r="E7" s="125">
        <v>20</v>
      </c>
      <c r="F7" s="123" t="s">
        <v>109</v>
      </c>
      <c r="G7" s="123" t="s">
        <v>141</v>
      </c>
      <c r="H7" s="123" t="s">
        <v>153</v>
      </c>
      <c r="I7" s="123" t="s">
        <v>183</v>
      </c>
      <c r="J7" s="123" t="s">
        <v>213</v>
      </c>
      <c r="K7" s="126" t="s">
        <v>261</v>
      </c>
      <c r="L7" s="126"/>
      <c r="M7" s="126"/>
      <c r="N7" s="127">
        <f>N8+N9</f>
        <v>58.743200000000009</v>
      </c>
      <c r="O7" s="126"/>
      <c r="P7" s="127">
        <f t="shared" ref="P7:T7" si="2">P8+P9</f>
        <v>4.6770560000000003</v>
      </c>
      <c r="Q7" s="127">
        <f t="shared" si="2"/>
        <v>51.366144000000013</v>
      </c>
      <c r="R7" s="127">
        <f t="shared" si="2"/>
        <v>2.7</v>
      </c>
      <c r="S7" s="127">
        <f t="shared" si="2"/>
        <v>0</v>
      </c>
      <c r="T7" s="127">
        <f t="shared" si="2"/>
        <v>58.743200000000016</v>
      </c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6" t="s">
        <v>262</v>
      </c>
      <c r="AZ7" s="126">
        <f>T8</f>
        <v>3.53</v>
      </c>
      <c r="BA7" s="135" t="s">
        <v>264</v>
      </c>
      <c r="BB7" s="127">
        <f>T9</f>
        <v>55.213200000000015</v>
      </c>
      <c r="BC7" s="127"/>
      <c r="BD7" s="128"/>
      <c r="BE7" s="126"/>
      <c r="BF7" s="127"/>
      <c r="BG7" s="127"/>
      <c r="BH7" s="128"/>
      <c r="BI7" s="128"/>
      <c r="BJ7" s="128"/>
      <c r="BK7" s="129">
        <f>AZ7+BB7</f>
        <v>58.743200000000016</v>
      </c>
      <c r="BL7" s="130">
        <v>42656</v>
      </c>
      <c r="BM7" s="128"/>
      <c r="BN7" s="128"/>
      <c r="BO7" s="131"/>
      <c r="BP7" s="132"/>
      <c r="BQ7" s="130"/>
      <c r="BR7" s="133"/>
    </row>
    <row r="8" spans="1:70" s="22" customFormat="1" ht="174.75" customHeight="1" x14ac:dyDescent="0.25">
      <c r="A8" s="17"/>
      <c r="B8" s="18"/>
      <c r="C8" s="19"/>
      <c r="D8" s="19"/>
      <c r="E8" s="20"/>
      <c r="F8" s="18"/>
      <c r="G8" s="18"/>
      <c r="H8" s="18"/>
      <c r="I8" s="18"/>
      <c r="J8" s="18"/>
      <c r="K8" s="42"/>
      <c r="L8" s="42" t="s">
        <v>15</v>
      </c>
      <c r="M8" s="42" t="s">
        <v>262</v>
      </c>
      <c r="N8" s="42">
        <v>3.53</v>
      </c>
      <c r="O8" s="42">
        <v>0.26</v>
      </c>
      <c r="P8" s="42">
        <v>0.26</v>
      </c>
      <c r="Q8" s="42">
        <v>0.56999999999999995</v>
      </c>
      <c r="R8" s="42">
        <v>2.7</v>
      </c>
      <c r="S8" s="42">
        <v>0</v>
      </c>
      <c r="T8" s="42">
        <v>3.53</v>
      </c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62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62"/>
      <c r="BB8" s="62"/>
      <c r="BC8" s="33"/>
      <c r="BD8" s="33"/>
      <c r="BE8" s="42"/>
      <c r="BF8" s="43"/>
      <c r="BG8" s="43"/>
      <c r="BH8" s="33"/>
      <c r="BI8" s="33"/>
      <c r="BJ8" s="33"/>
      <c r="BK8" s="62"/>
      <c r="BL8" s="24"/>
      <c r="BM8" s="33"/>
      <c r="BN8" s="33"/>
      <c r="BO8" s="34"/>
      <c r="BP8" s="23"/>
      <c r="BQ8" s="24"/>
      <c r="BR8" s="25"/>
    </row>
    <row r="9" spans="1:70" s="22" customFormat="1" ht="162" customHeight="1" x14ac:dyDescent="0.25">
      <c r="A9" s="17"/>
      <c r="B9" s="18"/>
      <c r="C9" s="19"/>
      <c r="D9" s="19"/>
      <c r="E9" s="20"/>
      <c r="F9" s="18"/>
      <c r="G9" s="18"/>
      <c r="H9" s="18"/>
      <c r="I9" s="18"/>
      <c r="J9" s="18"/>
      <c r="K9" s="42"/>
      <c r="L9" s="42" t="s">
        <v>263</v>
      </c>
      <c r="M9" s="60" t="s">
        <v>264</v>
      </c>
      <c r="N9" s="43">
        <f>0.14*394.38</f>
        <v>55.213200000000008</v>
      </c>
      <c r="O9" s="38"/>
      <c r="P9" s="38">
        <f>N9*0.08</f>
        <v>4.4170560000000005</v>
      </c>
      <c r="Q9" s="38">
        <f>N9*0.92</f>
        <v>50.796144000000012</v>
      </c>
      <c r="R9" s="38">
        <v>0</v>
      </c>
      <c r="S9" s="38">
        <v>0</v>
      </c>
      <c r="T9" s="43">
        <f>P9+Q9+R9+S9</f>
        <v>55.213200000000015</v>
      </c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62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62"/>
      <c r="BB9" s="62"/>
      <c r="BC9" s="33"/>
      <c r="BD9" s="33"/>
      <c r="BE9" s="42"/>
      <c r="BF9" s="43"/>
      <c r="BG9" s="43"/>
      <c r="BH9" s="33"/>
      <c r="BI9" s="33"/>
      <c r="BJ9" s="33"/>
      <c r="BK9" s="62"/>
      <c r="BL9" s="24"/>
      <c r="BM9" s="33"/>
      <c r="BN9" s="33"/>
      <c r="BO9" s="34"/>
      <c r="BP9" s="23"/>
      <c r="BQ9" s="24"/>
      <c r="BR9" s="25"/>
    </row>
    <row r="10" spans="1:70" s="134" customFormat="1" ht="282" customHeight="1" x14ac:dyDescent="0.25">
      <c r="A10" s="122" t="s">
        <v>46</v>
      </c>
      <c r="B10" s="123" t="s">
        <v>78</v>
      </c>
      <c r="C10" s="124">
        <v>466.1</v>
      </c>
      <c r="D10" s="124">
        <v>466.1</v>
      </c>
      <c r="E10" s="125">
        <v>7</v>
      </c>
      <c r="F10" s="123" t="s">
        <v>110</v>
      </c>
      <c r="G10" s="123" t="s">
        <v>141</v>
      </c>
      <c r="H10" s="123" t="s">
        <v>154</v>
      </c>
      <c r="I10" s="123" t="s">
        <v>184</v>
      </c>
      <c r="J10" s="123" t="s">
        <v>214</v>
      </c>
      <c r="K10" s="126" t="s">
        <v>242</v>
      </c>
      <c r="L10" s="126"/>
      <c r="M10" s="126"/>
      <c r="N10" s="127">
        <f>N11</f>
        <v>248.82599999999999</v>
      </c>
      <c r="O10" s="126"/>
      <c r="P10" s="127">
        <f t="shared" ref="P10:T10" si="3">P11</f>
        <v>19.906079999999999</v>
      </c>
      <c r="Q10" s="127">
        <f t="shared" si="3"/>
        <v>213.99035999999998</v>
      </c>
      <c r="R10" s="127">
        <f t="shared" si="3"/>
        <v>0</v>
      </c>
      <c r="S10" s="127">
        <f t="shared" si="3"/>
        <v>14.929559999999999</v>
      </c>
      <c r="T10" s="127">
        <f t="shared" si="3"/>
        <v>248.82599999999999</v>
      </c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6"/>
      <c r="AF10" s="126"/>
      <c r="AG10" s="126"/>
      <c r="AH10" s="128"/>
      <c r="AI10" s="135"/>
      <c r="AJ10" s="126"/>
      <c r="AK10" s="126"/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35">
        <v>0.2</v>
      </c>
      <c r="BB10" s="127">
        <f>T11</f>
        <v>248.82599999999999</v>
      </c>
      <c r="BC10" s="127"/>
      <c r="BD10" s="126"/>
      <c r="BE10" s="126"/>
      <c r="BF10" s="127"/>
      <c r="BG10" s="126"/>
      <c r="BH10" s="126"/>
      <c r="BI10" s="127"/>
      <c r="BJ10" s="128"/>
      <c r="BK10" s="129">
        <f>BB10</f>
        <v>248.82599999999999</v>
      </c>
      <c r="BL10" s="130">
        <v>42670</v>
      </c>
      <c r="BM10" s="128"/>
      <c r="BN10" s="128"/>
      <c r="BO10" s="131"/>
      <c r="BP10" s="132"/>
      <c r="BQ10" s="130"/>
      <c r="BR10" s="133"/>
    </row>
    <row r="11" spans="1:70" s="22" customFormat="1" ht="144.75" customHeight="1" x14ac:dyDescent="0.25">
      <c r="A11" s="17"/>
      <c r="B11" s="18"/>
      <c r="C11" s="19"/>
      <c r="D11" s="19"/>
      <c r="E11" s="20"/>
      <c r="F11" s="18"/>
      <c r="G11" s="18"/>
      <c r="H11" s="18"/>
      <c r="I11" s="18"/>
      <c r="J11" s="18"/>
      <c r="K11" s="42"/>
      <c r="L11" s="42" t="s">
        <v>16</v>
      </c>
      <c r="M11" s="60">
        <v>0.2</v>
      </c>
      <c r="N11" s="23">
        <f>M11*1101*1.13</f>
        <v>248.82599999999999</v>
      </c>
      <c r="O11" s="20"/>
      <c r="P11" s="23">
        <f>N11*0.08</f>
        <v>19.906079999999999</v>
      </c>
      <c r="Q11" s="23">
        <f>N11*0.86</f>
        <v>213.99035999999998</v>
      </c>
      <c r="R11" s="23">
        <v>0</v>
      </c>
      <c r="S11" s="23">
        <f>N11*0.06</f>
        <v>14.929559999999999</v>
      </c>
      <c r="T11" s="23">
        <f>SUM(P11:S11)</f>
        <v>248.82599999999999</v>
      </c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42"/>
      <c r="AF11" s="42"/>
      <c r="AG11" s="42"/>
      <c r="AH11" s="33"/>
      <c r="AI11" s="60"/>
      <c r="AJ11" s="42"/>
      <c r="AK11" s="42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60"/>
      <c r="BB11" s="60"/>
      <c r="BC11" s="42"/>
      <c r="BD11" s="42"/>
      <c r="BE11" s="42"/>
      <c r="BF11" s="43"/>
      <c r="BG11" s="42"/>
      <c r="BH11" s="42"/>
      <c r="BI11" s="43"/>
      <c r="BJ11" s="33"/>
      <c r="BK11" s="62"/>
      <c r="BL11" s="24"/>
      <c r="BM11" s="33"/>
      <c r="BN11" s="33"/>
      <c r="BO11" s="34"/>
      <c r="BP11" s="23"/>
      <c r="BQ11" s="24"/>
      <c r="BR11" s="25"/>
    </row>
    <row r="12" spans="1:70" s="134" customFormat="1" ht="255" customHeight="1" x14ac:dyDescent="0.25">
      <c r="A12" s="122" t="s">
        <v>47</v>
      </c>
      <c r="B12" s="123" t="s">
        <v>79</v>
      </c>
      <c r="C12" s="124">
        <v>466.1</v>
      </c>
      <c r="D12" s="124"/>
      <c r="E12" s="125">
        <v>6</v>
      </c>
      <c r="F12" s="123" t="s">
        <v>111</v>
      </c>
      <c r="G12" s="123" t="s">
        <v>142</v>
      </c>
      <c r="H12" s="123" t="s">
        <v>155</v>
      </c>
      <c r="I12" s="123" t="s">
        <v>185</v>
      </c>
      <c r="J12" s="123" t="s">
        <v>215</v>
      </c>
      <c r="K12" s="126" t="s">
        <v>243</v>
      </c>
      <c r="L12" s="126"/>
      <c r="M12" s="126"/>
      <c r="N12" s="127">
        <f>N13</f>
        <v>87.089100000000002</v>
      </c>
      <c r="O12" s="126"/>
      <c r="P12" s="127">
        <f t="shared" ref="P12:T12" si="4">P13</f>
        <v>6.9671280000000007</v>
      </c>
      <c r="Q12" s="127">
        <f t="shared" si="4"/>
        <v>74.896625999999998</v>
      </c>
      <c r="R12" s="127">
        <f t="shared" si="4"/>
        <v>0</v>
      </c>
      <c r="S12" s="127">
        <f t="shared" si="4"/>
        <v>5.225346</v>
      </c>
      <c r="T12" s="127">
        <f t="shared" si="4"/>
        <v>87.089100000000002</v>
      </c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35">
        <v>7.0000000000000007E-2</v>
      </c>
      <c r="BB12" s="127">
        <f>T13</f>
        <v>87.089100000000002</v>
      </c>
      <c r="BC12" s="127"/>
      <c r="BD12" s="126"/>
      <c r="BE12" s="126"/>
      <c r="BF12" s="127"/>
      <c r="BG12" s="126"/>
      <c r="BH12" s="126"/>
      <c r="BI12" s="127"/>
      <c r="BJ12" s="128"/>
      <c r="BK12" s="129">
        <f>BB12</f>
        <v>87.089100000000002</v>
      </c>
      <c r="BL12" s="130">
        <v>42680</v>
      </c>
      <c r="BM12" s="128"/>
      <c r="BN12" s="128"/>
      <c r="BO12" s="131"/>
      <c r="BP12" s="132"/>
      <c r="BQ12" s="130"/>
      <c r="BR12" s="133"/>
    </row>
    <row r="13" spans="1:70" s="22" customFormat="1" ht="132.75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42" t="s">
        <v>16</v>
      </c>
      <c r="M13" s="60">
        <v>7.0000000000000007E-2</v>
      </c>
      <c r="N13" s="23">
        <f>M13*1101*1.13</f>
        <v>87.089100000000002</v>
      </c>
      <c r="O13" s="20"/>
      <c r="P13" s="23">
        <f>N13*0.08</f>
        <v>6.9671280000000007</v>
      </c>
      <c r="Q13" s="23">
        <f>N13*0.86</f>
        <v>74.896625999999998</v>
      </c>
      <c r="R13" s="23">
        <v>0</v>
      </c>
      <c r="S13" s="23">
        <f>N13*0.06</f>
        <v>5.225346</v>
      </c>
      <c r="T13" s="23">
        <f>SUM(P13:S13)</f>
        <v>87.089100000000002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60"/>
      <c r="BB13" s="60"/>
      <c r="BC13" s="42"/>
      <c r="BD13" s="42"/>
      <c r="BE13" s="42"/>
      <c r="BF13" s="43"/>
      <c r="BG13" s="42"/>
      <c r="BH13" s="42"/>
      <c r="BI13" s="4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134" customFormat="1" ht="252" customHeight="1" x14ac:dyDescent="0.25">
      <c r="A14" s="122" t="s">
        <v>48</v>
      </c>
      <c r="B14" s="123" t="s">
        <v>80</v>
      </c>
      <c r="C14" s="124">
        <v>466.1</v>
      </c>
      <c r="D14" s="124"/>
      <c r="E14" s="125">
        <v>15</v>
      </c>
      <c r="F14" s="123" t="s">
        <v>112</v>
      </c>
      <c r="G14" s="123" t="s">
        <v>140</v>
      </c>
      <c r="H14" s="123" t="s">
        <v>156</v>
      </c>
      <c r="I14" s="123" t="s">
        <v>186</v>
      </c>
      <c r="J14" s="123" t="s">
        <v>216</v>
      </c>
      <c r="K14" s="126" t="s">
        <v>276</v>
      </c>
      <c r="L14" s="126"/>
      <c r="M14" s="126"/>
      <c r="N14" s="127">
        <f>SUM(N15)</f>
        <v>74.647799999999989</v>
      </c>
      <c r="O14" s="127">
        <f t="shared" ref="O14:T14" si="5">SUM(O15)</f>
        <v>0</v>
      </c>
      <c r="P14" s="127">
        <f t="shared" si="5"/>
        <v>5.9718239999999989</v>
      </c>
      <c r="Q14" s="127">
        <f t="shared" si="5"/>
        <v>64.197107999999986</v>
      </c>
      <c r="R14" s="127">
        <f t="shared" si="5"/>
        <v>0</v>
      </c>
      <c r="S14" s="127">
        <f t="shared" si="5"/>
        <v>4.4788679999999994</v>
      </c>
      <c r="T14" s="127">
        <f t="shared" si="5"/>
        <v>74.647799999999989</v>
      </c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35">
        <v>0.06</v>
      </c>
      <c r="BB14" s="127">
        <f>T15</f>
        <v>74.647799999999989</v>
      </c>
      <c r="BC14" s="127"/>
      <c r="BD14" s="126"/>
      <c r="BE14" s="126"/>
      <c r="BF14" s="127"/>
      <c r="BG14" s="126"/>
      <c r="BH14" s="126"/>
      <c r="BI14" s="127"/>
      <c r="BJ14" s="128"/>
      <c r="BK14" s="129">
        <f>BB14</f>
        <v>74.647799999999989</v>
      </c>
      <c r="BL14" s="130">
        <v>42671</v>
      </c>
      <c r="BM14" s="128" t="s">
        <v>277</v>
      </c>
      <c r="BN14" s="128"/>
      <c r="BO14" s="131"/>
      <c r="BP14" s="132"/>
      <c r="BQ14" s="130"/>
      <c r="BR14" s="133"/>
    </row>
    <row r="15" spans="1:70" s="22" customFormat="1" ht="139.5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42" t="s">
        <v>16</v>
      </c>
      <c r="M15" s="42">
        <f>BA14</f>
        <v>0.06</v>
      </c>
      <c r="N15" s="43">
        <f>M15*1101*1.13</f>
        <v>74.647799999999989</v>
      </c>
      <c r="O15" s="42"/>
      <c r="P15" s="43">
        <f>N15*0.08</f>
        <v>5.9718239999999989</v>
      </c>
      <c r="Q15" s="43">
        <f>N15*0.86</f>
        <v>64.197107999999986</v>
      </c>
      <c r="R15" s="43">
        <v>0</v>
      </c>
      <c r="S15" s="43">
        <f>N15*0.06</f>
        <v>4.4788679999999994</v>
      </c>
      <c r="T15" s="43">
        <f t="shared" ref="T15" si="6">SUM(P15:S15)</f>
        <v>74.647799999999989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60"/>
      <c r="BB15" s="60"/>
      <c r="BC15" s="42"/>
      <c r="BD15" s="42"/>
      <c r="BE15" s="42"/>
      <c r="BF15" s="43"/>
      <c r="BG15" s="42"/>
      <c r="BH15" s="42"/>
      <c r="BI15" s="4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119" customFormat="1" ht="282" customHeight="1" x14ac:dyDescent="0.25">
      <c r="A16" s="107" t="s">
        <v>49</v>
      </c>
      <c r="B16" s="108" t="s">
        <v>81</v>
      </c>
      <c r="C16" s="109">
        <v>466.1</v>
      </c>
      <c r="D16" s="109"/>
      <c r="E16" s="110">
        <v>14</v>
      </c>
      <c r="F16" s="108" t="s">
        <v>113</v>
      </c>
      <c r="G16" s="108" t="s">
        <v>143</v>
      </c>
      <c r="H16" s="108" t="s">
        <v>157</v>
      </c>
      <c r="I16" s="108" t="s">
        <v>182</v>
      </c>
      <c r="J16" s="108" t="s">
        <v>217</v>
      </c>
      <c r="K16" s="111" t="s">
        <v>265</v>
      </c>
      <c r="L16" s="111"/>
      <c r="M16" s="111"/>
      <c r="N16" s="112">
        <f>N17</f>
        <v>99.530399999999986</v>
      </c>
      <c r="O16" s="111"/>
      <c r="P16" s="112">
        <f t="shared" ref="P16:T16" si="7">P17</f>
        <v>7.9624319999999988</v>
      </c>
      <c r="Q16" s="112">
        <f t="shared" si="7"/>
        <v>85.596143999999981</v>
      </c>
      <c r="R16" s="112">
        <f t="shared" si="7"/>
        <v>0</v>
      </c>
      <c r="S16" s="112">
        <f t="shared" si="7"/>
        <v>5.9718239999999989</v>
      </c>
      <c r="T16" s="112">
        <f t="shared" si="7"/>
        <v>99.530399999999972</v>
      </c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113"/>
      <c r="AU16" s="113"/>
      <c r="AV16" s="113"/>
      <c r="AW16" s="113"/>
      <c r="AX16" s="113"/>
      <c r="AY16" s="113"/>
      <c r="AZ16" s="113"/>
      <c r="BA16" s="114"/>
      <c r="BB16" s="112"/>
      <c r="BC16" s="112"/>
      <c r="BD16" s="111"/>
      <c r="BE16" s="111"/>
      <c r="BF16" s="112"/>
      <c r="BG16" s="111" t="s">
        <v>267</v>
      </c>
      <c r="BH16" s="112">
        <f>T17</f>
        <v>99.530399999999972</v>
      </c>
      <c r="BI16" s="112"/>
      <c r="BJ16" s="113"/>
      <c r="BK16" s="113">
        <f>BH16</f>
        <v>99.530399999999972</v>
      </c>
      <c r="BL16" s="115">
        <v>42665</v>
      </c>
      <c r="BM16" s="113"/>
      <c r="BN16" s="113"/>
      <c r="BO16" s="116"/>
      <c r="BP16" s="117"/>
      <c r="BQ16" s="115"/>
      <c r="BR16" s="118"/>
    </row>
    <row r="17" spans="1:70" s="22" customFormat="1" ht="167.2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266</v>
      </c>
      <c r="M17" s="42" t="s">
        <v>267</v>
      </c>
      <c r="N17" s="23">
        <f>0.08*1101*1.13</f>
        <v>99.530399999999986</v>
      </c>
      <c r="O17" s="20"/>
      <c r="P17" s="23">
        <f>N17*0.08</f>
        <v>7.9624319999999988</v>
      </c>
      <c r="Q17" s="23">
        <f>N17*0.86</f>
        <v>85.596143999999981</v>
      </c>
      <c r="R17" s="23">
        <v>0</v>
      </c>
      <c r="S17" s="23">
        <f>N17*0.06</f>
        <v>5.9718239999999989</v>
      </c>
      <c r="T17" s="23">
        <f>SUM(P17:S17)</f>
        <v>99.530399999999972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60"/>
      <c r="BB17" s="43"/>
      <c r="BC17" s="43"/>
      <c r="BD17" s="42"/>
      <c r="BE17" s="42"/>
      <c r="BF17" s="43"/>
      <c r="BG17" s="42"/>
      <c r="BH17" s="42"/>
      <c r="BI17" s="43"/>
      <c r="BJ17" s="33"/>
      <c r="BK17" s="33"/>
      <c r="BL17" s="24"/>
      <c r="BM17" s="33"/>
      <c r="BN17" s="33"/>
      <c r="BO17" s="34"/>
      <c r="BP17" s="23"/>
      <c r="BQ17" s="24"/>
      <c r="BR17" s="25"/>
    </row>
    <row r="18" spans="1:70" s="119" customFormat="1" ht="282" customHeight="1" x14ac:dyDescent="0.25">
      <c r="A18" s="107" t="s">
        <v>50</v>
      </c>
      <c r="B18" s="108" t="s">
        <v>82</v>
      </c>
      <c r="C18" s="109">
        <v>466.1</v>
      </c>
      <c r="D18" s="109"/>
      <c r="E18" s="110">
        <v>13</v>
      </c>
      <c r="F18" s="108" t="s">
        <v>114</v>
      </c>
      <c r="G18" s="108" t="s">
        <v>143</v>
      </c>
      <c r="H18" s="108" t="s">
        <v>158</v>
      </c>
      <c r="I18" s="108" t="s">
        <v>187</v>
      </c>
      <c r="J18" s="108" t="s">
        <v>218</v>
      </c>
      <c r="K18" s="111" t="s">
        <v>244</v>
      </c>
      <c r="L18" s="111"/>
      <c r="M18" s="111"/>
      <c r="N18" s="112">
        <f>N19</f>
        <v>124.413</v>
      </c>
      <c r="O18" s="111"/>
      <c r="P18" s="112">
        <f t="shared" ref="P18:T18" si="8">P19</f>
        <v>9.9530399999999997</v>
      </c>
      <c r="Q18" s="112">
        <f t="shared" si="8"/>
        <v>106.99517999999999</v>
      </c>
      <c r="R18" s="112">
        <f t="shared" si="8"/>
        <v>0</v>
      </c>
      <c r="S18" s="112">
        <f t="shared" si="8"/>
        <v>7.4647799999999993</v>
      </c>
      <c r="T18" s="112">
        <f t="shared" si="8"/>
        <v>124.413</v>
      </c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4">
        <v>0.1</v>
      </c>
      <c r="BB18" s="112">
        <f>T19</f>
        <v>124.413</v>
      </c>
      <c r="BC18" s="112"/>
      <c r="BD18" s="111"/>
      <c r="BE18" s="111"/>
      <c r="BF18" s="112"/>
      <c r="BG18" s="111"/>
      <c r="BH18" s="111"/>
      <c r="BI18" s="112"/>
      <c r="BJ18" s="113"/>
      <c r="BK18" s="113">
        <f>BB18</f>
        <v>124.413</v>
      </c>
      <c r="BL18" s="115">
        <v>42668</v>
      </c>
      <c r="BM18" s="113"/>
      <c r="BN18" s="113"/>
      <c r="BO18" s="116"/>
      <c r="BP18" s="117"/>
      <c r="BQ18" s="115"/>
      <c r="BR18" s="118"/>
    </row>
    <row r="19" spans="1:70" s="22" customFormat="1" ht="156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16</v>
      </c>
      <c r="M19" s="60">
        <v>0.1</v>
      </c>
      <c r="N19" s="23">
        <f>M19*1101*1.13</f>
        <v>124.413</v>
      </c>
      <c r="O19" s="20"/>
      <c r="P19" s="23">
        <f>N19*0.08</f>
        <v>9.9530399999999997</v>
      </c>
      <c r="Q19" s="23">
        <f>N19*0.86</f>
        <v>106.99517999999999</v>
      </c>
      <c r="R19" s="23">
        <v>0</v>
      </c>
      <c r="S19" s="23">
        <f>N19*0.06</f>
        <v>7.4647799999999993</v>
      </c>
      <c r="T19" s="23">
        <f>SUM(P19:S19)</f>
        <v>124.413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62"/>
      <c r="AJ19" s="33"/>
      <c r="AK19" s="33"/>
      <c r="AL19" s="33"/>
      <c r="AM19" s="33"/>
      <c r="AN19" s="33"/>
      <c r="AO19" s="33"/>
      <c r="AP19" s="33"/>
      <c r="AQ19" s="62"/>
      <c r="AR19" s="33"/>
      <c r="AS19" s="62"/>
      <c r="AT19" s="33"/>
      <c r="AU19" s="33"/>
      <c r="AV19" s="33"/>
      <c r="AW19" s="33"/>
      <c r="AX19" s="33"/>
      <c r="AY19" s="33"/>
      <c r="AZ19" s="33"/>
      <c r="BA19" s="60"/>
      <c r="BB19" s="61"/>
      <c r="BC19" s="43"/>
      <c r="BD19" s="42"/>
      <c r="BE19" s="42"/>
      <c r="BF19" s="43"/>
      <c r="BG19" s="42"/>
      <c r="BH19" s="42"/>
      <c r="BI19" s="43"/>
      <c r="BJ19" s="33"/>
      <c r="BK19" s="33"/>
      <c r="BL19" s="24"/>
      <c r="BM19" s="33"/>
      <c r="BN19" s="33"/>
      <c r="BO19" s="34"/>
      <c r="BP19" s="23"/>
      <c r="BQ19" s="24"/>
      <c r="BR19" s="25"/>
    </row>
    <row r="20" spans="1:70" s="119" customFormat="1" ht="264.75" customHeight="1" x14ac:dyDescent="0.25">
      <c r="A20" s="107" t="s">
        <v>51</v>
      </c>
      <c r="B20" s="108" t="s">
        <v>83</v>
      </c>
      <c r="C20" s="109">
        <v>466.1</v>
      </c>
      <c r="D20" s="109"/>
      <c r="E20" s="110">
        <v>10</v>
      </c>
      <c r="F20" s="108" t="s">
        <v>115</v>
      </c>
      <c r="G20" s="108" t="s">
        <v>143</v>
      </c>
      <c r="H20" s="108" t="s">
        <v>159</v>
      </c>
      <c r="I20" s="108" t="s">
        <v>188</v>
      </c>
      <c r="J20" s="108" t="s">
        <v>219</v>
      </c>
      <c r="K20" s="111" t="s">
        <v>278</v>
      </c>
      <c r="L20" s="111"/>
      <c r="M20" s="111"/>
      <c r="N20" s="112">
        <f>SUM(N21)</f>
        <v>149.29559999999998</v>
      </c>
      <c r="O20" s="112">
        <f t="shared" ref="O20:T20" si="9">SUM(O21)</f>
        <v>0</v>
      </c>
      <c r="P20" s="112">
        <f t="shared" si="9"/>
        <v>11.943647999999998</v>
      </c>
      <c r="Q20" s="112">
        <f t="shared" si="9"/>
        <v>128.39421599999997</v>
      </c>
      <c r="R20" s="112">
        <f t="shared" si="9"/>
        <v>0</v>
      </c>
      <c r="S20" s="112">
        <f t="shared" si="9"/>
        <v>8.9577359999999988</v>
      </c>
      <c r="T20" s="112">
        <f t="shared" si="9"/>
        <v>149.29559999999998</v>
      </c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1"/>
      <c r="AF20" s="112"/>
      <c r="AG20" s="111"/>
      <c r="AH20" s="113"/>
      <c r="AI20" s="114"/>
      <c r="AJ20" s="112"/>
      <c r="AK20" s="111"/>
      <c r="AL20" s="113"/>
      <c r="AM20" s="113"/>
      <c r="AN20" s="113"/>
      <c r="AO20" s="113"/>
      <c r="AP20" s="113"/>
      <c r="AQ20" s="114"/>
      <c r="AR20" s="112"/>
      <c r="AS20" s="114"/>
      <c r="AT20" s="112"/>
      <c r="AU20" s="113"/>
      <c r="AV20" s="113"/>
      <c r="AW20" s="113"/>
      <c r="AX20" s="113"/>
      <c r="AY20" s="113"/>
      <c r="AZ20" s="113"/>
      <c r="BA20" s="114">
        <v>0.12</v>
      </c>
      <c r="BB20" s="112">
        <f>T21</f>
        <v>149.29559999999998</v>
      </c>
      <c r="BC20" s="112"/>
      <c r="BD20" s="111"/>
      <c r="BE20" s="111"/>
      <c r="BF20" s="112"/>
      <c r="BG20" s="111"/>
      <c r="BH20" s="111"/>
      <c r="BI20" s="112"/>
      <c r="BJ20" s="113"/>
      <c r="BK20" s="113">
        <f>BB20</f>
        <v>149.29559999999998</v>
      </c>
      <c r="BL20" s="115">
        <v>42662</v>
      </c>
      <c r="BM20" s="113"/>
      <c r="BN20" s="113"/>
      <c r="BO20" s="116"/>
      <c r="BP20" s="117"/>
      <c r="BQ20" s="115"/>
      <c r="BR20" s="118"/>
    </row>
    <row r="21" spans="1:70" s="22" customFormat="1" ht="13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16</v>
      </c>
      <c r="M21" s="42">
        <f>BA20</f>
        <v>0.12</v>
      </c>
      <c r="N21" s="43">
        <f>M21*1101*1.13</f>
        <v>149.29559999999998</v>
      </c>
      <c r="O21" s="42"/>
      <c r="P21" s="43">
        <f>N21*0.08</f>
        <v>11.943647999999998</v>
      </c>
      <c r="Q21" s="43">
        <f>N21*0.86</f>
        <v>128.39421599999997</v>
      </c>
      <c r="R21" s="43">
        <v>0</v>
      </c>
      <c r="S21" s="43">
        <f>N21*0.06</f>
        <v>8.9577359999999988</v>
      </c>
      <c r="T21" s="43">
        <f t="shared" ref="T21" si="10">SUM(P21:S21)</f>
        <v>149.29559999999998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42"/>
      <c r="AF21" s="43"/>
      <c r="AG21" s="42"/>
      <c r="AH21" s="33"/>
      <c r="AI21" s="60"/>
      <c r="AJ21" s="43"/>
      <c r="AK21" s="42"/>
      <c r="AL21" s="33"/>
      <c r="AM21" s="33"/>
      <c r="AN21" s="33"/>
      <c r="AO21" s="33"/>
      <c r="AP21" s="33"/>
      <c r="AQ21" s="60"/>
      <c r="AR21" s="43"/>
      <c r="AS21" s="60"/>
      <c r="AT21" s="43"/>
      <c r="AU21" s="33"/>
      <c r="AV21" s="33"/>
      <c r="AW21" s="33"/>
      <c r="AX21" s="33"/>
      <c r="AY21" s="33"/>
      <c r="AZ21" s="33"/>
      <c r="BA21" s="60"/>
      <c r="BB21" s="61"/>
      <c r="BC21" s="42"/>
      <c r="BD21" s="42"/>
      <c r="BE21" s="42"/>
      <c r="BF21" s="43"/>
      <c r="BG21" s="42"/>
      <c r="BH21" s="42"/>
      <c r="BI21" s="43"/>
      <c r="BJ21" s="33"/>
      <c r="BK21" s="33"/>
      <c r="BL21" s="24"/>
      <c r="BM21" s="33"/>
      <c r="BN21" s="33"/>
      <c r="BO21" s="34"/>
      <c r="BP21" s="23"/>
      <c r="BQ21" s="24"/>
      <c r="BR21" s="25"/>
    </row>
    <row r="22" spans="1:70" s="119" customFormat="1" ht="204.75" customHeight="1" x14ac:dyDescent="0.25">
      <c r="A22" s="107" t="s">
        <v>52</v>
      </c>
      <c r="B22" s="108" t="s">
        <v>84</v>
      </c>
      <c r="C22" s="109">
        <v>466.1</v>
      </c>
      <c r="D22" s="109"/>
      <c r="E22" s="110">
        <v>15</v>
      </c>
      <c r="F22" s="108" t="s">
        <v>116</v>
      </c>
      <c r="G22" s="108" t="s">
        <v>144</v>
      </c>
      <c r="H22" s="108" t="s">
        <v>160</v>
      </c>
      <c r="I22" s="108" t="s">
        <v>189</v>
      </c>
      <c r="J22" s="108" t="s">
        <v>220</v>
      </c>
      <c r="K22" s="111" t="s">
        <v>294</v>
      </c>
      <c r="L22" s="111"/>
      <c r="M22" s="111"/>
      <c r="N22" s="112">
        <f>N23</f>
        <v>186.61949999999999</v>
      </c>
      <c r="O22" s="111"/>
      <c r="P22" s="112">
        <f>P23</f>
        <v>14.929559999999999</v>
      </c>
      <c r="Q22" s="112">
        <f t="shared" ref="Q22:T22" si="11">Q23</f>
        <v>160.49276999999998</v>
      </c>
      <c r="R22" s="112">
        <f t="shared" si="11"/>
        <v>0</v>
      </c>
      <c r="S22" s="112">
        <f t="shared" si="11"/>
        <v>11.197169999999998</v>
      </c>
      <c r="T22" s="112">
        <f t="shared" si="11"/>
        <v>186.61949999999999</v>
      </c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13"/>
      <c r="BA22" s="114">
        <v>0.15</v>
      </c>
      <c r="BB22" s="120">
        <f>T22</f>
        <v>186.61949999999999</v>
      </c>
      <c r="BC22" s="112"/>
      <c r="BD22" s="111"/>
      <c r="BE22" s="111"/>
      <c r="BF22" s="112"/>
      <c r="BG22" s="111"/>
      <c r="BH22" s="111"/>
      <c r="BI22" s="112"/>
      <c r="BJ22" s="113"/>
      <c r="BK22" s="113">
        <f>BB22</f>
        <v>186.61949999999999</v>
      </c>
      <c r="BL22" s="115">
        <v>42668</v>
      </c>
      <c r="BM22" s="113"/>
      <c r="BN22" s="113"/>
      <c r="BO22" s="116"/>
      <c r="BP22" s="117"/>
      <c r="BQ22" s="115"/>
      <c r="BR22" s="118"/>
    </row>
    <row r="23" spans="1:70" s="102" customFormat="1" ht="204.75" customHeight="1" x14ac:dyDescent="0.25">
      <c r="A23" s="90"/>
      <c r="B23" s="91"/>
      <c r="C23" s="92"/>
      <c r="D23" s="92"/>
      <c r="E23" s="93"/>
      <c r="F23" s="91"/>
      <c r="G23" s="91"/>
      <c r="H23" s="91"/>
      <c r="I23" s="91"/>
      <c r="J23" s="91"/>
      <c r="K23" s="94"/>
      <c r="L23" s="94" t="s">
        <v>16</v>
      </c>
      <c r="M23" s="94">
        <f>BA22</f>
        <v>0.15</v>
      </c>
      <c r="N23" s="95">
        <f>M23*1101*1.13</f>
        <v>186.61949999999999</v>
      </c>
      <c r="O23" s="94"/>
      <c r="P23" s="95">
        <f>N23*0.08</f>
        <v>14.929559999999999</v>
      </c>
      <c r="Q23" s="95">
        <f>N23*0.86</f>
        <v>160.49276999999998</v>
      </c>
      <c r="R23" s="95">
        <v>0</v>
      </c>
      <c r="S23" s="95">
        <f>N23*0.06</f>
        <v>11.197169999999998</v>
      </c>
      <c r="T23" s="95">
        <f t="shared" ref="T23" si="12">SUM(P23:S23)</f>
        <v>186.61949999999999</v>
      </c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7"/>
      <c r="AJ23" s="96"/>
      <c r="AK23" s="96"/>
      <c r="AL23" s="96"/>
      <c r="AM23" s="96"/>
      <c r="AN23" s="96"/>
      <c r="AO23" s="96"/>
      <c r="AP23" s="96"/>
      <c r="AQ23" s="97"/>
      <c r="AR23" s="96"/>
      <c r="AS23" s="97"/>
      <c r="AT23" s="96"/>
      <c r="AU23" s="96"/>
      <c r="AV23" s="96"/>
      <c r="AW23" s="96"/>
      <c r="AX23" s="96"/>
      <c r="AY23" s="96"/>
      <c r="AZ23" s="96"/>
      <c r="BA23" s="103"/>
      <c r="BB23" s="104"/>
      <c r="BC23" s="95"/>
      <c r="BD23" s="94"/>
      <c r="BE23" s="94"/>
      <c r="BF23" s="95"/>
      <c r="BG23" s="94"/>
      <c r="BH23" s="94"/>
      <c r="BI23" s="95"/>
      <c r="BJ23" s="96"/>
      <c r="BK23" s="96"/>
      <c r="BL23" s="98"/>
      <c r="BM23" s="96"/>
      <c r="BN23" s="96"/>
      <c r="BO23" s="99"/>
      <c r="BP23" s="100"/>
      <c r="BQ23" s="98"/>
      <c r="BR23" s="101"/>
    </row>
    <row r="24" spans="1:70" s="119" customFormat="1" ht="237" customHeight="1" x14ac:dyDescent="0.25">
      <c r="A24" s="107" t="s">
        <v>53</v>
      </c>
      <c r="B24" s="108" t="s">
        <v>85</v>
      </c>
      <c r="C24" s="109">
        <v>466.1</v>
      </c>
      <c r="D24" s="109">
        <v>466.1</v>
      </c>
      <c r="E24" s="110">
        <v>0.2</v>
      </c>
      <c r="F24" s="108" t="s">
        <v>117</v>
      </c>
      <c r="G24" s="108" t="s">
        <v>144</v>
      </c>
      <c r="H24" s="108" t="s">
        <v>161</v>
      </c>
      <c r="I24" s="108" t="s">
        <v>190</v>
      </c>
      <c r="J24" s="108" t="s">
        <v>221</v>
      </c>
      <c r="K24" s="111" t="s">
        <v>245</v>
      </c>
      <c r="L24" s="111"/>
      <c r="M24" s="111"/>
      <c r="N24" s="112">
        <f>N25</f>
        <v>37.323899999999995</v>
      </c>
      <c r="O24" s="111"/>
      <c r="P24" s="112">
        <f t="shared" ref="P24:T24" si="13">P25</f>
        <v>2.9859119999999995</v>
      </c>
      <c r="Q24" s="112">
        <f t="shared" si="13"/>
        <v>32.098553999999993</v>
      </c>
      <c r="R24" s="112">
        <f t="shared" si="13"/>
        <v>0</v>
      </c>
      <c r="S24" s="112">
        <f t="shared" si="13"/>
        <v>2.2394339999999997</v>
      </c>
      <c r="T24" s="112">
        <f t="shared" si="13"/>
        <v>37.323899999999995</v>
      </c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4">
        <v>0.03</v>
      </c>
      <c r="BB24" s="112">
        <f>T25</f>
        <v>37.323899999999995</v>
      </c>
      <c r="BC24" s="112"/>
      <c r="BD24" s="111"/>
      <c r="BE24" s="111"/>
      <c r="BF24" s="112"/>
      <c r="BG24" s="111"/>
      <c r="BH24" s="111"/>
      <c r="BI24" s="112"/>
      <c r="BJ24" s="113"/>
      <c r="BK24" s="113">
        <f>BB24</f>
        <v>37.323899999999995</v>
      </c>
      <c r="BL24" s="115">
        <v>42664</v>
      </c>
      <c r="BM24" s="113"/>
      <c r="BN24" s="113"/>
      <c r="BO24" s="116"/>
      <c r="BP24" s="117"/>
      <c r="BQ24" s="115"/>
      <c r="BR24" s="118"/>
    </row>
    <row r="25" spans="1:70" s="22" customFormat="1" ht="237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16</v>
      </c>
      <c r="M25" s="60">
        <v>0.03</v>
      </c>
      <c r="N25" s="23">
        <f>M25*1101*1.13</f>
        <v>37.323899999999995</v>
      </c>
      <c r="O25" s="20"/>
      <c r="P25" s="23">
        <f>N25*0.08</f>
        <v>2.9859119999999995</v>
      </c>
      <c r="Q25" s="23">
        <f>N25*0.86</f>
        <v>32.098553999999993</v>
      </c>
      <c r="R25" s="23">
        <v>0</v>
      </c>
      <c r="S25" s="23">
        <f>N25*0.06</f>
        <v>2.2394339999999997</v>
      </c>
      <c r="T25" s="23">
        <f>SUM(P25:S25)</f>
        <v>37.323899999999995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60"/>
      <c r="BB25" s="61"/>
      <c r="BC25" s="43"/>
      <c r="BD25" s="42"/>
      <c r="BE25" s="42"/>
      <c r="BF25" s="43"/>
      <c r="BG25" s="42"/>
      <c r="BH25" s="42"/>
      <c r="BI25" s="43"/>
      <c r="BJ25" s="33"/>
      <c r="BK25" s="33"/>
      <c r="BL25" s="24"/>
      <c r="BM25" s="33"/>
      <c r="BN25" s="33"/>
      <c r="BO25" s="34"/>
      <c r="BP25" s="23"/>
      <c r="BQ25" s="24"/>
      <c r="BR25" s="25"/>
    </row>
    <row r="26" spans="1:70" s="134" customFormat="1" ht="249.75" customHeight="1" x14ac:dyDescent="0.25">
      <c r="A26" s="122" t="s">
        <v>54</v>
      </c>
      <c r="B26" s="123" t="s">
        <v>86</v>
      </c>
      <c r="C26" s="124">
        <v>466.1</v>
      </c>
      <c r="D26" s="124"/>
      <c r="E26" s="125">
        <v>14.5</v>
      </c>
      <c r="F26" s="123" t="s">
        <v>118</v>
      </c>
      <c r="G26" s="123" t="s">
        <v>146</v>
      </c>
      <c r="H26" s="123" t="s">
        <v>162</v>
      </c>
      <c r="I26" s="123" t="s">
        <v>191</v>
      </c>
      <c r="J26" s="123" t="s">
        <v>222</v>
      </c>
      <c r="K26" s="126" t="s">
        <v>258</v>
      </c>
      <c r="L26" s="126"/>
      <c r="M26" s="126"/>
      <c r="N26" s="127">
        <f>SUM(N27:N28)</f>
        <v>183.26830000000001</v>
      </c>
      <c r="O26" s="127">
        <f t="shared" ref="O26:T26" si="14">SUM(O27:O28)</f>
        <v>0</v>
      </c>
      <c r="P26" s="127">
        <f t="shared" si="14"/>
        <v>14.661464</v>
      </c>
      <c r="Q26" s="127">
        <f t="shared" si="14"/>
        <v>160.395578</v>
      </c>
      <c r="R26" s="127">
        <f t="shared" si="14"/>
        <v>0</v>
      </c>
      <c r="S26" s="127">
        <f t="shared" si="14"/>
        <v>8.2112579999999991</v>
      </c>
      <c r="T26" s="127">
        <f t="shared" si="14"/>
        <v>183.26829999999995</v>
      </c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28"/>
      <c r="AN26" s="128"/>
      <c r="AO26" s="128"/>
      <c r="AP26" s="128"/>
      <c r="AQ26" s="128"/>
      <c r="AR26" s="128"/>
      <c r="AS26" s="128"/>
      <c r="AT26" s="128"/>
      <c r="AU26" s="128"/>
      <c r="AV26" s="128"/>
      <c r="AW26" s="128"/>
      <c r="AX26" s="128"/>
      <c r="AY26" s="128"/>
      <c r="AZ26" s="128"/>
      <c r="BA26" s="135">
        <v>0.11</v>
      </c>
      <c r="BB26" s="127">
        <f>T27</f>
        <v>136.85429999999997</v>
      </c>
      <c r="BC26" s="127"/>
      <c r="BD26" s="126"/>
      <c r="BE26" s="126"/>
      <c r="BF26" s="127"/>
      <c r="BG26" s="126" t="s">
        <v>260</v>
      </c>
      <c r="BH26" s="127">
        <f>T28</f>
        <v>46.414000000000001</v>
      </c>
      <c r="BI26" s="126"/>
      <c r="BJ26" s="128"/>
      <c r="BK26" s="128">
        <f>BB26+BH26</f>
        <v>183.26829999999995</v>
      </c>
      <c r="BL26" s="130">
        <v>42672</v>
      </c>
      <c r="BM26" s="128"/>
      <c r="BN26" s="128"/>
      <c r="BO26" s="131"/>
      <c r="BP26" s="132"/>
      <c r="BQ26" s="130"/>
      <c r="BR26" s="133"/>
    </row>
    <row r="27" spans="1:70" s="22" customFormat="1" ht="150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 t="s">
        <v>16</v>
      </c>
      <c r="M27" s="42">
        <f>BA26</f>
        <v>0.11</v>
      </c>
      <c r="N27" s="43">
        <f>M27*1101*1.13</f>
        <v>136.85429999999999</v>
      </c>
      <c r="O27" s="43"/>
      <c r="P27" s="43">
        <f>N27*0.08</f>
        <v>10.948344000000001</v>
      </c>
      <c r="Q27" s="43">
        <f>N27*0.86</f>
        <v>117.69469799999999</v>
      </c>
      <c r="R27" s="43">
        <v>0</v>
      </c>
      <c r="S27" s="43">
        <f>N27*0.06</f>
        <v>8.2112579999999991</v>
      </c>
      <c r="T27" s="43">
        <f t="shared" ref="T27" si="15">SUM(P27:S27)</f>
        <v>136.85429999999997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60"/>
      <c r="BB27" s="61"/>
      <c r="BC27" s="43"/>
      <c r="BD27" s="42"/>
      <c r="BE27" s="42"/>
      <c r="BF27" s="43"/>
      <c r="BG27" s="42"/>
      <c r="BH27" s="42"/>
      <c r="BI27" s="43"/>
      <c r="BJ27" s="33"/>
      <c r="BK27" s="33"/>
      <c r="BL27" s="24"/>
      <c r="BM27" s="33"/>
      <c r="BN27" s="33"/>
      <c r="BO27" s="34"/>
      <c r="BP27" s="23"/>
      <c r="BQ27" s="24"/>
      <c r="BR27" s="25"/>
    </row>
    <row r="28" spans="1:70" s="22" customFormat="1" ht="159.75" customHeight="1" x14ac:dyDescent="0.25">
      <c r="A28" s="17"/>
      <c r="B28" s="18"/>
      <c r="C28" s="19"/>
      <c r="D28" s="19"/>
      <c r="E28" s="20"/>
      <c r="F28" s="18"/>
      <c r="G28" s="18"/>
      <c r="H28" s="18"/>
      <c r="I28" s="18"/>
      <c r="J28" s="18"/>
      <c r="K28" s="42"/>
      <c r="L28" s="42" t="s">
        <v>259</v>
      </c>
      <c r="M28" s="42" t="str">
        <f>BG26</f>
        <v>0,2 (с монтажом траверс для подвески дополнительных проводов на шести опорах)</v>
      </c>
      <c r="N28" s="43">
        <f>232.07*0.2</f>
        <v>46.414000000000001</v>
      </c>
      <c r="O28" s="42"/>
      <c r="P28" s="43">
        <f>N28*0.08</f>
        <v>3.71312</v>
      </c>
      <c r="Q28" s="43">
        <f>N28*0.92</f>
        <v>42.700880000000005</v>
      </c>
      <c r="R28" s="43">
        <v>0</v>
      </c>
      <c r="S28" s="43">
        <v>0</v>
      </c>
      <c r="T28" s="43">
        <f>SUM(P28:S28)</f>
        <v>46.414000000000001</v>
      </c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60"/>
      <c r="BB28" s="61"/>
      <c r="BC28" s="43"/>
      <c r="BD28" s="42"/>
      <c r="BE28" s="42"/>
      <c r="BF28" s="43"/>
      <c r="BG28" s="42"/>
      <c r="BH28" s="42"/>
      <c r="BI28" s="43"/>
      <c r="BJ28" s="33"/>
      <c r="BK28" s="33"/>
      <c r="BL28" s="24"/>
      <c r="BM28" s="33"/>
      <c r="BN28" s="33"/>
      <c r="BO28" s="34"/>
      <c r="BP28" s="23"/>
      <c r="BQ28" s="24"/>
      <c r="BR28" s="25"/>
    </row>
    <row r="29" spans="1:70" s="134" customFormat="1" ht="252" customHeight="1" x14ac:dyDescent="0.25">
      <c r="A29" s="122" t="s">
        <v>55</v>
      </c>
      <c r="B29" s="123" t="s">
        <v>87</v>
      </c>
      <c r="C29" s="124">
        <v>466.1</v>
      </c>
      <c r="D29" s="124">
        <v>466.1</v>
      </c>
      <c r="E29" s="125">
        <v>15</v>
      </c>
      <c r="F29" s="123" t="s">
        <v>119</v>
      </c>
      <c r="G29" s="123" t="s">
        <v>146</v>
      </c>
      <c r="H29" s="123" t="s">
        <v>163</v>
      </c>
      <c r="I29" s="123" t="s">
        <v>192</v>
      </c>
      <c r="J29" s="123" t="s">
        <v>223</v>
      </c>
      <c r="K29" s="126" t="s">
        <v>246</v>
      </c>
      <c r="L29" s="126"/>
      <c r="M29" s="126"/>
      <c r="N29" s="127">
        <f>N30</f>
        <v>236.38469999999998</v>
      </c>
      <c r="O29" s="126"/>
      <c r="P29" s="127">
        <f t="shared" ref="P29:T29" si="16">P30</f>
        <v>18.910775999999998</v>
      </c>
      <c r="Q29" s="127">
        <f t="shared" si="16"/>
        <v>203.29084199999997</v>
      </c>
      <c r="R29" s="127">
        <f t="shared" si="16"/>
        <v>0</v>
      </c>
      <c r="S29" s="127">
        <f t="shared" si="16"/>
        <v>14.183081999999999</v>
      </c>
      <c r="T29" s="127">
        <f t="shared" si="16"/>
        <v>236.38469999999995</v>
      </c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  <c r="AF29" s="128"/>
      <c r="AG29" s="128"/>
      <c r="AH29" s="128"/>
      <c r="AI29" s="128"/>
      <c r="AJ29" s="128"/>
      <c r="AK29" s="128"/>
      <c r="AL29" s="128"/>
      <c r="AM29" s="128"/>
      <c r="AN29" s="128"/>
      <c r="AO29" s="128"/>
      <c r="AP29" s="128"/>
      <c r="AQ29" s="128"/>
      <c r="AR29" s="128"/>
      <c r="AS29" s="128"/>
      <c r="AT29" s="128"/>
      <c r="AU29" s="128"/>
      <c r="AV29" s="128"/>
      <c r="AW29" s="128"/>
      <c r="AX29" s="128"/>
      <c r="AY29" s="128"/>
      <c r="AZ29" s="128"/>
      <c r="BA29" s="135">
        <v>0.19</v>
      </c>
      <c r="BB29" s="127">
        <f>T30</f>
        <v>236.38469999999995</v>
      </c>
      <c r="BC29" s="127"/>
      <c r="BD29" s="126"/>
      <c r="BE29" s="126"/>
      <c r="BF29" s="127"/>
      <c r="BG29" s="126"/>
      <c r="BH29" s="126"/>
      <c r="BI29" s="127"/>
      <c r="BJ29" s="128"/>
      <c r="BK29" s="128">
        <f>BB29</f>
        <v>236.38469999999995</v>
      </c>
      <c r="BL29" s="130">
        <v>42670</v>
      </c>
      <c r="BM29" s="128" t="s">
        <v>247</v>
      </c>
      <c r="BN29" s="128"/>
      <c r="BO29" s="131"/>
      <c r="BP29" s="132"/>
      <c r="BQ29" s="130"/>
      <c r="BR29" s="133"/>
    </row>
    <row r="30" spans="1:70" s="22" customFormat="1" ht="162" customHeight="1" x14ac:dyDescent="0.25">
      <c r="A30" s="17"/>
      <c r="B30" s="18"/>
      <c r="C30" s="19"/>
      <c r="D30" s="19"/>
      <c r="E30" s="20"/>
      <c r="F30" s="18"/>
      <c r="G30" s="18"/>
      <c r="H30" s="18"/>
      <c r="I30" s="18"/>
      <c r="J30" s="18"/>
      <c r="K30" s="42"/>
      <c r="L30" s="42" t="s">
        <v>16</v>
      </c>
      <c r="M30" s="60">
        <v>0.19</v>
      </c>
      <c r="N30" s="23">
        <f>M30*1101*1.13</f>
        <v>236.38469999999998</v>
      </c>
      <c r="O30" s="20"/>
      <c r="P30" s="23">
        <f>N30*0.08</f>
        <v>18.910775999999998</v>
      </c>
      <c r="Q30" s="23">
        <f>N30*0.86</f>
        <v>203.29084199999997</v>
      </c>
      <c r="R30" s="23">
        <v>0</v>
      </c>
      <c r="S30" s="23">
        <f>N30*0.06</f>
        <v>14.183081999999999</v>
      </c>
      <c r="T30" s="23">
        <f>SUM(P30:S30)</f>
        <v>236.38469999999995</v>
      </c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60"/>
      <c r="BB30" s="61"/>
      <c r="BC30" s="43"/>
      <c r="BD30" s="42"/>
      <c r="BE30" s="42"/>
      <c r="BF30" s="43"/>
      <c r="BG30" s="42"/>
      <c r="BH30" s="42"/>
      <c r="BI30" s="43"/>
      <c r="BJ30" s="33"/>
      <c r="BK30" s="33"/>
      <c r="BL30" s="24"/>
      <c r="BM30" s="33"/>
      <c r="BN30" s="33"/>
      <c r="BO30" s="34"/>
      <c r="BP30" s="23"/>
      <c r="BQ30" s="24"/>
      <c r="BR30" s="25"/>
    </row>
    <row r="31" spans="1:70" s="134" customFormat="1" ht="409.5" customHeight="1" x14ac:dyDescent="0.25">
      <c r="A31" s="122" t="s">
        <v>57</v>
      </c>
      <c r="B31" s="123" t="s">
        <v>89</v>
      </c>
      <c r="C31" s="124">
        <v>466.1</v>
      </c>
      <c r="D31" s="124">
        <v>466.1</v>
      </c>
      <c r="E31" s="125">
        <v>10</v>
      </c>
      <c r="F31" s="123" t="s">
        <v>121</v>
      </c>
      <c r="G31" s="123" t="s">
        <v>147</v>
      </c>
      <c r="H31" s="123" t="s">
        <v>165</v>
      </c>
      <c r="I31" s="123" t="s">
        <v>194</v>
      </c>
      <c r="J31" s="123" t="s">
        <v>225</v>
      </c>
      <c r="K31" s="126" t="s">
        <v>250</v>
      </c>
      <c r="L31" s="126"/>
      <c r="M31" s="126"/>
      <c r="N31" s="127">
        <f>N32</f>
        <v>155.51624999999999</v>
      </c>
      <c r="O31" s="126"/>
      <c r="P31" s="127">
        <f t="shared" ref="P31:T31" si="17">P32</f>
        <v>12.441299999999998</v>
      </c>
      <c r="Q31" s="127">
        <f t="shared" si="17"/>
        <v>133.74397499999998</v>
      </c>
      <c r="R31" s="127">
        <f t="shared" si="17"/>
        <v>0</v>
      </c>
      <c r="S31" s="127">
        <f t="shared" si="17"/>
        <v>9.3309749999999987</v>
      </c>
      <c r="T31" s="127">
        <f t="shared" si="17"/>
        <v>155.51624999999999</v>
      </c>
      <c r="U31" s="128"/>
      <c r="V31" s="128"/>
      <c r="W31" s="128"/>
      <c r="X31" s="128"/>
      <c r="Y31" s="128"/>
      <c r="Z31" s="128"/>
      <c r="AA31" s="128"/>
      <c r="AB31" s="128"/>
      <c r="AC31" s="128"/>
      <c r="AD31" s="128"/>
      <c r="AE31" s="128"/>
      <c r="AF31" s="128"/>
      <c r="AG31" s="128"/>
      <c r="AH31" s="128"/>
      <c r="AI31" s="128"/>
      <c r="AJ31" s="128"/>
      <c r="AK31" s="128"/>
      <c r="AL31" s="128"/>
      <c r="AM31" s="128"/>
      <c r="AN31" s="128"/>
      <c r="AO31" s="128"/>
      <c r="AP31" s="128"/>
      <c r="AQ31" s="128"/>
      <c r="AR31" s="128"/>
      <c r="AS31" s="128"/>
      <c r="AT31" s="128"/>
      <c r="AU31" s="128"/>
      <c r="AV31" s="128"/>
      <c r="AW31" s="128"/>
      <c r="AX31" s="128"/>
      <c r="AY31" s="128"/>
      <c r="AZ31" s="128"/>
      <c r="BA31" s="135">
        <v>0.125</v>
      </c>
      <c r="BB31" s="127">
        <f>T32</f>
        <v>155.51624999999999</v>
      </c>
      <c r="BC31" s="127"/>
      <c r="BD31" s="126"/>
      <c r="BE31" s="126"/>
      <c r="BF31" s="127"/>
      <c r="BG31" s="126"/>
      <c r="BH31" s="126"/>
      <c r="BI31" s="127"/>
      <c r="BJ31" s="128"/>
      <c r="BK31" s="128">
        <f>BB31</f>
        <v>155.51624999999999</v>
      </c>
      <c r="BL31" s="130">
        <v>42665</v>
      </c>
      <c r="BM31" s="128" t="s">
        <v>251</v>
      </c>
      <c r="BN31" s="128"/>
      <c r="BO31" s="131"/>
      <c r="BP31" s="132"/>
      <c r="BQ31" s="130"/>
      <c r="BR31" s="133"/>
    </row>
    <row r="32" spans="1:70" s="22" customFormat="1" ht="159.7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42"/>
      <c r="L32" s="42" t="s">
        <v>16</v>
      </c>
      <c r="M32" s="60">
        <v>0.125</v>
      </c>
      <c r="N32" s="23">
        <f>M32*1101*1.13</f>
        <v>155.51624999999999</v>
      </c>
      <c r="O32" s="20"/>
      <c r="P32" s="23">
        <f>N32*0.08</f>
        <v>12.441299999999998</v>
      </c>
      <c r="Q32" s="23">
        <f>N32*0.86</f>
        <v>133.74397499999998</v>
      </c>
      <c r="R32" s="23">
        <v>0</v>
      </c>
      <c r="S32" s="23">
        <f>N32*0.06</f>
        <v>9.3309749999999987</v>
      </c>
      <c r="T32" s="23">
        <f>SUM(P32:S32)</f>
        <v>155.51624999999999</v>
      </c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60"/>
      <c r="BB32" s="61"/>
      <c r="BC32" s="43"/>
      <c r="BD32" s="42"/>
      <c r="BE32" s="42"/>
      <c r="BF32" s="43"/>
      <c r="BG32" s="42"/>
      <c r="BH32" s="42"/>
      <c r="BI32" s="43"/>
      <c r="BJ32" s="33"/>
      <c r="BK32" s="33"/>
      <c r="BL32" s="24"/>
      <c r="BM32" s="33"/>
      <c r="BN32" s="33"/>
      <c r="BO32" s="34"/>
      <c r="BP32" s="23"/>
      <c r="BQ32" s="24"/>
      <c r="BR32" s="25"/>
    </row>
    <row r="33" spans="1:70" s="119" customFormat="1" ht="252" customHeight="1" x14ac:dyDescent="0.25">
      <c r="A33" s="107" t="s">
        <v>58</v>
      </c>
      <c r="B33" s="108" t="s">
        <v>90</v>
      </c>
      <c r="C33" s="109">
        <v>466.1</v>
      </c>
      <c r="D33" s="109">
        <v>466.1</v>
      </c>
      <c r="E33" s="110">
        <v>14.5</v>
      </c>
      <c r="F33" s="108" t="s">
        <v>122</v>
      </c>
      <c r="G33" s="108" t="s">
        <v>144</v>
      </c>
      <c r="H33" s="108" t="s">
        <v>166</v>
      </c>
      <c r="I33" s="108" t="s">
        <v>195</v>
      </c>
      <c r="J33" s="108" t="s">
        <v>226</v>
      </c>
      <c r="K33" s="111" t="s">
        <v>245</v>
      </c>
      <c r="L33" s="111"/>
      <c r="M33" s="111"/>
      <c r="N33" s="112">
        <f>SUM(N34)</f>
        <v>55.985849999999999</v>
      </c>
      <c r="O33" s="112">
        <f t="shared" ref="O33:T33" si="18">SUM(O34)</f>
        <v>0</v>
      </c>
      <c r="P33" s="112">
        <f t="shared" si="18"/>
        <v>4.4788680000000003</v>
      </c>
      <c r="Q33" s="112">
        <f t="shared" si="18"/>
        <v>48.147830999999996</v>
      </c>
      <c r="R33" s="112">
        <f t="shared" si="18"/>
        <v>0</v>
      </c>
      <c r="S33" s="112">
        <f t="shared" si="18"/>
        <v>3.3591509999999998</v>
      </c>
      <c r="T33" s="112">
        <f t="shared" si="18"/>
        <v>55.985849999999992</v>
      </c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4">
        <v>4.4999999999999998E-2</v>
      </c>
      <c r="BB33" s="112">
        <f>T34</f>
        <v>55.985849999999992</v>
      </c>
      <c r="BC33" s="112"/>
      <c r="BD33" s="111"/>
      <c r="BE33" s="111"/>
      <c r="BF33" s="112"/>
      <c r="BG33" s="111"/>
      <c r="BH33" s="111"/>
      <c r="BI33" s="112"/>
      <c r="BJ33" s="113"/>
      <c r="BK33" s="113">
        <f>BB33</f>
        <v>55.985849999999992</v>
      </c>
      <c r="BL33" s="115">
        <v>42671</v>
      </c>
      <c r="BM33" s="113"/>
      <c r="BN33" s="113"/>
      <c r="BO33" s="116"/>
      <c r="BP33" s="117"/>
      <c r="BQ33" s="115"/>
      <c r="BR33" s="118"/>
    </row>
    <row r="34" spans="1:70" s="22" customFormat="1" ht="132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42"/>
      <c r="L34" s="42" t="s">
        <v>16</v>
      </c>
      <c r="M34" s="42">
        <f>BA33</f>
        <v>4.4999999999999998E-2</v>
      </c>
      <c r="N34" s="43">
        <f>M34*1101*1.13</f>
        <v>55.985849999999999</v>
      </c>
      <c r="O34" s="42"/>
      <c r="P34" s="43">
        <f>N34*0.08</f>
        <v>4.4788680000000003</v>
      </c>
      <c r="Q34" s="43">
        <f>N34*0.86</f>
        <v>48.147830999999996</v>
      </c>
      <c r="R34" s="43">
        <v>0</v>
      </c>
      <c r="S34" s="43">
        <f>N34*0.06</f>
        <v>3.3591509999999998</v>
      </c>
      <c r="T34" s="43">
        <f t="shared" ref="T34" si="19">SUM(P34:S34)</f>
        <v>55.985849999999992</v>
      </c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60"/>
      <c r="BB34" s="61"/>
      <c r="BC34" s="43"/>
      <c r="BD34" s="42"/>
      <c r="BE34" s="42"/>
      <c r="BF34" s="43"/>
      <c r="BG34" s="42"/>
      <c r="BH34" s="42"/>
      <c r="BI34" s="43"/>
      <c r="BJ34" s="33"/>
      <c r="BK34" s="33"/>
      <c r="BL34" s="24"/>
      <c r="BM34" s="33"/>
      <c r="BN34" s="33"/>
      <c r="BO34" s="34"/>
      <c r="BP34" s="23"/>
      <c r="BQ34" s="24"/>
      <c r="BR34" s="25"/>
    </row>
    <row r="35" spans="1:70" s="119" customFormat="1" ht="252" customHeight="1" x14ac:dyDescent="0.25">
      <c r="A35" s="107" t="s">
        <v>59</v>
      </c>
      <c r="B35" s="108" t="s">
        <v>91</v>
      </c>
      <c r="C35" s="109">
        <v>466.1</v>
      </c>
      <c r="D35" s="109"/>
      <c r="E35" s="110">
        <v>4</v>
      </c>
      <c r="F35" s="108" t="s">
        <v>123</v>
      </c>
      <c r="G35" s="108" t="s">
        <v>148</v>
      </c>
      <c r="H35" s="108" t="s">
        <v>167</v>
      </c>
      <c r="I35" s="108" t="s">
        <v>196</v>
      </c>
      <c r="J35" s="108" t="s">
        <v>227</v>
      </c>
      <c r="K35" s="111" t="s">
        <v>252</v>
      </c>
      <c r="L35" s="111"/>
      <c r="M35" s="111"/>
      <c r="N35" s="112">
        <f>N36</f>
        <v>93.309749999999994</v>
      </c>
      <c r="O35" s="111"/>
      <c r="P35" s="112">
        <f>P36</f>
        <v>7.4647799999999993</v>
      </c>
      <c r="Q35" s="112">
        <f>Q36</f>
        <v>80.246384999999989</v>
      </c>
      <c r="R35" s="112">
        <f>R36</f>
        <v>0</v>
      </c>
      <c r="S35" s="112">
        <f>S36</f>
        <v>5.598584999999999</v>
      </c>
      <c r="T35" s="112">
        <f>T36</f>
        <v>93.309749999999994</v>
      </c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4">
        <v>7.4999999999999997E-2</v>
      </c>
      <c r="BB35" s="112">
        <f>T36</f>
        <v>93.309749999999994</v>
      </c>
      <c r="BC35" s="112"/>
      <c r="BD35" s="111"/>
      <c r="BE35" s="111"/>
      <c r="BF35" s="112"/>
      <c r="BG35" s="111"/>
      <c r="BH35" s="111"/>
      <c r="BI35" s="112"/>
      <c r="BJ35" s="113"/>
      <c r="BK35" s="113">
        <f>BB35</f>
        <v>93.309749999999994</v>
      </c>
      <c r="BL35" s="115">
        <v>42671</v>
      </c>
      <c r="BM35" s="113"/>
      <c r="BN35" s="113"/>
      <c r="BO35" s="116"/>
      <c r="BP35" s="117"/>
      <c r="BQ35" s="115"/>
      <c r="BR35" s="118"/>
    </row>
    <row r="36" spans="1:70" s="22" customFormat="1" ht="194.2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42" t="s">
        <v>16</v>
      </c>
      <c r="M36" s="60">
        <v>7.4999999999999997E-2</v>
      </c>
      <c r="N36" s="23">
        <f>M36*1101*1.13</f>
        <v>93.309749999999994</v>
      </c>
      <c r="O36" s="20"/>
      <c r="P36" s="23">
        <f>N36*0.08</f>
        <v>7.4647799999999993</v>
      </c>
      <c r="Q36" s="23">
        <f>N36*0.86</f>
        <v>80.246384999999989</v>
      </c>
      <c r="R36" s="23">
        <v>0</v>
      </c>
      <c r="S36" s="23">
        <f>N36*0.06</f>
        <v>5.598584999999999</v>
      </c>
      <c r="T36" s="23">
        <f>SUM(P36:S36)</f>
        <v>93.309749999999994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60"/>
      <c r="BB36" s="61"/>
      <c r="BC36" s="43"/>
      <c r="BD36" s="42"/>
      <c r="BE36" s="42"/>
      <c r="BF36" s="43"/>
      <c r="BG36" s="42"/>
      <c r="BH36" s="42"/>
      <c r="BI36" s="43"/>
      <c r="BJ36" s="33"/>
      <c r="BK36" s="33"/>
      <c r="BL36" s="24"/>
      <c r="BM36" s="33"/>
      <c r="BN36" s="33"/>
      <c r="BO36" s="34"/>
      <c r="BP36" s="23"/>
      <c r="BQ36" s="24"/>
      <c r="BR36" s="25"/>
    </row>
    <row r="37" spans="1:70" s="134" customFormat="1" ht="242.25" customHeight="1" x14ac:dyDescent="0.25">
      <c r="A37" s="122" t="s">
        <v>60</v>
      </c>
      <c r="B37" s="123" t="s">
        <v>92</v>
      </c>
      <c r="C37" s="124">
        <v>466.1</v>
      </c>
      <c r="D37" s="124"/>
      <c r="E37" s="125">
        <v>15</v>
      </c>
      <c r="F37" s="123" t="s">
        <v>124</v>
      </c>
      <c r="G37" s="123" t="s">
        <v>144</v>
      </c>
      <c r="H37" s="123" t="s">
        <v>168</v>
      </c>
      <c r="I37" s="123" t="s">
        <v>197</v>
      </c>
      <c r="J37" s="123" t="s">
        <v>228</v>
      </c>
      <c r="K37" s="126" t="s">
        <v>253</v>
      </c>
      <c r="L37" s="126"/>
      <c r="M37" s="126"/>
      <c r="N37" s="127">
        <f>N38+N39</f>
        <v>165.27689999999998</v>
      </c>
      <c r="O37" s="126"/>
      <c r="P37" s="127">
        <f t="shared" ref="P37:T37" si="20">P38+P39</f>
        <v>13.198952</v>
      </c>
      <c r="Q37" s="127">
        <f t="shared" si="20"/>
        <v>139.673734</v>
      </c>
      <c r="R37" s="127">
        <f t="shared" si="20"/>
        <v>2.7</v>
      </c>
      <c r="S37" s="127">
        <f t="shared" si="20"/>
        <v>9.7042139999999986</v>
      </c>
      <c r="T37" s="127">
        <f t="shared" si="20"/>
        <v>165.27689999999998</v>
      </c>
      <c r="U37" s="128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  <c r="AG37" s="128"/>
      <c r="AH37" s="128"/>
      <c r="AI37" s="128"/>
      <c r="AJ37" s="128"/>
      <c r="AK37" s="128"/>
      <c r="AL37" s="128"/>
      <c r="AM37" s="128"/>
      <c r="AN37" s="128"/>
      <c r="AO37" s="128"/>
      <c r="AP37" s="128"/>
      <c r="AQ37" s="128"/>
      <c r="AR37" s="128"/>
      <c r="AS37" s="128"/>
      <c r="AT37" s="128"/>
      <c r="AU37" s="128"/>
      <c r="AV37" s="128"/>
      <c r="AW37" s="128"/>
      <c r="AX37" s="128"/>
      <c r="AY37" s="126" t="s">
        <v>254</v>
      </c>
      <c r="AZ37" s="126">
        <f>T38</f>
        <v>3.54</v>
      </c>
      <c r="BA37" s="135">
        <v>0.13</v>
      </c>
      <c r="BB37" s="127">
        <f>T39</f>
        <v>161.73689999999999</v>
      </c>
      <c r="BC37" s="127"/>
      <c r="BD37" s="126"/>
      <c r="BE37" s="126"/>
      <c r="BF37" s="127"/>
      <c r="BG37" s="126"/>
      <c r="BH37" s="126"/>
      <c r="BI37" s="127"/>
      <c r="BJ37" s="128"/>
      <c r="BK37" s="128">
        <f>AZ37+BB37</f>
        <v>165.27689999999998</v>
      </c>
      <c r="BL37" s="130">
        <v>42670</v>
      </c>
      <c r="BM37" s="128"/>
      <c r="BN37" s="128"/>
      <c r="BO37" s="131"/>
      <c r="BP37" s="132"/>
      <c r="BQ37" s="130"/>
      <c r="BR37" s="133"/>
    </row>
    <row r="38" spans="1:70" s="22" customFormat="1" ht="177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42" t="s">
        <v>15</v>
      </c>
      <c r="M38" s="42" t="s">
        <v>254</v>
      </c>
      <c r="N38" s="20">
        <f>3.54</f>
        <v>3.54</v>
      </c>
      <c r="O38" s="20"/>
      <c r="P38" s="20">
        <v>0.26</v>
      </c>
      <c r="Q38" s="20">
        <v>0.57999999999999996</v>
      </c>
      <c r="R38" s="20">
        <v>2.7</v>
      </c>
      <c r="S38" s="20">
        <v>0</v>
      </c>
      <c r="T38" s="20">
        <f>P38+Q38+R38+S38</f>
        <v>3.54</v>
      </c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62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60"/>
      <c r="BB38" s="61"/>
      <c r="BC38" s="43"/>
      <c r="BD38" s="42"/>
      <c r="BE38" s="42"/>
      <c r="BF38" s="43"/>
      <c r="BG38" s="42"/>
      <c r="BH38" s="42"/>
      <c r="BI38" s="43"/>
      <c r="BJ38" s="33"/>
      <c r="BK38" s="33"/>
      <c r="BL38" s="24"/>
      <c r="BM38" s="33"/>
      <c r="BN38" s="33"/>
      <c r="BO38" s="34"/>
      <c r="BP38" s="23"/>
      <c r="BQ38" s="24"/>
      <c r="BR38" s="25"/>
    </row>
    <row r="39" spans="1:70" s="22" customFormat="1" ht="167.25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42" t="s">
        <v>16</v>
      </c>
      <c r="M39" s="60">
        <v>0.13</v>
      </c>
      <c r="N39" s="23">
        <f>M39*1101*1.13</f>
        <v>161.73689999999999</v>
      </c>
      <c r="O39" s="20"/>
      <c r="P39" s="23">
        <f>N39*0.08</f>
        <v>12.938952</v>
      </c>
      <c r="Q39" s="23">
        <f>N39*0.86</f>
        <v>139.09373399999998</v>
      </c>
      <c r="R39" s="23">
        <v>0</v>
      </c>
      <c r="S39" s="23">
        <f>N39*0.06</f>
        <v>9.7042139999999986</v>
      </c>
      <c r="T39" s="23">
        <f>SUM(P39:S39)</f>
        <v>161.73689999999999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62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60"/>
      <c r="BB39" s="61"/>
      <c r="BC39" s="43"/>
      <c r="BD39" s="42"/>
      <c r="BE39" s="42"/>
      <c r="BF39" s="43"/>
      <c r="BG39" s="42"/>
      <c r="BH39" s="42"/>
      <c r="BI39" s="43"/>
      <c r="BJ39" s="33"/>
      <c r="BK39" s="33"/>
      <c r="BL39" s="24"/>
      <c r="BM39" s="33"/>
      <c r="BN39" s="33"/>
      <c r="BO39" s="34"/>
      <c r="BP39" s="23"/>
      <c r="BQ39" s="24"/>
      <c r="BR39" s="25"/>
    </row>
    <row r="40" spans="1:70" s="119" customFormat="1" ht="408.75" customHeight="1" x14ac:dyDescent="0.25">
      <c r="A40" s="107" t="s">
        <v>61</v>
      </c>
      <c r="B40" s="108" t="s">
        <v>93</v>
      </c>
      <c r="C40" s="109">
        <v>466.1</v>
      </c>
      <c r="D40" s="109">
        <v>466.1</v>
      </c>
      <c r="E40" s="110">
        <v>15</v>
      </c>
      <c r="F40" s="108" t="s">
        <v>125</v>
      </c>
      <c r="G40" s="108" t="s">
        <v>145</v>
      </c>
      <c r="H40" s="108" t="s">
        <v>169</v>
      </c>
      <c r="I40" s="108" t="s">
        <v>198</v>
      </c>
      <c r="J40" s="108" t="s">
        <v>229</v>
      </c>
      <c r="K40" s="111" t="s">
        <v>248</v>
      </c>
      <c r="L40" s="111"/>
      <c r="M40" s="111"/>
      <c r="N40" s="112">
        <f>N41</f>
        <v>124.413</v>
      </c>
      <c r="O40" s="111"/>
      <c r="P40" s="112">
        <f t="shared" ref="P40:T40" si="21">P41</f>
        <v>9.9530399999999997</v>
      </c>
      <c r="Q40" s="112">
        <f t="shared" si="21"/>
        <v>106.99517999999999</v>
      </c>
      <c r="R40" s="112">
        <f t="shared" si="21"/>
        <v>0</v>
      </c>
      <c r="S40" s="112">
        <f t="shared" si="21"/>
        <v>7.4647799999999993</v>
      </c>
      <c r="T40" s="112">
        <f t="shared" si="21"/>
        <v>124.413</v>
      </c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1"/>
      <c r="AF40" s="111"/>
      <c r="AG40" s="111"/>
      <c r="AH40" s="113"/>
      <c r="AI40" s="114"/>
      <c r="AJ40" s="111"/>
      <c r="AK40" s="111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4">
        <v>0.1</v>
      </c>
      <c r="BB40" s="112">
        <f>T41</f>
        <v>124.413</v>
      </c>
      <c r="BC40" s="111"/>
      <c r="BD40" s="111"/>
      <c r="BE40" s="111"/>
      <c r="BF40" s="112"/>
      <c r="BG40" s="111"/>
      <c r="BH40" s="111"/>
      <c r="BI40" s="112"/>
      <c r="BJ40" s="113"/>
      <c r="BK40" s="113">
        <f>BB40</f>
        <v>124.413</v>
      </c>
      <c r="BL40" s="115">
        <v>42669</v>
      </c>
      <c r="BM40" s="113" t="s">
        <v>255</v>
      </c>
      <c r="BN40" s="113"/>
      <c r="BO40" s="116"/>
      <c r="BP40" s="117"/>
      <c r="BQ40" s="115"/>
      <c r="BR40" s="118"/>
    </row>
    <row r="41" spans="1:70" s="22" customFormat="1" ht="163.5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42" t="s">
        <v>16</v>
      </c>
      <c r="M41" s="60">
        <v>0.1</v>
      </c>
      <c r="N41" s="23">
        <f>M41*1101*1.13</f>
        <v>124.413</v>
      </c>
      <c r="O41" s="20"/>
      <c r="P41" s="23">
        <f>N41*0.08</f>
        <v>9.9530399999999997</v>
      </c>
      <c r="Q41" s="23">
        <f>N41*0.86</f>
        <v>106.99517999999999</v>
      </c>
      <c r="R41" s="23">
        <v>0</v>
      </c>
      <c r="S41" s="23">
        <f>N41*0.06</f>
        <v>7.4647799999999993</v>
      </c>
      <c r="T41" s="23">
        <f>SUM(P41:S41)</f>
        <v>124.413</v>
      </c>
      <c r="U41" s="33"/>
      <c r="V41" s="33"/>
      <c r="W41" s="33"/>
      <c r="X41" s="33"/>
      <c r="Y41" s="33"/>
      <c r="Z41" s="33"/>
      <c r="AA41" s="33"/>
      <c r="AB41" s="33"/>
      <c r="AC41" s="62"/>
      <c r="AD41" s="33"/>
      <c r="AE41" s="42"/>
      <c r="AF41" s="42"/>
      <c r="AG41" s="42"/>
      <c r="AH41" s="33"/>
      <c r="AI41" s="60"/>
      <c r="AJ41" s="42"/>
      <c r="AK41" s="42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60"/>
      <c r="BB41" s="61"/>
      <c r="BC41" s="43"/>
      <c r="BD41" s="42"/>
      <c r="BE41" s="42"/>
      <c r="BF41" s="43"/>
      <c r="BG41" s="42"/>
      <c r="BH41" s="42"/>
      <c r="BI41" s="43"/>
      <c r="BJ41" s="33"/>
      <c r="BK41" s="33"/>
      <c r="BL41" s="24"/>
      <c r="BM41" s="33"/>
      <c r="BN41" s="33"/>
      <c r="BO41" s="34"/>
      <c r="BP41" s="23"/>
      <c r="BQ41" s="24"/>
      <c r="BR41" s="25"/>
    </row>
    <row r="42" spans="1:70" s="134" customFormat="1" ht="226.5" customHeight="1" x14ac:dyDescent="0.25">
      <c r="A42" s="122" t="s">
        <v>62</v>
      </c>
      <c r="B42" s="123" t="s">
        <v>94</v>
      </c>
      <c r="C42" s="124">
        <v>466.1</v>
      </c>
      <c r="D42" s="124"/>
      <c r="E42" s="125">
        <v>15</v>
      </c>
      <c r="F42" s="123" t="s">
        <v>126</v>
      </c>
      <c r="G42" s="123" t="s">
        <v>146</v>
      </c>
      <c r="H42" s="123" t="s">
        <v>170</v>
      </c>
      <c r="I42" s="123" t="s">
        <v>199</v>
      </c>
      <c r="J42" s="123" t="s">
        <v>230</v>
      </c>
      <c r="K42" s="126" t="s">
        <v>256</v>
      </c>
      <c r="L42" s="126"/>
      <c r="M42" s="135"/>
      <c r="N42" s="136">
        <f>N43</f>
        <v>186.61949999999999</v>
      </c>
      <c r="O42" s="126"/>
      <c r="P42" s="136">
        <f>P43</f>
        <v>14.929559999999999</v>
      </c>
      <c r="Q42" s="136">
        <f t="shared" ref="Q42:T42" si="22">Q43</f>
        <v>160.49276999999998</v>
      </c>
      <c r="R42" s="136">
        <f t="shared" si="22"/>
        <v>0</v>
      </c>
      <c r="S42" s="136">
        <f t="shared" si="22"/>
        <v>11.197169999999998</v>
      </c>
      <c r="T42" s="136">
        <f t="shared" si="22"/>
        <v>186.61949999999999</v>
      </c>
      <c r="U42" s="128"/>
      <c r="V42" s="128"/>
      <c r="W42" s="128"/>
      <c r="X42" s="128"/>
      <c r="Y42" s="128"/>
      <c r="Z42" s="128"/>
      <c r="AA42" s="128"/>
      <c r="AB42" s="128"/>
      <c r="AC42" s="129"/>
      <c r="AD42" s="128"/>
      <c r="AE42" s="128"/>
      <c r="AF42" s="128"/>
      <c r="AG42" s="128"/>
      <c r="AH42" s="128"/>
      <c r="AI42" s="129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35">
        <v>0.15</v>
      </c>
      <c r="BB42" s="137">
        <f>T42</f>
        <v>186.61949999999999</v>
      </c>
      <c r="BC42" s="127"/>
      <c r="BD42" s="126"/>
      <c r="BE42" s="126"/>
      <c r="BF42" s="127"/>
      <c r="BG42" s="126"/>
      <c r="BH42" s="126"/>
      <c r="BI42" s="127"/>
      <c r="BJ42" s="128"/>
      <c r="BK42" s="128">
        <f>BB42</f>
        <v>186.61949999999999</v>
      </c>
      <c r="BL42" s="130">
        <v>42669</v>
      </c>
      <c r="BM42" s="128" t="s">
        <v>295</v>
      </c>
      <c r="BN42" s="128"/>
      <c r="BO42" s="131"/>
      <c r="BP42" s="132"/>
      <c r="BQ42" s="130"/>
      <c r="BR42" s="133"/>
    </row>
    <row r="43" spans="1:70" s="102" customFormat="1" ht="226.5" customHeight="1" x14ac:dyDescent="0.25">
      <c r="A43" s="90"/>
      <c r="B43" s="91"/>
      <c r="C43" s="92"/>
      <c r="D43" s="92"/>
      <c r="E43" s="93"/>
      <c r="F43" s="91"/>
      <c r="G43" s="91"/>
      <c r="H43" s="91"/>
      <c r="I43" s="91"/>
      <c r="J43" s="91"/>
      <c r="K43" s="94"/>
      <c r="L43" s="94" t="s">
        <v>16</v>
      </c>
      <c r="M43" s="103">
        <f>BA42</f>
        <v>0.15</v>
      </c>
      <c r="N43" s="105">
        <f>M43*1101*1.13</f>
        <v>186.61949999999999</v>
      </c>
      <c r="O43" s="105"/>
      <c r="P43" s="105">
        <f>N43*0.08</f>
        <v>14.929559999999999</v>
      </c>
      <c r="Q43" s="105">
        <f>N43*0.86</f>
        <v>160.49276999999998</v>
      </c>
      <c r="R43" s="105">
        <v>0</v>
      </c>
      <c r="S43" s="105">
        <f>N43*0.06</f>
        <v>11.197169999999998</v>
      </c>
      <c r="T43" s="105">
        <f>SUM(P43:S43)</f>
        <v>186.61949999999999</v>
      </c>
      <c r="U43" s="96"/>
      <c r="V43" s="96"/>
      <c r="W43" s="96"/>
      <c r="X43" s="96"/>
      <c r="Y43" s="96"/>
      <c r="Z43" s="96"/>
      <c r="AA43" s="96"/>
      <c r="AB43" s="96"/>
      <c r="AC43" s="97"/>
      <c r="AD43" s="96"/>
      <c r="AE43" s="96"/>
      <c r="AF43" s="96"/>
      <c r="AG43" s="96"/>
      <c r="AH43" s="96"/>
      <c r="AI43" s="97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103"/>
      <c r="BB43" s="104"/>
      <c r="BC43" s="95"/>
      <c r="BD43" s="94"/>
      <c r="BE43" s="94"/>
      <c r="BF43" s="95"/>
      <c r="BG43" s="94"/>
      <c r="BH43" s="94"/>
      <c r="BI43" s="95"/>
      <c r="BJ43" s="96"/>
      <c r="BK43" s="96"/>
      <c r="BL43" s="98"/>
      <c r="BM43" s="96"/>
      <c r="BN43" s="96"/>
      <c r="BO43" s="99"/>
      <c r="BP43" s="100"/>
      <c r="BQ43" s="98"/>
      <c r="BR43" s="101"/>
    </row>
    <row r="44" spans="1:70" s="134" customFormat="1" ht="231" customHeight="1" x14ac:dyDescent="0.25">
      <c r="A44" s="122" t="s">
        <v>63</v>
      </c>
      <c r="B44" s="123" t="s">
        <v>95</v>
      </c>
      <c r="C44" s="124">
        <v>466.1</v>
      </c>
      <c r="D44" s="124">
        <v>466.1</v>
      </c>
      <c r="E44" s="125">
        <v>15</v>
      </c>
      <c r="F44" s="123" t="s">
        <v>127</v>
      </c>
      <c r="G44" s="123" t="s">
        <v>146</v>
      </c>
      <c r="H44" s="123" t="s">
        <v>171</v>
      </c>
      <c r="I44" s="123" t="s">
        <v>200</v>
      </c>
      <c r="J44" s="123" t="s">
        <v>230</v>
      </c>
      <c r="K44" s="126" t="s">
        <v>256</v>
      </c>
      <c r="L44" s="126"/>
      <c r="M44" s="126"/>
      <c r="N44" s="127">
        <f>N45</f>
        <v>24.882599999999996</v>
      </c>
      <c r="O44" s="126"/>
      <c r="P44" s="127">
        <f>P45</f>
        <v>1.9906079999999997</v>
      </c>
      <c r="Q44" s="127">
        <f t="shared" ref="Q44:T44" si="23">Q45</f>
        <v>21.399035999999995</v>
      </c>
      <c r="R44" s="127">
        <f t="shared" si="23"/>
        <v>0</v>
      </c>
      <c r="S44" s="127">
        <f t="shared" si="23"/>
        <v>1.4929559999999997</v>
      </c>
      <c r="T44" s="127">
        <f t="shared" si="23"/>
        <v>24.882599999999993</v>
      </c>
      <c r="U44" s="128"/>
      <c r="V44" s="128"/>
      <c r="W44" s="128"/>
      <c r="X44" s="128"/>
      <c r="Y44" s="128"/>
      <c r="Z44" s="128"/>
      <c r="AA44" s="128"/>
      <c r="AB44" s="128"/>
      <c r="AC44" s="135"/>
      <c r="AD44" s="127"/>
      <c r="AE44" s="126"/>
      <c r="AF44" s="128"/>
      <c r="AG44" s="128"/>
      <c r="AH44" s="128"/>
      <c r="AI44" s="135"/>
      <c r="AJ44" s="126"/>
      <c r="AK44" s="126"/>
      <c r="AL44" s="128"/>
      <c r="AM44" s="128"/>
      <c r="AN44" s="128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128"/>
      <c r="AZ44" s="128"/>
      <c r="BA44" s="135">
        <v>0.02</v>
      </c>
      <c r="BB44" s="127">
        <f>T44</f>
        <v>24.882599999999993</v>
      </c>
      <c r="BC44" s="127"/>
      <c r="BD44" s="126"/>
      <c r="BE44" s="126"/>
      <c r="BF44" s="127"/>
      <c r="BG44" s="126"/>
      <c r="BH44" s="126"/>
      <c r="BI44" s="127"/>
      <c r="BJ44" s="128"/>
      <c r="BK44" s="128">
        <f>BB44</f>
        <v>24.882599999999993</v>
      </c>
      <c r="BL44" s="130">
        <v>42669</v>
      </c>
      <c r="BM44" s="128" t="s">
        <v>296</v>
      </c>
      <c r="BN44" s="128"/>
      <c r="BO44" s="131"/>
      <c r="BP44" s="132"/>
      <c r="BQ44" s="130"/>
      <c r="BR44" s="133"/>
    </row>
    <row r="45" spans="1:70" s="102" customFormat="1" ht="231" customHeight="1" x14ac:dyDescent="0.25">
      <c r="A45" s="90"/>
      <c r="B45" s="91"/>
      <c r="C45" s="92"/>
      <c r="D45" s="92"/>
      <c r="E45" s="93"/>
      <c r="F45" s="91"/>
      <c r="G45" s="91"/>
      <c r="H45" s="91"/>
      <c r="I45" s="91"/>
      <c r="J45" s="91"/>
      <c r="K45" s="94"/>
      <c r="L45" s="94" t="s">
        <v>16</v>
      </c>
      <c r="M45" s="94">
        <f>BA44</f>
        <v>0.02</v>
      </c>
      <c r="N45" s="95">
        <f>M45*1101*1.13</f>
        <v>24.882599999999996</v>
      </c>
      <c r="O45" s="94"/>
      <c r="P45" s="95">
        <f>N45*0.08</f>
        <v>1.9906079999999997</v>
      </c>
      <c r="Q45" s="95">
        <f>N45*0.86</f>
        <v>21.399035999999995</v>
      </c>
      <c r="R45" s="95">
        <v>0</v>
      </c>
      <c r="S45" s="95">
        <f>N45*0.06</f>
        <v>1.4929559999999997</v>
      </c>
      <c r="T45" s="95">
        <f>SUM(P45:S45)</f>
        <v>24.882599999999993</v>
      </c>
      <c r="U45" s="96"/>
      <c r="V45" s="96"/>
      <c r="W45" s="96"/>
      <c r="X45" s="96"/>
      <c r="Y45" s="96"/>
      <c r="Z45" s="96"/>
      <c r="AA45" s="96"/>
      <c r="AB45" s="96"/>
      <c r="AC45" s="103"/>
      <c r="AD45" s="95"/>
      <c r="AE45" s="94"/>
      <c r="AF45" s="96"/>
      <c r="AG45" s="96"/>
      <c r="AH45" s="96"/>
      <c r="AI45" s="103"/>
      <c r="AJ45" s="94"/>
      <c r="AK45" s="94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103"/>
      <c r="BB45" s="104"/>
      <c r="BC45" s="95"/>
      <c r="BD45" s="94"/>
      <c r="BE45" s="94"/>
      <c r="BF45" s="95"/>
      <c r="BG45" s="94"/>
      <c r="BH45" s="94"/>
      <c r="BI45" s="95"/>
      <c r="BJ45" s="96"/>
      <c r="BK45" s="96"/>
      <c r="BL45" s="98"/>
      <c r="BM45" s="96"/>
      <c r="BN45" s="96"/>
      <c r="BO45" s="99"/>
      <c r="BP45" s="100"/>
      <c r="BQ45" s="98"/>
      <c r="BR45" s="101"/>
    </row>
    <row r="46" spans="1:70" s="134" customFormat="1" ht="408.75" customHeight="1" x14ac:dyDescent="0.25">
      <c r="A46" s="122" t="s">
        <v>64</v>
      </c>
      <c r="B46" s="123" t="s">
        <v>96</v>
      </c>
      <c r="C46" s="124">
        <v>466.1</v>
      </c>
      <c r="D46" s="124"/>
      <c r="E46" s="125">
        <v>15</v>
      </c>
      <c r="F46" s="123" t="s">
        <v>128</v>
      </c>
      <c r="G46" s="123" t="s">
        <v>144</v>
      </c>
      <c r="H46" s="123" t="s">
        <v>172</v>
      </c>
      <c r="I46" s="123" t="s">
        <v>201</v>
      </c>
      <c r="J46" s="123" t="s">
        <v>231</v>
      </c>
      <c r="K46" s="126" t="s">
        <v>257</v>
      </c>
      <c r="L46" s="126"/>
      <c r="M46" s="126"/>
      <c r="N46" s="127">
        <f>N47</f>
        <v>709.15409999999986</v>
      </c>
      <c r="O46" s="126"/>
      <c r="P46" s="127">
        <f>P47</f>
        <v>56.732327999999988</v>
      </c>
      <c r="Q46" s="127">
        <f>Q47</f>
        <v>609.87252599999988</v>
      </c>
      <c r="R46" s="127">
        <f>R47</f>
        <v>0</v>
      </c>
      <c r="S46" s="127">
        <f>S47</f>
        <v>42.549245999999989</v>
      </c>
      <c r="T46" s="127">
        <f>T47</f>
        <v>709.15409999999986</v>
      </c>
      <c r="U46" s="128"/>
      <c r="V46" s="128"/>
      <c r="W46" s="128"/>
      <c r="X46" s="128"/>
      <c r="Y46" s="128"/>
      <c r="Z46" s="128"/>
      <c r="AA46" s="128"/>
      <c r="AB46" s="128"/>
      <c r="AC46" s="135"/>
      <c r="AD46" s="127"/>
      <c r="AE46" s="127"/>
      <c r="AF46" s="128"/>
      <c r="AG46" s="128"/>
      <c r="AH46" s="128"/>
      <c r="AI46" s="135"/>
      <c r="AJ46" s="126"/>
      <c r="AK46" s="126"/>
      <c r="AL46" s="128"/>
      <c r="AM46" s="128"/>
      <c r="AN46" s="128"/>
      <c r="AO46" s="128"/>
      <c r="AP46" s="128"/>
      <c r="AQ46" s="128"/>
      <c r="AR46" s="128"/>
      <c r="AS46" s="128"/>
      <c r="AT46" s="128"/>
      <c r="AU46" s="128"/>
      <c r="AV46" s="128"/>
      <c r="AW46" s="128"/>
      <c r="AX46" s="128"/>
      <c r="AY46" s="128"/>
      <c r="AZ46" s="128"/>
      <c r="BA46" s="135">
        <v>0.56999999999999995</v>
      </c>
      <c r="BB46" s="127">
        <f>T46</f>
        <v>709.15409999999986</v>
      </c>
      <c r="BC46" s="127"/>
      <c r="BD46" s="126"/>
      <c r="BE46" s="126"/>
      <c r="BF46" s="127"/>
      <c r="BG46" s="126"/>
      <c r="BH46" s="126"/>
      <c r="BI46" s="127"/>
      <c r="BJ46" s="128"/>
      <c r="BK46" s="128">
        <f>BB46</f>
        <v>709.15409999999986</v>
      </c>
      <c r="BL46" s="130">
        <v>42671</v>
      </c>
      <c r="BM46" s="128" t="s">
        <v>297</v>
      </c>
      <c r="BN46" s="128"/>
      <c r="BO46" s="131"/>
      <c r="BP46" s="132"/>
      <c r="BQ46" s="130"/>
      <c r="BR46" s="133"/>
    </row>
    <row r="47" spans="1:70" s="102" customFormat="1" ht="234" customHeight="1" x14ac:dyDescent="0.25">
      <c r="A47" s="90"/>
      <c r="B47" s="91"/>
      <c r="C47" s="92"/>
      <c r="D47" s="92"/>
      <c r="E47" s="93"/>
      <c r="F47" s="91"/>
      <c r="G47" s="91"/>
      <c r="H47" s="91"/>
      <c r="I47" s="91"/>
      <c r="J47" s="91"/>
      <c r="K47" s="94"/>
      <c r="L47" s="94" t="s">
        <v>16</v>
      </c>
      <c r="M47" s="94">
        <f>BA46</f>
        <v>0.56999999999999995</v>
      </c>
      <c r="N47" s="95">
        <f>M47*1101*1.13</f>
        <v>709.15409999999986</v>
      </c>
      <c r="O47" s="94"/>
      <c r="P47" s="95">
        <f>N47*0.08</f>
        <v>56.732327999999988</v>
      </c>
      <c r="Q47" s="95">
        <f>N47*0.86</f>
        <v>609.87252599999988</v>
      </c>
      <c r="R47" s="95">
        <v>0</v>
      </c>
      <c r="S47" s="95">
        <f>N47*0.06</f>
        <v>42.549245999999989</v>
      </c>
      <c r="T47" s="95">
        <f>SUM(P47:S47)</f>
        <v>709.15409999999986</v>
      </c>
      <c r="U47" s="96"/>
      <c r="V47" s="96"/>
      <c r="W47" s="96"/>
      <c r="X47" s="96"/>
      <c r="Y47" s="96"/>
      <c r="Z47" s="96"/>
      <c r="AA47" s="96"/>
      <c r="AB47" s="96"/>
      <c r="AC47" s="103"/>
      <c r="AD47" s="95"/>
      <c r="AE47" s="95"/>
      <c r="AF47" s="96"/>
      <c r="AG47" s="96"/>
      <c r="AH47" s="96"/>
      <c r="AI47" s="103"/>
      <c r="AJ47" s="94"/>
      <c r="AK47" s="94"/>
      <c r="AL47" s="96"/>
      <c r="AM47" s="96"/>
      <c r="AN47" s="96"/>
      <c r="AO47" s="96"/>
      <c r="AP47" s="96"/>
      <c r="AQ47" s="97"/>
      <c r="AR47" s="96"/>
      <c r="AS47" s="96"/>
      <c r="AT47" s="96"/>
      <c r="AU47" s="96"/>
      <c r="AV47" s="96"/>
      <c r="AW47" s="96"/>
      <c r="AX47" s="96"/>
      <c r="AY47" s="96"/>
      <c r="AZ47" s="96"/>
      <c r="BA47" s="103"/>
      <c r="BB47" s="95"/>
      <c r="BC47" s="95"/>
      <c r="BD47" s="94"/>
      <c r="BE47" s="94"/>
      <c r="BF47" s="95"/>
      <c r="BG47" s="94"/>
      <c r="BH47" s="94"/>
      <c r="BI47" s="95"/>
      <c r="BJ47" s="96"/>
      <c r="BK47" s="96"/>
      <c r="BL47" s="98"/>
      <c r="BM47" s="96"/>
      <c r="BN47" s="96"/>
      <c r="BO47" s="99"/>
      <c r="BP47" s="100"/>
      <c r="BQ47" s="98"/>
      <c r="BR47" s="101"/>
    </row>
    <row r="48" spans="1:70" s="134" customFormat="1" ht="254.25" customHeight="1" x14ac:dyDescent="0.25">
      <c r="A48" s="122" t="s">
        <v>66</v>
      </c>
      <c r="B48" s="123" t="s">
        <v>98</v>
      </c>
      <c r="C48" s="124">
        <v>466.1</v>
      </c>
      <c r="D48" s="124"/>
      <c r="E48" s="125">
        <v>12</v>
      </c>
      <c r="F48" s="123" t="s">
        <v>130</v>
      </c>
      <c r="G48" s="123" t="s">
        <v>149</v>
      </c>
      <c r="H48" s="123" t="s">
        <v>173</v>
      </c>
      <c r="I48" s="123" t="s">
        <v>203</v>
      </c>
      <c r="J48" s="123" t="s">
        <v>233</v>
      </c>
      <c r="K48" s="126" t="s">
        <v>281</v>
      </c>
      <c r="L48" s="126"/>
      <c r="M48" s="126"/>
      <c r="N48" s="127">
        <f>SUM(N49)</f>
        <v>124.413</v>
      </c>
      <c r="O48" s="127">
        <f t="shared" ref="O48:T48" si="24">SUM(O49)</f>
        <v>0</v>
      </c>
      <c r="P48" s="127">
        <f t="shared" si="24"/>
        <v>9.9530399999999997</v>
      </c>
      <c r="Q48" s="127">
        <f t="shared" si="24"/>
        <v>106.99517999999999</v>
      </c>
      <c r="R48" s="127">
        <f t="shared" si="24"/>
        <v>0</v>
      </c>
      <c r="S48" s="127">
        <f t="shared" si="24"/>
        <v>7.4647799999999993</v>
      </c>
      <c r="T48" s="127">
        <f t="shared" si="24"/>
        <v>124.413</v>
      </c>
      <c r="U48" s="128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128"/>
      <c r="AK48" s="128"/>
      <c r="AL48" s="128"/>
      <c r="AM48" s="128"/>
      <c r="AN48" s="128"/>
      <c r="AO48" s="128"/>
      <c r="AP48" s="128"/>
      <c r="AQ48" s="128"/>
      <c r="AR48" s="128"/>
      <c r="AS48" s="128"/>
      <c r="AT48" s="128"/>
      <c r="AU48" s="128"/>
      <c r="AV48" s="128"/>
      <c r="AW48" s="128"/>
      <c r="AX48" s="128"/>
      <c r="AY48" s="128"/>
      <c r="AZ48" s="128"/>
      <c r="BA48" s="135" t="s">
        <v>282</v>
      </c>
      <c r="BB48" s="127">
        <f>T49</f>
        <v>124.413</v>
      </c>
      <c r="BC48" s="127"/>
      <c r="BD48" s="126"/>
      <c r="BE48" s="126"/>
      <c r="BF48" s="127"/>
      <c r="BG48" s="126"/>
      <c r="BH48" s="126"/>
      <c r="BI48" s="127"/>
      <c r="BJ48" s="128"/>
      <c r="BK48" s="128">
        <f>BB48</f>
        <v>124.413</v>
      </c>
      <c r="BL48" s="130">
        <v>42672</v>
      </c>
      <c r="BM48" s="128"/>
      <c r="BN48" s="128"/>
      <c r="BO48" s="131"/>
      <c r="BP48" s="132"/>
      <c r="BQ48" s="130"/>
      <c r="BR48" s="133"/>
    </row>
    <row r="49" spans="1:70" s="22" customFormat="1" ht="219.7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42"/>
      <c r="L49" s="42" t="s">
        <v>16</v>
      </c>
      <c r="M49" s="42" t="str">
        <f>BA48</f>
        <v>0,1, в том числе 0,06 км совместной подвеской по опорам существующей ВЛ-10 кВ (с установкой доп. опоры)</v>
      </c>
      <c r="N49" s="43">
        <f>0.1*1101*1.13</f>
        <v>124.413</v>
      </c>
      <c r="O49" s="42"/>
      <c r="P49" s="43">
        <f>N49*0.08</f>
        <v>9.9530399999999997</v>
      </c>
      <c r="Q49" s="43">
        <f>N49*0.86</f>
        <v>106.99517999999999</v>
      </c>
      <c r="R49" s="43">
        <v>0</v>
      </c>
      <c r="S49" s="43">
        <f>N49*0.06</f>
        <v>7.4647799999999993</v>
      </c>
      <c r="T49" s="43">
        <f t="shared" ref="T49" si="25">SUM(P49:S49)</f>
        <v>124.413</v>
      </c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60"/>
      <c r="BB49" s="42"/>
      <c r="BC49" s="42"/>
      <c r="BD49" s="42"/>
      <c r="BE49" s="42"/>
      <c r="BF49" s="43"/>
      <c r="BG49" s="42"/>
      <c r="BH49" s="42"/>
      <c r="BI49" s="43"/>
      <c r="BJ49" s="33"/>
      <c r="BK49" s="33"/>
      <c r="BL49" s="24"/>
      <c r="BM49" s="33"/>
      <c r="BN49" s="33"/>
      <c r="BO49" s="34"/>
      <c r="BP49" s="23"/>
      <c r="BQ49" s="24"/>
      <c r="BR49" s="25"/>
    </row>
    <row r="50" spans="1:70" s="134" customFormat="1" ht="231.75" customHeight="1" x14ac:dyDescent="0.25">
      <c r="A50" s="122" t="s">
        <v>67</v>
      </c>
      <c r="B50" s="123" t="s">
        <v>99</v>
      </c>
      <c r="C50" s="124">
        <v>466.1</v>
      </c>
      <c r="D50" s="124"/>
      <c r="E50" s="125">
        <v>12</v>
      </c>
      <c r="F50" s="123" t="s">
        <v>131</v>
      </c>
      <c r="G50" s="123" t="s">
        <v>149</v>
      </c>
      <c r="H50" s="123" t="s">
        <v>173</v>
      </c>
      <c r="I50" s="123" t="s">
        <v>182</v>
      </c>
      <c r="J50" s="123" t="s">
        <v>234</v>
      </c>
      <c r="K50" s="126" t="s">
        <v>283</v>
      </c>
      <c r="L50" s="126"/>
      <c r="M50" s="126"/>
      <c r="N50" s="127">
        <f>N51</f>
        <v>13.183000000000002</v>
      </c>
      <c r="O50" s="127"/>
      <c r="P50" s="127">
        <f>P51</f>
        <v>1.0546400000000002</v>
      </c>
      <c r="Q50" s="127">
        <f t="shared" ref="Q50:T50" si="26">Q51</f>
        <v>12.128360000000002</v>
      </c>
      <c r="R50" s="127">
        <f t="shared" si="26"/>
        <v>0</v>
      </c>
      <c r="S50" s="127">
        <f t="shared" si="26"/>
        <v>0</v>
      </c>
      <c r="T50" s="127">
        <f t="shared" si="26"/>
        <v>13.183000000000003</v>
      </c>
      <c r="U50" s="128"/>
      <c r="V50" s="128"/>
      <c r="W50" s="128"/>
      <c r="X50" s="128"/>
      <c r="Y50" s="128"/>
      <c r="Z50" s="128"/>
      <c r="AA50" s="128"/>
      <c r="AB50" s="128"/>
      <c r="AC50" s="128"/>
      <c r="AD50" s="128"/>
      <c r="AE50" s="128"/>
      <c r="AF50" s="128"/>
      <c r="AG50" s="128"/>
      <c r="AH50" s="128"/>
      <c r="AI50" s="128"/>
      <c r="AJ50" s="128"/>
      <c r="AK50" s="128"/>
      <c r="AL50" s="128"/>
      <c r="AM50" s="128"/>
      <c r="AN50" s="128"/>
      <c r="AO50" s="128"/>
      <c r="AP50" s="128"/>
      <c r="AQ50" s="128"/>
      <c r="AR50" s="128"/>
      <c r="AS50" s="128"/>
      <c r="AT50" s="128"/>
      <c r="AU50" s="128"/>
      <c r="AV50" s="128"/>
      <c r="AW50" s="128"/>
      <c r="AX50" s="128"/>
      <c r="AY50" s="128"/>
      <c r="AZ50" s="128"/>
      <c r="BA50" s="135"/>
      <c r="BB50" s="127"/>
      <c r="BC50" s="127"/>
      <c r="BD50" s="126"/>
      <c r="BE50" s="126">
        <v>0.1</v>
      </c>
      <c r="BF50" s="127">
        <f>T50</f>
        <v>13.183000000000003</v>
      </c>
      <c r="BG50" s="126"/>
      <c r="BH50" s="126"/>
      <c r="BI50" s="127"/>
      <c r="BJ50" s="128"/>
      <c r="BK50" s="128">
        <f>BF50</f>
        <v>13.183000000000003</v>
      </c>
      <c r="BL50" s="130">
        <v>42672</v>
      </c>
      <c r="BM50" s="128"/>
      <c r="BN50" s="128"/>
      <c r="BO50" s="131"/>
      <c r="BP50" s="132"/>
      <c r="BQ50" s="130"/>
      <c r="BR50" s="133"/>
    </row>
    <row r="51" spans="1:70" s="102" customFormat="1" ht="231.75" customHeight="1" x14ac:dyDescent="0.25">
      <c r="A51" s="90"/>
      <c r="B51" s="91"/>
      <c r="C51" s="92"/>
      <c r="D51" s="92"/>
      <c r="E51" s="93"/>
      <c r="F51" s="91"/>
      <c r="G51" s="91"/>
      <c r="H51" s="91"/>
      <c r="I51" s="91"/>
      <c r="J51" s="91"/>
      <c r="K51" s="94"/>
      <c r="L51" s="94" t="s">
        <v>18</v>
      </c>
      <c r="M51" s="94">
        <f>BE50</f>
        <v>0.1</v>
      </c>
      <c r="N51" s="95">
        <f>M51*131.83</f>
        <v>13.183000000000002</v>
      </c>
      <c r="O51" s="95"/>
      <c r="P51" s="95">
        <f>0.08*N51</f>
        <v>1.0546400000000002</v>
      </c>
      <c r="Q51" s="95">
        <f>0.92*N51</f>
        <v>12.128360000000002</v>
      </c>
      <c r="R51" s="95">
        <v>0</v>
      </c>
      <c r="S51" s="95">
        <v>0</v>
      </c>
      <c r="T51" s="95">
        <f>P51+Q51+R51+S51</f>
        <v>13.183000000000003</v>
      </c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103"/>
      <c r="BB51" s="95"/>
      <c r="BC51" s="95"/>
      <c r="BD51" s="94"/>
      <c r="BE51" s="94"/>
      <c r="BF51" s="95"/>
      <c r="BG51" s="94"/>
      <c r="BH51" s="94"/>
      <c r="BI51" s="95"/>
      <c r="BJ51" s="96"/>
      <c r="BK51" s="96"/>
      <c r="BL51" s="98"/>
      <c r="BM51" s="96"/>
      <c r="BN51" s="96"/>
      <c r="BO51" s="99"/>
      <c r="BP51" s="100"/>
      <c r="BQ51" s="98"/>
      <c r="BR51" s="101"/>
    </row>
    <row r="52" spans="1:70" s="134" customFormat="1" ht="252" customHeight="1" x14ac:dyDescent="0.25">
      <c r="A52" s="122" t="s">
        <v>68</v>
      </c>
      <c r="B52" s="123" t="s">
        <v>100</v>
      </c>
      <c r="C52" s="124">
        <v>466.1</v>
      </c>
      <c r="D52" s="124"/>
      <c r="E52" s="125">
        <v>15</v>
      </c>
      <c r="F52" s="123" t="s">
        <v>132</v>
      </c>
      <c r="G52" s="123" t="s">
        <v>149</v>
      </c>
      <c r="H52" s="123" t="s">
        <v>174</v>
      </c>
      <c r="I52" s="123" t="s">
        <v>204</v>
      </c>
      <c r="J52" s="123" t="s">
        <v>235</v>
      </c>
      <c r="K52" s="126" t="s">
        <v>284</v>
      </c>
      <c r="L52" s="126"/>
      <c r="M52" s="126"/>
      <c r="N52" s="127">
        <f>SUM(N53)</f>
        <v>311.03249999999997</v>
      </c>
      <c r="O52" s="127">
        <f t="shared" ref="O52:T52" si="27">SUM(O53)</f>
        <v>0</v>
      </c>
      <c r="P52" s="127">
        <f t="shared" si="27"/>
        <v>24.882599999999996</v>
      </c>
      <c r="Q52" s="127">
        <f t="shared" si="27"/>
        <v>267.48794999999996</v>
      </c>
      <c r="R52" s="127">
        <f t="shared" si="27"/>
        <v>0</v>
      </c>
      <c r="S52" s="127">
        <f t="shared" si="27"/>
        <v>18.661949999999997</v>
      </c>
      <c r="T52" s="127">
        <f t="shared" si="27"/>
        <v>311.03249999999997</v>
      </c>
      <c r="U52" s="128"/>
      <c r="V52" s="128"/>
      <c r="W52" s="128"/>
      <c r="X52" s="128"/>
      <c r="Y52" s="128"/>
      <c r="Z52" s="128"/>
      <c r="AA52" s="128"/>
      <c r="AB52" s="128"/>
      <c r="AC52" s="128"/>
      <c r="AD52" s="128"/>
      <c r="AE52" s="128"/>
      <c r="AF52" s="128"/>
      <c r="AG52" s="128"/>
      <c r="AH52" s="128"/>
      <c r="AI52" s="128"/>
      <c r="AJ52" s="128"/>
      <c r="AK52" s="128"/>
      <c r="AL52" s="128"/>
      <c r="AM52" s="128"/>
      <c r="AN52" s="128"/>
      <c r="AO52" s="128"/>
      <c r="AP52" s="128"/>
      <c r="AQ52" s="128"/>
      <c r="AR52" s="128"/>
      <c r="AS52" s="128"/>
      <c r="AT52" s="128"/>
      <c r="AU52" s="128"/>
      <c r="AV52" s="128"/>
      <c r="AW52" s="128"/>
      <c r="AX52" s="128"/>
      <c r="AY52" s="128"/>
      <c r="AZ52" s="128"/>
      <c r="BA52" s="135">
        <v>0.25</v>
      </c>
      <c r="BB52" s="127">
        <f>T53</f>
        <v>311.03249999999997</v>
      </c>
      <c r="BC52" s="127"/>
      <c r="BD52" s="126"/>
      <c r="BE52" s="126"/>
      <c r="BF52" s="127"/>
      <c r="BG52" s="126"/>
      <c r="BH52" s="126"/>
      <c r="BI52" s="127"/>
      <c r="BJ52" s="128"/>
      <c r="BK52" s="128">
        <f>BB52</f>
        <v>311.03249999999997</v>
      </c>
      <c r="BL52" s="130">
        <v>42671</v>
      </c>
      <c r="BM52" s="128"/>
      <c r="BN52" s="128"/>
      <c r="BO52" s="131"/>
      <c r="BP52" s="132"/>
      <c r="BQ52" s="130"/>
      <c r="BR52" s="133"/>
    </row>
    <row r="53" spans="1:70" s="22" customFormat="1" ht="171.7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42"/>
      <c r="L53" s="42" t="s">
        <v>16</v>
      </c>
      <c r="M53" s="42">
        <f>BA52</f>
        <v>0.25</v>
      </c>
      <c r="N53" s="43">
        <f>M53*1101*1.13</f>
        <v>311.03249999999997</v>
      </c>
      <c r="O53" s="42"/>
      <c r="P53" s="43">
        <f>N53*0.08</f>
        <v>24.882599999999996</v>
      </c>
      <c r="Q53" s="43">
        <f>N53*0.86</f>
        <v>267.48794999999996</v>
      </c>
      <c r="R53" s="43">
        <v>0</v>
      </c>
      <c r="S53" s="43">
        <f>N53*0.06</f>
        <v>18.661949999999997</v>
      </c>
      <c r="T53" s="43">
        <f t="shared" ref="T53" si="28">SUM(P53:S53)</f>
        <v>311.03249999999997</v>
      </c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60"/>
      <c r="BB53" s="42"/>
      <c r="BC53" s="42"/>
      <c r="BD53" s="42"/>
      <c r="BE53" s="42"/>
      <c r="BF53" s="43"/>
      <c r="BG53" s="42"/>
      <c r="BH53" s="42"/>
      <c r="BI53" s="43"/>
      <c r="BJ53" s="33"/>
      <c r="BK53" s="33"/>
      <c r="BL53" s="24"/>
      <c r="BM53" s="33"/>
      <c r="BN53" s="33"/>
      <c r="BO53" s="34"/>
      <c r="BP53" s="23"/>
      <c r="BQ53" s="24"/>
      <c r="BR53" s="25"/>
    </row>
    <row r="54" spans="1:70" s="134" customFormat="1" ht="409.6" customHeight="1" x14ac:dyDescent="0.25">
      <c r="A54" s="122" t="s">
        <v>69</v>
      </c>
      <c r="B54" s="123" t="s">
        <v>101</v>
      </c>
      <c r="C54" s="124">
        <v>466.1</v>
      </c>
      <c r="D54" s="124"/>
      <c r="E54" s="125">
        <v>14.5</v>
      </c>
      <c r="F54" s="123" t="s">
        <v>133</v>
      </c>
      <c r="G54" s="123" t="s">
        <v>144</v>
      </c>
      <c r="H54" s="123" t="s">
        <v>175</v>
      </c>
      <c r="I54" s="123" t="s">
        <v>205</v>
      </c>
      <c r="J54" s="123" t="s">
        <v>236</v>
      </c>
      <c r="K54" s="126" t="s">
        <v>285</v>
      </c>
      <c r="L54" s="126"/>
      <c r="M54" s="126"/>
      <c r="N54" s="127">
        <f>SUM(N55)</f>
        <v>49.765199999999993</v>
      </c>
      <c r="O54" s="127">
        <f t="shared" ref="O54:T54" si="29">SUM(O55)</f>
        <v>0</v>
      </c>
      <c r="P54" s="127">
        <f t="shared" si="29"/>
        <v>3.9812159999999994</v>
      </c>
      <c r="Q54" s="127">
        <f t="shared" si="29"/>
        <v>42.798071999999991</v>
      </c>
      <c r="R54" s="127">
        <f t="shared" si="29"/>
        <v>0</v>
      </c>
      <c r="S54" s="127">
        <f t="shared" si="29"/>
        <v>2.9859119999999995</v>
      </c>
      <c r="T54" s="127">
        <f t="shared" si="29"/>
        <v>49.765199999999986</v>
      </c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35">
        <v>0.04</v>
      </c>
      <c r="BB54" s="127">
        <f>T55</f>
        <v>49.765199999999986</v>
      </c>
      <c r="BC54" s="127"/>
      <c r="BD54" s="126"/>
      <c r="BE54" s="126"/>
      <c r="BF54" s="127"/>
      <c r="BG54" s="126"/>
      <c r="BH54" s="126"/>
      <c r="BI54" s="127"/>
      <c r="BJ54" s="128"/>
      <c r="BK54" s="128">
        <f>BB54</f>
        <v>49.765199999999986</v>
      </c>
      <c r="BL54" s="130">
        <v>42671</v>
      </c>
      <c r="BM54" s="128" t="s">
        <v>286</v>
      </c>
      <c r="BN54" s="128"/>
      <c r="BO54" s="131"/>
      <c r="BP54" s="132"/>
      <c r="BQ54" s="130"/>
      <c r="BR54" s="133"/>
    </row>
    <row r="55" spans="1:70" s="22" customFormat="1" ht="169.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 t="s">
        <v>16</v>
      </c>
      <c r="M55" s="42">
        <f>BA54</f>
        <v>0.04</v>
      </c>
      <c r="N55" s="43">
        <f>M55*1101*1.13</f>
        <v>49.765199999999993</v>
      </c>
      <c r="O55" s="42"/>
      <c r="P55" s="43">
        <f>N55*0.08</f>
        <v>3.9812159999999994</v>
      </c>
      <c r="Q55" s="43">
        <f>N55*0.86</f>
        <v>42.798071999999991</v>
      </c>
      <c r="R55" s="43">
        <v>0</v>
      </c>
      <c r="S55" s="43">
        <f>N55*0.06</f>
        <v>2.9859119999999995</v>
      </c>
      <c r="T55" s="43">
        <f t="shared" ref="T55" si="30">SUM(P55:S55)</f>
        <v>49.765199999999986</v>
      </c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62"/>
      <c r="AJ55" s="33"/>
      <c r="AK55" s="33"/>
      <c r="AL55" s="33"/>
      <c r="AM55" s="33"/>
      <c r="AN55" s="33"/>
      <c r="AO55" s="33"/>
      <c r="AP55" s="33"/>
      <c r="AQ55" s="62"/>
      <c r="AR55" s="33"/>
      <c r="AS55" s="62"/>
      <c r="AT55" s="33"/>
      <c r="AU55" s="33"/>
      <c r="AV55" s="33"/>
      <c r="AW55" s="33"/>
      <c r="AX55" s="33"/>
      <c r="AY55" s="33"/>
      <c r="AZ55" s="33"/>
      <c r="BA55" s="60"/>
      <c r="BB55" s="61"/>
      <c r="BC55" s="43"/>
      <c r="BD55" s="42"/>
      <c r="BE55" s="42"/>
      <c r="BF55" s="43"/>
      <c r="BG55" s="42"/>
      <c r="BH55" s="42"/>
      <c r="BI55" s="43"/>
      <c r="BJ55" s="33"/>
      <c r="BK55" s="33"/>
      <c r="BL55" s="24"/>
      <c r="BM55" s="33"/>
      <c r="BN55" s="33"/>
      <c r="BO55" s="34"/>
      <c r="BP55" s="23"/>
      <c r="BQ55" s="24"/>
      <c r="BR55" s="25"/>
    </row>
    <row r="56" spans="1:70" s="119" customFormat="1" ht="234.75" customHeight="1" x14ac:dyDescent="0.25">
      <c r="A56" s="107" t="s">
        <v>70</v>
      </c>
      <c r="B56" s="108" t="s">
        <v>102</v>
      </c>
      <c r="C56" s="109">
        <v>466.1</v>
      </c>
      <c r="D56" s="109"/>
      <c r="E56" s="110">
        <v>14.5</v>
      </c>
      <c r="F56" s="108" t="s">
        <v>134</v>
      </c>
      <c r="G56" s="108" t="s">
        <v>144</v>
      </c>
      <c r="H56" s="108" t="s">
        <v>176</v>
      </c>
      <c r="I56" s="108" t="s">
        <v>206</v>
      </c>
      <c r="J56" s="108" t="s">
        <v>237</v>
      </c>
      <c r="K56" s="111" t="s">
        <v>287</v>
      </c>
      <c r="L56" s="111"/>
      <c r="M56" s="111"/>
      <c r="N56" s="112">
        <f>SUM(N57)</f>
        <v>273.70859999999999</v>
      </c>
      <c r="O56" s="112">
        <f t="shared" ref="O56:T56" si="31">SUM(O57)</f>
        <v>0</v>
      </c>
      <c r="P56" s="112">
        <f t="shared" si="31"/>
        <v>21.896688000000001</v>
      </c>
      <c r="Q56" s="112">
        <f t="shared" si="31"/>
        <v>235.38939599999998</v>
      </c>
      <c r="R56" s="112">
        <f t="shared" si="31"/>
        <v>0</v>
      </c>
      <c r="S56" s="112">
        <f t="shared" si="31"/>
        <v>16.422515999999998</v>
      </c>
      <c r="T56" s="112">
        <f t="shared" si="31"/>
        <v>273.70859999999993</v>
      </c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  <c r="AH56" s="113"/>
      <c r="AI56" s="121"/>
      <c r="AJ56" s="113"/>
      <c r="AK56" s="113"/>
      <c r="AL56" s="113"/>
      <c r="AM56" s="113"/>
      <c r="AN56" s="113"/>
      <c r="AO56" s="113"/>
      <c r="AP56" s="113"/>
      <c r="AQ56" s="121"/>
      <c r="AR56" s="113"/>
      <c r="AS56" s="121"/>
      <c r="AT56" s="113"/>
      <c r="AU56" s="113"/>
      <c r="AV56" s="113"/>
      <c r="AW56" s="113"/>
      <c r="AX56" s="113"/>
      <c r="AY56" s="113"/>
      <c r="AZ56" s="113"/>
      <c r="BA56" s="114">
        <v>0.22</v>
      </c>
      <c r="BB56" s="112">
        <f>T57</f>
        <v>273.70859999999993</v>
      </c>
      <c r="BC56" s="112"/>
      <c r="BD56" s="111"/>
      <c r="BE56" s="111"/>
      <c r="BF56" s="112"/>
      <c r="BG56" s="111"/>
      <c r="BH56" s="111"/>
      <c r="BI56" s="112"/>
      <c r="BJ56" s="113"/>
      <c r="BK56" s="113">
        <f>BB56</f>
        <v>273.70859999999993</v>
      </c>
      <c r="BL56" s="115">
        <v>42671</v>
      </c>
      <c r="BM56" s="113"/>
      <c r="BN56" s="113"/>
      <c r="BO56" s="116"/>
      <c r="BP56" s="117"/>
      <c r="BQ56" s="115"/>
      <c r="BR56" s="118"/>
    </row>
    <row r="57" spans="1:70" s="22" customFormat="1" ht="182.2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42" t="s">
        <v>16</v>
      </c>
      <c r="M57" s="42">
        <f>BA56</f>
        <v>0.22</v>
      </c>
      <c r="N57" s="43">
        <f>M57*1101*1.13</f>
        <v>273.70859999999999</v>
      </c>
      <c r="O57" s="42"/>
      <c r="P57" s="43">
        <f>N57*0.08</f>
        <v>21.896688000000001</v>
      </c>
      <c r="Q57" s="43">
        <f>N57*0.86</f>
        <v>235.38939599999998</v>
      </c>
      <c r="R57" s="43">
        <v>0</v>
      </c>
      <c r="S57" s="43">
        <f>N57*0.06</f>
        <v>16.422515999999998</v>
      </c>
      <c r="T57" s="43">
        <f t="shared" ref="T57" si="32">SUM(P57:S57)</f>
        <v>273.70859999999993</v>
      </c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62"/>
      <c r="AJ57" s="33"/>
      <c r="AK57" s="33"/>
      <c r="AL57" s="33"/>
      <c r="AM57" s="33"/>
      <c r="AN57" s="33"/>
      <c r="AO57" s="33"/>
      <c r="AP57" s="33"/>
      <c r="AQ57" s="62"/>
      <c r="AR57" s="33"/>
      <c r="AS57" s="62"/>
      <c r="AT57" s="33"/>
      <c r="AU57" s="33"/>
      <c r="AV57" s="33"/>
      <c r="AW57" s="33"/>
      <c r="AX57" s="33"/>
      <c r="AY57" s="33"/>
      <c r="AZ57" s="33"/>
      <c r="BA57" s="60"/>
      <c r="BB57" s="60"/>
      <c r="BC57" s="42"/>
      <c r="BD57" s="42"/>
      <c r="BE57" s="42"/>
      <c r="BF57" s="43"/>
      <c r="BG57" s="42"/>
      <c r="BH57" s="42"/>
      <c r="BI57" s="43"/>
      <c r="BJ57" s="33"/>
      <c r="BK57" s="33"/>
      <c r="BL57" s="24"/>
      <c r="BM57" s="33"/>
      <c r="BN57" s="33"/>
      <c r="BO57" s="34"/>
      <c r="BP57" s="23"/>
      <c r="BQ57" s="24"/>
      <c r="BR57" s="25"/>
    </row>
    <row r="58" spans="1:70" s="134" customFormat="1" ht="257.25" customHeight="1" x14ac:dyDescent="0.25">
      <c r="A58" s="122" t="s">
        <v>71</v>
      </c>
      <c r="B58" s="123" t="s">
        <v>103</v>
      </c>
      <c r="C58" s="124">
        <v>466.1</v>
      </c>
      <c r="D58" s="124"/>
      <c r="E58" s="125">
        <v>15</v>
      </c>
      <c r="F58" s="123" t="s">
        <v>135</v>
      </c>
      <c r="G58" s="123" t="s">
        <v>144</v>
      </c>
      <c r="H58" s="123" t="s">
        <v>177</v>
      </c>
      <c r="I58" s="123" t="s">
        <v>207</v>
      </c>
      <c r="J58" s="123" t="s">
        <v>238</v>
      </c>
      <c r="K58" s="126" t="s">
        <v>288</v>
      </c>
      <c r="L58" s="126"/>
      <c r="M58" s="126"/>
      <c r="N58" s="127">
        <f>SUM(N59)</f>
        <v>87.089100000000002</v>
      </c>
      <c r="O58" s="127">
        <f t="shared" ref="O58:T58" si="33">SUM(O59)</f>
        <v>0</v>
      </c>
      <c r="P58" s="127">
        <f t="shared" si="33"/>
        <v>6.9671280000000007</v>
      </c>
      <c r="Q58" s="127">
        <f t="shared" si="33"/>
        <v>74.896625999999998</v>
      </c>
      <c r="R58" s="127">
        <f t="shared" si="33"/>
        <v>0</v>
      </c>
      <c r="S58" s="127">
        <f t="shared" si="33"/>
        <v>5.225346</v>
      </c>
      <c r="T58" s="127">
        <f t="shared" si="33"/>
        <v>87.089100000000002</v>
      </c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8"/>
      <c r="AH58" s="128"/>
      <c r="AI58" s="129"/>
      <c r="AJ58" s="128"/>
      <c r="AK58" s="128"/>
      <c r="AL58" s="128"/>
      <c r="AM58" s="128"/>
      <c r="AN58" s="128"/>
      <c r="AO58" s="128"/>
      <c r="AP58" s="128"/>
      <c r="AQ58" s="129"/>
      <c r="AR58" s="128"/>
      <c r="AS58" s="129"/>
      <c r="AT58" s="128"/>
      <c r="AU58" s="128"/>
      <c r="AV58" s="128"/>
      <c r="AW58" s="128"/>
      <c r="AX58" s="128"/>
      <c r="AY58" s="126"/>
      <c r="AZ58" s="126"/>
      <c r="BA58" s="135">
        <v>7.0000000000000007E-2</v>
      </c>
      <c r="BB58" s="127">
        <f>T59</f>
        <v>87.089100000000002</v>
      </c>
      <c r="BC58" s="127"/>
      <c r="BD58" s="126"/>
      <c r="BE58" s="126"/>
      <c r="BF58" s="127"/>
      <c r="BG58" s="126"/>
      <c r="BH58" s="126"/>
      <c r="BI58" s="127"/>
      <c r="BJ58" s="128"/>
      <c r="BK58" s="128">
        <f>BB58</f>
        <v>87.089100000000002</v>
      </c>
      <c r="BL58" s="130">
        <v>42679</v>
      </c>
      <c r="BM58" s="128"/>
      <c r="BN58" s="128"/>
      <c r="BO58" s="131"/>
      <c r="BP58" s="132"/>
      <c r="BQ58" s="130"/>
      <c r="BR58" s="133"/>
    </row>
    <row r="59" spans="1:70" s="22" customFormat="1" ht="144.7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42" t="s">
        <v>16</v>
      </c>
      <c r="M59" s="42">
        <f>BA58</f>
        <v>7.0000000000000007E-2</v>
      </c>
      <c r="N59" s="43">
        <f>M59*1101*1.13</f>
        <v>87.089100000000002</v>
      </c>
      <c r="O59" s="42"/>
      <c r="P59" s="43">
        <f>N59*0.08</f>
        <v>6.9671280000000007</v>
      </c>
      <c r="Q59" s="43">
        <f>N59*0.86</f>
        <v>74.896625999999998</v>
      </c>
      <c r="R59" s="43">
        <v>0</v>
      </c>
      <c r="S59" s="43">
        <f>N59*0.06</f>
        <v>5.225346</v>
      </c>
      <c r="T59" s="43">
        <f t="shared" ref="T59" si="34">SUM(P59:S59)</f>
        <v>87.089100000000002</v>
      </c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62"/>
      <c r="AJ59" s="33"/>
      <c r="AK59" s="33"/>
      <c r="AL59" s="33"/>
      <c r="AM59" s="33"/>
      <c r="AN59" s="33"/>
      <c r="AO59" s="33"/>
      <c r="AP59" s="33"/>
      <c r="AQ59" s="62"/>
      <c r="AR59" s="33"/>
      <c r="AS59" s="62"/>
      <c r="AT59" s="33"/>
      <c r="AU59" s="33"/>
      <c r="AV59" s="33"/>
      <c r="AW59" s="33"/>
      <c r="AX59" s="33"/>
      <c r="AY59" s="42"/>
      <c r="AZ59" s="42"/>
      <c r="BA59" s="60"/>
      <c r="BB59" s="60"/>
      <c r="BC59" s="42"/>
      <c r="BD59" s="42"/>
      <c r="BE59" s="42"/>
      <c r="BF59" s="43"/>
      <c r="BG59" s="42"/>
      <c r="BH59" s="42"/>
      <c r="BI59" s="43"/>
      <c r="BJ59" s="33"/>
      <c r="BK59" s="33"/>
      <c r="BL59" s="24"/>
      <c r="BM59" s="33"/>
      <c r="BN59" s="33"/>
      <c r="BO59" s="34"/>
      <c r="BP59" s="23"/>
      <c r="BQ59" s="24"/>
      <c r="BR59" s="25"/>
    </row>
    <row r="60" spans="1:70" s="134" customFormat="1" ht="252" customHeight="1" x14ac:dyDescent="0.25">
      <c r="A60" s="122" t="s">
        <v>72</v>
      </c>
      <c r="B60" s="123" t="s">
        <v>104</v>
      </c>
      <c r="C60" s="124">
        <v>466.1</v>
      </c>
      <c r="D60" s="124"/>
      <c r="E60" s="125">
        <v>15</v>
      </c>
      <c r="F60" s="123" t="s">
        <v>136</v>
      </c>
      <c r="G60" s="123" t="s">
        <v>144</v>
      </c>
      <c r="H60" s="123" t="s">
        <v>178</v>
      </c>
      <c r="I60" s="123" t="s">
        <v>208</v>
      </c>
      <c r="J60" s="123" t="s">
        <v>239</v>
      </c>
      <c r="K60" s="126" t="s">
        <v>289</v>
      </c>
      <c r="L60" s="126"/>
      <c r="M60" s="126"/>
      <c r="N60" s="127">
        <f>SUM(N61)</f>
        <v>49.765199999999993</v>
      </c>
      <c r="O60" s="127">
        <f t="shared" ref="O60:T60" si="35">SUM(O61)</f>
        <v>0</v>
      </c>
      <c r="P60" s="127">
        <f t="shared" si="35"/>
        <v>3.9812159999999994</v>
      </c>
      <c r="Q60" s="127">
        <f t="shared" si="35"/>
        <v>42.798071999999991</v>
      </c>
      <c r="R60" s="127">
        <f t="shared" si="35"/>
        <v>0</v>
      </c>
      <c r="S60" s="127">
        <f t="shared" si="35"/>
        <v>2.9859119999999995</v>
      </c>
      <c r="T60" s="127">
        <f t="shared" si="35"/>
        <v>49.765199999999986</v>
      </c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8"/>
      <c r="AH60" s="128"/>
      <c r="AI60" s="129"/>
      <c r="AJ60" s="128"/>
      <c r="AK60" s="128"/>
      <c r="AL60" s="128"/>
      <c r="AM60" s="128"/>
      <c r="AN60" s="128"/>
      <c r="AO60" s="128"/>
      <c r="AP60" s="128"/>
      <c r="AQ60" s="129"/>
      <c r="AR60" s="128"/>
      <c r="AS60" s="129"/>
      <c r="AT60" s="128"/>
      <c r="AU60" s="128"/>
      <c r="AV60" s="128"/>
      <c r="AW60" s="128"/>
      <c r="AX60" s="128"/>
      <c r="AY60" s="128"/>
      <c r="AZ60" s="128"/>
      <c r="BA60" s="135">
        <v>0.04</v>
      </c>
      <c r="BB60" s="127">
        <f>T61</f>
        <v>49.765199999999986</v>
      </c>
      <c r="BC60" s="127"/>
      <c r="BD60" s="126"/>
      <c r="BE60" s="126"/>
      <c r="BF60" s="127"/>
      <c r="BG60" s="126"/>
      <c r="BH60" s="126"/>
      <c r="BI60" s="127"/>
      <c r="BJ60" s="128"/>
      <c r="BK60" s="128">
        <f>BB60</f>
        <v>49.765199999999986</v>
      </c>
      <c r="BL60" s="130">
        <v>42679</v>
      </c>
      <c r="BM60" s="128" t="s">
        <v>298</v>
      </c>
      <c r="BN60" s="128"/>
      <c r="BO60" s="131"/>
      <c r="BP60" s="132"/>
      <c r="BQ60" s="130"/>
      <c r="BR60" s="133"/>
    </row>
    <row r="61" spans="1:70" s="22" customFormat="1" ht="162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0.04</v>
      </c>
      <c r="N61" s="43">
        <f>M61*1101*1.13</f>
        <v>49.765199999999993</v>
      </c>
      <c r="O61" s="42"/>
      <c r="P61" s="43">
        <f>N61*0.08</f>
        <v>3.9812159999999994</v>
      </c>
      <c r="Q61" s="43">
        <f>N61*0.86</f>
        <v>42.798071999999991</v>
      </c>
      <c r="R61" s="43">
        <v>0</v>
      </c>
      <c r="S61" s="43">
        <f>N61*0.06</f>
        <v>2.9859119999999995</v>
      </c>
      <c r="T61" s="43">
        <f t="shared" ref="T61" si="36">SUM(P61:S61)</f>
        <v>49.765199999999986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62"/>
      <c r="AJ61" s="33"/>
      <c r="AK61" s="33"/>
      <c r="AL61" s="33"/>
      <c r="AM61" s="33"/>
      <c r="AN61" s="33"/>
      <c r="AO61" s="33"/>
      <c r="AP61" s="33"/>
      <c r="AQ61" s="62"/>
      <c r="AR61" s="33"/>
      <c r="AS61" s="62"/>
      <c r="AT61" s="33"/>
      <c r="AU61" s="33"/>
      <c r="AV61" s="33"/>
      <c r="AW61" s="33"/>
      <c r="AX61" s="33"/>
      <c r="AY61" s="33"/>
      <c r="AZ61" s="33"/>
      <c r="BA61" s="60"/>
      <c r="BB61" s="61"/>
      <c r="BC61" s="43"/>
      <c r="BD61" s="42"/>
      <c r="BE61" s="42"/>
      <c r="BF61" s="43"/>
      <c r="BG61" s="42"/>
      <c r="BH61" s="42"/>
      <c r="BI61" s="43"/>
      <c r="BJ61" s="33"/>
      <c r="BK61" s="33"/>
      <c r="BL61" s="24"/>
      <c r="BM61" s="33"/>
      <c r="BN61" s="33"/>
      <c r="BO61" s="34"/>
      <c r="BP61" s="23"/>
      <c r="BQ61" s="24"/>
      <c r="BR61" s="25"/>
    </row>
    <row r="62" spans="1:70" s="134" customFormat="1" ht="254.25" customHeight="1" x14ac:dyDescent="0.25">
      <c r="A62" s="122" t="s">
        <v>73</v>
      </c>
      <c r="B62" s="123" t="s">
        <v>105</v>
      </c>
      <c r="C62" s="124">
        <v>466.1</v>
      </c>
      <c r="D62" s="124"/>
      <c r="E62" s="125">
        <v>15</v>
      </c>
      <c r="F62" s="123" t="s">
        <v>137</v>
      </c>
      <c r="G62" s="123" t="s">
        <v>144</v>
      </c>
      <c r="H62" s="123" t="s">
        <v>179</v>
      </c>
      <c r="I62" s="123" t="s">
        <v>209</v>
      </c>
      <c r="J62" s="123" t="s">
        <v>240</v>
      </c>
      <c r="K62" s="126" t="s">
        <v>290</v>
      </c>
      <c r="L62" s="126"/>
      <c r="M62" s="126"/>
      <c r="N62" s="127">
        <f>SUM(N63:N64)</f>
        <v>115.35</v>
      </c>
      <c r="O62" s="127">
        <f t="shared" ref="O62:T62" si="37">SUM(O63:O64)</f>
        <v>0</v>
      </c>
      <c r="P62" s="127">
        <f t="shared" si="37"/>
        <v>9.227999999999998</v>
      </c>
      <c r="Q62" s="127">
        <f t="shared" si="37"/>
        <v>100.15017599999999</v>
      </c>
      <c r="R62" s="127">
        <f t="shared" si="37"/>
        <v>0</v>
      </c>
      <c r="S62" s="127">
        <f t="shared" si="37"/>
        <v>5.9718239999999989</v>
      </c>
      <c r="T62" s="127">
        <f t="shared" si="37"/>
        <v>115.34999999999997</v>
      </c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8"/>
      <c r="AH62" s="128"/>
      <c r="AI62" s="129"/>
      <c r="AJ62" s="128"/>
      <c r="AK62" s="128"/>
      <c r="AL62" s="128"/>
      <c r="AM62" s="128"/>
      <c r="AN62" s="128"/>
      <c r="AO62" s="128"/>
      <c r="AP62" s="128"/>
      <c r="AQ62" s="129"/>
      <c r="AR62" s="128"/>
      <c r="AS62" s="129"/>
      <c r="AT62" s="128"/>
      <c r="AU62" s="128"/>
      <c r="AV62" s="128"/>
      <c r="AW62" s="128"/>
      <c r="AX62" s="128"/>
      <c r="AY62" s="128"/>
      <c r="AZ62" s="128"/>
      <c r="BA62" s="135">
        <v>0.08</v>
      </c>
      <c r="BB62" s="127">
        <f>T63</f>
        <v>99.530399999999972</v>
      </c>
      <c r="BC62" s="126"/>
      <c r="BD62" s="126"/>
      <c r="BE62" s="126">
        <v>0.12</v>
      </c>
      <c r="BF62" s="127">
        <f>T64</f>
        <v>15.819600000000001</v>
      </c>
      <c r="BG62" s="126"/>
      <c r="BH62" s="126"/>
      <c r="BI62" s="127"/>
      <c r="BJ62" s="128"/>
      <c r="BK62" s="128">
        <f>BB62+BF62</f>
        <v>115.34999999999997</v>
      </c>
      <c r="BL62" s="130">
        <v>42672</v>
      </c>
      <c r="BM62" s="128"/>
      <c r="BN62" s="128"/>
      <c r="BO62" s="131"/>
      <c r="BP62" s="132"/>
      <c r="BQ62" s="130"/>
      <c r="BR62" s="133"/>
    </row>
    <row r="63" spans="1:70" s="22" customFormat="1" ht="166.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 t="s">
        <v>16</v>
      </c>
      <c r="M63" s="42">
        <f>BA62</f>
        <v>0.08</v>
      </c>
      <c r="N63" s="43">
        <f>M63*1101*1.13</f>
        <v>99.530399999999986</v>
      </c>
      <c r="O63" s="42"/>
      <c r="P63" s="43">
        <f>N63*0.08</f>
        <v>7.9624319999999988</v>
      </c>
      <c r="Q63" s="43">
        <f>N63*0.86</f>
        <v>85.596143999999981</v>
      </c>
      <c r="R63" s="43">
        <v>0</v>
      </c>
      <c r="S63" s="43">
        <f>N63*0.06</f>
        <v>5.9718239999999989</v>
      </c>
      <c r="T63" s="43">
        <f t="shared" ref="T63" si="38">SUM(P63:S63)</f>
        <v>99.530399999999972</v>
      </c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62"/>
      <c r="AJ63" s="33"/>
      <c r="AK63" s="33"/>
      <c r="AL63" s="33"/>
      <c r="AM63" s="33"/>
      <c r="AN63" s="33"/>
      <c r="AO63" s="33"/>
      <c r="AP63" s="33"/>
      <c r="AQ63" s="62"/>
      <c r="AR63" s="33"/>
      <c r="AS63" s="62"/>
      <c r="AT63" s="33"/>
      <c r="AU63" s="33"/>
      <c r="AV63" s="33"/>
      <c r="AW63" s="33"/>
      <c r="AX63" s="33"/>
      <c r="AY63" s="33"/>
      <c r="AZ63" s="33"/>
      <c r="BA63" s="60"/>
      <c r="BB63" s="61"/>
      <c r="BC63" s="43"/>
      <c r="BD63" s="42"/>
      <c r="BE63" s="42"/>
      <c r="BF63" s="43"/>
      <c r="BG63" s="42"/>
      <c r="BH63" s="42"/>
      <c r="BI63" s="43"/>
      <c r="BJ63" s="33"/>
      <c r="BK63" s="33"/>
      <c r="BL63" s="24"/>
      <c r="BM63" s="33"/>
      <c r="BN63" s="33"/>
      <c r="BO63" s="34"/>
      <c r="BP63" s="23"/>
      <c r="BQ63" s="24"/>
      <c r="BR63" s="25"/>
    </row>
    <row r="64" spans="1:70" s="22" customFormat="1" ht="181.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 t="s">
        <v>291</v>
      </c>
      <c r="M64" s="42">
        <f>BE62</f>
        <v>0.12</v>
      </c>
      <c r="N64" s="43">
        <f>M64*131.83</f>
        <v>15.819600000000001</v>
      </c>
      <c r="O64" s="42"/>
      <c r="P64" s="43">
        <f>N64*0.08</f>
        <v>1.265568</v>
      </c>
      <c r="Q64" s="43">
        <f>N64*0.92</f>
        <v>14.554032000000001</v>
      </c>
      <c r="R64" s="42">
        <v>0</v>
      </c>
      <c r="S64" s="42">
        <v>0</v>
      </c>
      <c r="T64" s="43">
        <f>SUM(P64:S64)</f>
        <v>15.819600000000001</v>
      </c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62"/>
      <c r="AJ64" s="33"/>
      <c r="AK64" s="33"/>
      <c r="AL64" s="33"/>
      <c r="AM64" s="33"/>
      <c r="AN64" s="33"/>
      <c r="AO64" s="33"/>
      <c r="AP64" s="33"/>
      <c r="AQ64" s="62"/>
      <c r="AR64" s="33"/>
      <c r="AS64" s="62"/>
      <c r="AT64" s="33"/>
      <c r="AU64" s="33"/>
      <c r="AV64" s="33"/>
      <c r="AW64" s="33"/>
      <c r="AX64" s="33"/>
      <c r="AY64" s="33"/>
      <c r="AZ64" s="33"/>
      <c r="BA64" s="60"/>
      <c r="BB64" s="61"/>
      <c r="BC64" s="43"/>
      <c r="BD64" s="42"/>
      <c r="BE64" s="42"/>
      <c r="BF64" s="43"/>
      <c r="BG64" s="42"/>
      <c r="BH64" s="42"/>
      <c r="BI64" s="43"/>
      <c r="BJ64" s="33"/>
      <c r="BK64" s="33"/>
      <c r="BL64" s="24"/>
      <c r="BM64" s="33"/>
      <c r="BN64" s="33"/>
      <c r="BO64" s="34"/>
      <c r="BP64" s="23"/>
      <c r="BQ64" s="24"/>
      <c r="BR64" s="25"/>
    </row>
    <row r="65" spans="1:70" s="89" customFormat="1" ht="197.25" customHeight="1" x14ac:dyDescent="0.25">
      <c r="A65" s="77" t="s">
        <v>74</v>
      </c>
      <c r="B65" s="78" t="s">
        <v>106</v>
      </c>
      <c r="C65" s="79">
        <v>466.1</v>
      </c>
      <c r="D65" s="79"/>
      <c r="E65" s="80">
        <v>10</v>
      </c>
      <c r="F65" s="78" t="s">
        <v>138</v>
      </c>
      <c r="G65" s="78" t="s">
        <v>150</v>
      </c>
      <c r="H65" s="78" t="s">
        <v>180</v>
      </c>
      <c r="I65" s="78" t="s">
        <v>210</v>
      </c>
      <c r="J65" s="78" t="s">
        <v>241</v>
      </c>
      <c r="K65" s="81"/>
      <c r="L65" s="81"/>
      <c r="M65" s="81"/>
      <c r="N65" s="82">
        <f>N66</f>
        <v>87.089100000000002</v>
      </c>
      <c r="O65" s="82">
        <f t="shared" ref="O65:T65" si="39">O66</f>
        <v>0</v>
      </c>
      <c r="P65" s="82">
        <f t="shared" si="39"/>
        <v>6.9671280000000007</v>
      </c>
      <c r="Q65" s="82">
        <f t="shared" si="39"/>
        <v>74.896625999999998</v>
      </c>
      <c r="R65" s="82">
        <f t="shared" si="39"/>
        <v>0</v>
      </c>
      <c r="S65" s="82">
        <f t="shared" si="39"/>
        <v>5.225346</v>
      </c>
      <c r="T65" s="82">
        <f t="shared" si="39"/>
        <v>87.089100000000002</v>
      </c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4">
        <v>7.0000000000000007E-2</v>
      </c>
      <c r="BB65" s="106">
        <f>T65</f>
        <v>87.089100000000002</v>
      </c>
      <c r="BC65" s="81"/>
      <c r="BD65" s="81"/>
      <c r="BE65" s="81"/>
      <c r="BF65" s="85"/>
      <c r="BG65" s="81"/>
      <c r="BH65" s="81"/>
      <c r="BI65" s="85"/>
      <c r="BJ65" s="83"/>
      <c r="BK65" s="83">
        <f>BB65</f>
        <v>87.089100000000002</v>
      </c>
      <c r="BL65" s="77">
        <v>42669</v>
      </c>
      <c r="BM65" s="83"/>
      <c r="BN65" s="83"/>
      <c r="BO65" s="86"/>
      <c r="BP65" s="87"/>
      <c r="BQ65" s="77"/>
      <c r="BR65" s="88"/>
    </row>
    <row r="66" spans="1:70" s="22" customFormat="1" ht="136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 t="s">
        <v>16</v>
      </c>
      <c r="M66" s="42">
        <f>BA65</f>
        <v>7.0000000000000007E-2</v>
      </c>
      <c r="N66" s="52">
        <f>M66*1101*1.13</f>
        <v>87.089100000000002</v>
      </c>
      <c r="O66" s="52"/>
      <c r="P66" s="52">
        <f>N66*0.08</f>
        <v>6.9671280000000007</v>
      </c>
      <c r="Q66" s="52">
        <f>N66*0.86</f>
        <v>74.896625999999998</v>
      </c>
      <c r="R66" s="52">
        <v>0</v>
      </c>
      <c r="S66" s="52">
        <f>N66*0.06</f>
        <v>5.225346</v>
      </c>
      <c r="T66" s="52">
        <f t="shared" ref="T66" si="40">SUM(P66:S66)</f>
        <v>87.089100000000002</v>
      </c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60"/>
      <c r="BB66" s="60"/>
      <c r="BC66" s="42"/>
      <c r="BD66" s="42"/>
      <c r="BE66" s="42"/>
      <c r="BF66" s="43"/>
      <c r="BG66" s="42"/>
      <c r="BH66" s="42"/>
      <c r="BI66" s="43"/>
      <c r="BJ66" s="33"/>
      <c r="BK66" s="33"/>
      <c r="BL66" s="24"/>
      <c r="BM66" s="33"/>
      <c r="BN66" s="33"/>
      <c r="BO66" s="34"/>
      <c r="BP66" s="23"/>
      <c r="BQ66" s="24"/>
      <c r="BR66" s="25"/>
    </row>
    <row r="67" spans="1:70" s="74" customFormat="1" ht="243.75" customHeight="1" x14ac:dyDescent="0.25">
      <c r="A67" s="64"/>
      <c r="B67" s="65"/>
      <c r="C67" s="66"/>
      <c r="D67" s="66"/>
      <c r="E67" s="67"/>
      <c r="F67" s="65"/>
      <c r="G67" s="65"/>
      <c r="H67" s="65"/>
      <c r="I67" s="65"/>
      <c r="J67" s="151" t="s">
        <v>299</v>
      </c>
      <c r="K67" s="68"/>
      <c r="L67" s="68"/>
      <c r="M67" s="68"/>
      <c r="N67" s="152">
        <f>N3+N5+N7+N10+N12+N14+N16+N18+N20+N22+N24+N26+N29+N31+N33+N35+N37+N40+N42+N44+N46+N48+N50+N52+N54+N56+N58+N60+N62+N65</f>
        <v>4421.8495999999996</v>
      </c>
      <c r="O67" s="152">
        <f t="shared" ref="O67:BK67" si="41">O3+O5+O7+O10+O12+O14+O16+O18+O20+O22+O24+O26+O29+O31+O33+O35+O37+O40+O42+O44+O46+O48+O50+O52+O54+O56+O58+O60+O62+O65</f>
        <v>0</v>
      </c>
      <c r="P67" s="152">
        <f t="shared" si="41"/>
        <v>353.70236799999998</v>
      </c>
      <c r="Q67" s="152">
        <f t="shared" si="41"/>
        <v>3818.354691</v>
      </c>
      <c r="R67" s="152">
        <f t="shared" si="41"/>
        <v>5.4</v>
      </c>
      <c r="S67" s="152">
        <f t="shared" si="41"/>
        <v>244.39254099999997</v>
      </c>
      <c r="T67" s="152">
        <f t="shared" si="41"/>
        <v>4421.8495999999996</v>
      </c>
      <c r="U67" s="152">
        <f t="shared" si="41"/>
        <v>0</v>
      </c>
      <c r="V67" s="152">
        <f t="shared" si="41"/>
        <v>0</v>
      </c>
      <c r="W67" s="152">
        <f t="shared" si="41"/>
        <v>0</v>
      </c>
      <c r="X67" s="152">
        <f t="shared" si="41"/>
        <v>0</v>
      </c>
      <c r="Y67" s="152">
        <f t="shared" si="41"/>
        <v>0</v>
      </c>
      <c r="Z67" s="152">
        <f t="shared" si="41"/>
        <v>0</v>
      </c>
      <c r="AA67" s="152">
        <f t="shared" si="41"/>
        <v>0</v>
      </c>
      <c r="AB67" s="152">
        <f t="shared" si="41"/>
        <v>0</v>
      </c>
      <c r="AC67" s="152"/>
      <c r="AD67" s="152">
        <f t="shared" si="41"/>
        <v>0</v>
      </c>
      <c r="AE67" s="152"/>
      <c r="AF67" s="152">
        <f t="shared" si="41"/>
        <v>0</v>
      </c>
      <c r="AG67" s="152">
        <f t="shared" si="41"/>
        <v>0</v>
      </c>
      <c r="AH67" s="152">
        <f t="shared" si="41"/>
        <v>0</v>
      </c>
      <c r="AI67" s="152"/>
      <c r="AJ67" s="152">
        <f t="shared" si="41"/>
        <v>0</v>
      </c>
      <c r="AK67" s="152"/>
      <c r="AL67" s="152">
        <f t="shared" si="41"/>
        <v>0</v>
      </c>
      <c r="AM67" s="152">
        <f t="shared" si="41"/>
        <v>0</v>
      </c>
      <c r="AN67" s="152">
        <f t="shared" si="41"/>
        <v>0</v>
      </c>
      <c r="AO67" s="152">
        <f t="shared" si="41"/>
        <v>0</v>
      </c>
      <c r="AP67" s="152">
        <f t="shared" si="41"/>
        <v>0</v>
      </c>
      <c r="AQ67" s="152"/>
      <c r="AR67" s="152">
        <f t="shared" si="41"/>
        <v>0</v>
      </c>
      <c r="AS67" s="152">
        <f t="shared" si="41"/>
        <v>0</v>
      </c>
      <c r="AT67" s="152">
        <f t="shared" si="41"/>
        <v>0</v>
      </c>
      <c r="AU67" s="152">
        <f t="shared" si="41"/>
        <v>0</v>
      </c>
      <c r="AV67" s="152">
        <f t="shared" si="41"/>
        <v>0</v>
      </c>
      <c r="AW67" s="152">
        <f t="shared" si="41"/>
        <v>0</v>
      </c>
      <c r="AX67" s="152">
        <f t="shared" si="41"/>
        <v>0</v>
      </c>
      <c r="AY67" s="152"/>
      <c r="AZ67" s="152">
        <f t="shared" si="41"/>
        <v>7.07</v>
      </c>
      <c r="BA67" s="152"/>
      <c r="BB67" s="152">
        <f t="shared" si="41"/>
        <v>3930.6781499999993</v>
      </c>
      <c r="BC67" s="152">
        <f t="shared" si="41"/>
        <v>0</v>
      </c>
      <c r="BD67" s="152">
        <f t="shared" si="41"/>
        <v>0</v>
      </c>
      <c r="BE67" s="152"/>
      <c r="BF67" s="152">
        <f t="shared" si="41"/>
        <v>29.002600000000005</v>
      </c>
      <c r="BG67" s="152"/>
      <c r="BH67" s="152">
        <f t="shared" si="41"/>
        <v>145.94439999999997</v>
      </c>
      <c r="BI67" s="152"/>
      <c r="BJ67" s="152">
        <f t="shared" si="41"/>
        <v>309.15445000000005</v>
      </c>
      <c r="BK67" s="152">
        <f t="shared" si="41"/>
        <v>4421.8495999999996</v>
      </c>
      <c r="BL67" s="70"/>
      <c r="BM67" s="69"/>
      <c r="BN67" s="69"/>
      <c r="BO67" s="71"/>
      <c r="BP67" s="72"/>
      <c r="BQ67" s="70"/>
      <c r="BR67" s="73"/>
    </row>
    <row r="68" spans="1:70" s="22" customFormat="1" ht="243.7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42"/>
      <c r="O68" s="42"/>
      <c r="P68" s="43"/>
      <c r="Q68" s="43"/>
      <c r="R68" s="43"/>
      <c r="S68" s="43"/>
      <c r="T68" s="42"/>
      <c r="U68" s="33"/>
      <c r="V68" s="33"/>
      <c r="W68" s="33"/>
      <c r="X68" s="33"/>
      <c r="Y68" s="33"/>
      <c r="Z68" s="33"/>
      <c r="AA68" s="33"/>
      <c r="AB68" s="33"/>
      <c r="AC68" s="62"/>
      <c r="AD68" s="33"/>
      <c r="AE68" s="33"/>
      <c r="AF68" s="33"/>
      <c r="AG68" s="33"/>
      <c r="AH68" s="33"/>
      <c r="AI68" s="62"/>
      <c r="AJ68" s="33"/>
      <c r="AK68" s="33"/>
      <c r="AL68" s="33"/>
      <c r="AM68" s="33"/>
      <c r="AN68" s="33"/>
      <c r="AO68" s="33"/>
      <c r="AP68" s="33"/>
      <c r="AQ68" s="62"/>
      <c r="AR68" s="33"/>
      <c r="AS68" s="62"/>
      <c r="AT68" s="33"/>
      <c r="AU68" s="33"/>
      <c r="AV68" s="33"/>
      <c r="AW68" s="33"/>
      <c r="AX68" s="33"/>
      <c r="AY68" s="33"/>
      <c r="AZ68" s="33"/>
      <c r="BA68" s="60"/>
      <c r="BB68" s="60"/>
      <c r="BC68" s="42"/>
      <c r="BD68" s="42"/>
      <c r="BE68" s="42"/>
      <c r="BF68" s="43"/>
      <c r="BG68" s="42"/>
      <c r="BH68" s="42"/>
      <c r="BI68" s="4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22" customFormat="1" ht="179.2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/>
      <c r="M69" s="60"/>
      <c r="N69" s="32"/>
      <c r="O69" s="31"/>
      <c r="P69" s="32"/>
      <c r="Q69" s="32"/>
      <c r="R69" s="32"/>
      <c r="S69" s="32"/>
      <c r="T69" s="32"/>
      <c r="U69" s="33"/>
      <c r="V69" s="33"/>
      <c r="W69" s="33"/>
      <c r="X69" s="33"/>
      <c r="Y69" s="33"/>
      <c r="Z69" s="33"/>
      <c r="AA69" s="33"/>
      <c r="AB69" s="33"/>
      <c r="AC69" s="62"/>
      <c r="AD69" s="33"/>
      <c r="AE69" s="42"/>
      <c r="AF69" s="52"/>
      <c r="AG69" s="52"/>
      <c r="AH69" s="33"/>
      <c r="AI69" s="60"/>
      <c r="AJ69" s="52"/>
      <c r="AK69" s="52"/>
      <c r="AL69" s="33"/>
      <c r="AM69" s="33"/>
      <c r="AN69" s="33"/>
      <c r="AO69" s="33"/>
      <c r="AP69" s="33"/>
      <c r="AQ69" s="60"/>
      <c r="AR69" s="52"/>
      <c r="AS69" s="60"/>
      <c r="AT69" s="52"/>
      <c r="AU69" s="33"/>
      <c r="AV69" s="33"/>
      <c r="AW69" s="33"/>
      <c r="AX69" s="33"/>
      <c r="AY69" s="42"/>
      <c r="AZ69" s="43"/>
      <c r="BA69" s="60"/>
      <c r="BB69" s="52"/>
      <c r="BC69" s="52"/>
      <c r="BD69" s="33"/>
      <c r="BE69" s="33"/>
      <c r="BF69" s="33"/>
      <c r="BG69" s="33"/>
      <c r="BH69" s="33"/>
      <c r="BI69" s="33"/>
      <c r="BJ69" s="33"/>
      <c r="BK69" s="33"/>
      <c r="BL69" s="24"/>
      <c r="BM69" s="33"/>
      <c r="BN69" s="33"/>
      <c r="BO69" s="34"/>
      <c r="BP69" s="23"/>
      <c r="BQ69" s="24"/>
      <c r="BR69" s="25"/>
    </row>
    <row r="70" spans="1:70" s="22" customFormat="1" ht="264.7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42"/>
      <c r="N70" s="52"/>
      <c r="O70" s="52"/>
      <c r="P70" s="52"/>
      <c r="Q70" s="52"/>
      <c r="R70" s="52"/>
      <c r="S70" s="52"/>
      <c r="T70" s="52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60"/>
      <c r="BB70" s="60"/>
      <c r="BC70" s="42"/>
      <c r="BD70" s="42"/>
      <c r="BE70" s="42"/>
      <c r="BF70" s="43"/>
      <c r="BG70" s="42"/>
      <c r="BH70" s="42"/>
      <c r="BI70" s="43"/>
      <c r="BJ70" s="33"/>
      <c r="BK70" s="33"/>
      <c r="BL70" s="24"/>
      <c r="BM70" s="33"/>
      <c r="BN70" s="33"/>
      <c r="BO70" s="34"/>
      <c r="BP70" s="23"/>
      <c r="BQ70" s="24"/>
      <c r="BR70" s="25"/>
    </row>
    <row r="71" spans="1:70" s="22" customFormat="1" ht="249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60"/>
      <c r="BB71" s="61"/>
      <c r="BC71" s="43"/>
      <c r="BD71" s="42"/>
      <c r="BE71" s="42"/>
      <c r="BF71" s="43"/>
      <c r="BG71" s="42"/>
      <c r="BH71" s="42"/>
      <c r="BI71" s="43"/>
      <c r="BJ71" s="33"/>
      <c r="BK71" s="33"/>
      <c r="BL71" s="24"/>
      <c r="BM71" s="33"/>
      <c r="BN71" s="33"/>
      <c r="BO71" s="34"/>
      <c r="BP71" s="23"/>
      <c r="BQ71" s="24"/>
      <c r="BR71" s="25"/>
    </row>
    <row r="72" spans="1:70" s="22" customFormat="1" ht="246.7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/>
      <c r="M72" s="42"/>
      <c r="N72" s="52"/>
      <c r="O72" s="52"/>
      <c r="P72" s="52"/>
      <c r="Q72" s="52"/>
      <c r="R72" s="52"/>
      <c r="S72" s="52"/>
      <c r="T72" s="52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62"/>
      <c r="AJ72" s="33"/>
      <c r="AK72" s="33"/>
      <c r="AL72" s="33"/>
      <c r="AM72" s="33"/>
      <c r="AN72" s="33"/>
      <c r="AO72" s="33"/>
      <c r="AP72" s="33"/>
      <c r="AQ72" s="62"/>
      <c r="AR72" s="33"/>
      <c r="AS72" s="62"/>
      <c r="AT72" s="33"/>
      <c r="AU72" s="33"/>
      <c r="AV72" s="33"/>
      <c r="AW72" s="33"/>
      <c r="AX72" s="33"/>
      <c r="AY72" s="42"/>
      <c r="AZ72" s="52"/>
      <c r="BA72" s="52"/>
      <c r="BB72" s="52"/>
      <c r="BC72" s="52"/>
      <c r="BD72" s="33"/>
      <c r="BE72" s="33"/>
      <c r="BF72" s="33"/>
      <c r="BG72" s="33"/>
      <c r="BH72" s="33"/>
      <c r="BI72" s="33"/>
      <c r="BJ72" s="33"/>
      <c r="BK72" s="33"/>
      <c r="BL72" s="24"/>
      <c r="BM72" s="33"/>
      <c r="BN72" s="33"/>
      <c r="BO72" s="34"/>
      <c r="BP72" s="23"/>
      <c r="BQ72" s="24"/>
      <c r="BR72" s="25"/>
    </row>
    <row r="73" spans="1:70" s="22" customFormat="1" ht="192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/>
      <c r="M73" s="42"/>
      <c r="N73" s="43"/>
      <c r="O73" s="42"/>
      <c r="P73" s="43"/>
      <c r="Q73" s="43"/>
      <c r="R73" s="43"/>
      <c r="S73" s="43"/>
      <c r="T73" s="43"/>
      <c r="U73" s="33"/>
      <c r="V73" s="33"/>
      <c r="W73" s="33"/>
      <c r="X73" s="33"/>
      <c r="Y73" s="33"/>
      <c r="Z73" s="33"/>
      <c r="AA73" s="33"/>
      <c r="AB73" s="33"/>
      <c r="AC73" s="42"/>
      <c r="AD73" s="43"/>
      <c r="AE73" s="43"/>
      <c r="AF73" s="52"/>
      <c r="AG73" s="52"/>
      <c r="AH73" s="33"/>
      <c r="AI73" s="60"/>
      <c r="AJ73" s="43"/>
      <c r="AK73" s="43"/>
      <c r="AL73" s="33"/>
      <c r="AM73" s="33"/>
      <c r="AN73" s="33"/>
      <c r="AO73" s="33"/>
      <c r="AP73" s="33"/>
      <c r="AQ73" s="60"/>
      <c r="AR73" s="43"/>
      <c r="AS73" s="60"/>
      <c r="AT73" s="43"/>
      <c r="AU73" s="33"/>
      <c r="AV73" s="33"/>
      <c r="AW73" s="33"/>
      <c r="AX73" s="33"/>
      <c r="AY73" s="42"/>
      <c r="AZ73" s="43"/>
      <c r="BA73" s="60"/>
      <c r="BB73" s="43"/>
      <c r="BC73" s="43"/>
      <c r="BD73" s="33"/>
      <c r="BE73" s="33"/>
      <c r="BF73" s="33"/>
      <c r="BG73" s="33"/>
      <c r="BH73" s="33"/>
      <c r="BI73" s="33"/>
      <c r="BJ73" s="33"/>
      <c r="BK73" s="33"/>
      <c r="BL73" s="24"/>
      <c r="BM73" s="33"/>
      <c r="BN73" s="33"/>
      <c r="BO73" s="34"/>
      <c r="BP73" s="23"/>
      <c r="BQ73" s="24"/>
      <c r="BR73" s="25"/>
    </row>
    <row r="74" spans="1:70" s="22" customFormat="1" ht="223.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/>
      <c r="M74" s="42"/>
      <c r="N74" s="43"/>
      <c r="O74" s="42"/>
      <c r="P74" s="43"/>
      <c r="Q74" s="43"/>
      <c r="R74" s="43"/>
      <c r="S74" s="43"/>
      <c r="T74" s="43"/>
      <c r="U74" s="33"/>
      <c r="V74" s="33"/>
      <c r="W74" s="33"/>
      <c r="X74" s="33"/>
      <c r="Y74" s="33"/>
      <c r="Z74" s="33"/>
      <c r="AA74" s="33"/>
      <c r="AB74" s="33"/>
      <c r="AC74" s="62"/>
      <c r="AD74" s="33"/>
      <c r="AE74" s="42"/>
      <c r="AF74" s="52"/>
      <c r="AG74" s="52"/>
      <c r="AH74" s="33"/>
      <c r="AI74" s="60"/>
      <c r="AJ74" s="52"/>
      <c r="AK74" s="52"/>
      <c r="AL74" s="33"/>
      <c r="AM74" s="33"/>
      <c r="AN74" s="33"/>
      <c r="AO74" s="33"/>
      <c r="AP74" s="33"/>
      <c r="AQ74" s="60"/>
      <c r="AR74" s="52"/>
      <c r="AS74" s="60"/>
      <c r="AT74" s="52"/>
      <c r="AU74" s="33"/>
      <c r="AV74" s="33"/>
      <c r="AW74" s="33"/>
      <c r="AX74" s="33"/>
      <c r="AY74" s="42"/>
      <c r="AZ74" s="43"/>
      <c r="BA74" s="60"/>
      <c r="BB74" s="43"/>
      <c r="BC74" s="43"/>
      <c r="BD74" s="33"/>
      <c r="BE74" s="33"/>
      <c r="BF74" s="33"/>
      <c r="BG74" s="33"/>
      <c r="BH74" s="33"/>
      <c r="BI74" s="3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22" customFormat="1" ht="223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/>
      <c r="M75" s="60"/>
      <c r="N75" s="23"/>
      <c r="O75" s="20"/>
      <c r="P75" s="23"/>
      <c r="Q75" s="23"/>
      <c r="R75" s="23"/>
      <c r="S75" s="23"/>
      <c r="T75" s="23"/>
      <c r="U75" s="33"/>
      <c r="V75" s="33"/>
      <c r="W75" s="33"/>
      <c r="X75" s="33"/>
      <c r="Y75" s="33"/>
      <c r="Z75" s="33"/>
      <c r="AA75" s="33"/>
      <c r="AB75" s="33"/>
      <c r="AC75" s="62"/>
      <c r="AD75" s="33"/>
      <c r="AE75" s="42"/>
      <c r="AF75" s="52"/>
      <c r="AG75" s="52"/>
      <c r="AH75" s="33"/>
      <c r="AI75" s="60"/>
      <c r="AJ75" s="52"/>
      <c r="AK75" s="52"/>
      <c r="AL75" s="33"/>
      <c r="AM75" s="33"/>
      <c r="AN75" s="33"/>
      <c r="AO75" s="33"/>
      <c r="AP75" s="33"/>
      <c r="AQ75" s="60"/>
      <c r="AR75" s="52"/>
      <c r="AS75" s="60"/>
      <c r="AT75" s="52"/>
      <c r="AU75" s="33"/>
      <c r="AV75" s="33"/>
      <c r="AW75" s="33"/>
      <c r="AX75" s="33"/>
      <c r="AY75" s="42"/>
      <c r="AZ75" s="43"/>
      <c r="BA75" s="60"/>
      <c r="BB75" s="52"/>
      <c r="BC75" s="52"/>
      <c r="BD75" s="33"/>
      <c r="BE75" s="33"/>
      <c r="BF75" s="33"/>
      <c r="BG75" s="33"/>
      <c r="BH75" s="33"/>
      <c r="BI75" s="33"/>
      <c r="BJ75" s="33"/>
      <c r="BK75" s="33"/>
      <c r="BL75" s="24"/>
      <c r="BM75" s="33"/>
      <c r="BN75" s="33"/>
      <c r="BO75" s="34"/>
      <c r="BP75" s="23"/>
      <c r="BQ75" s="24"/>
      <c r="BR75" s="25"/>
    </row>
    <row r="76" spans="1:70" s="22" customFormat="1" ht="408.7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/>
      <c r="M76" s="42"/>
      <c r="N76" s="43"/>
      <c r="O76" s="43"/>
      <c r="P76" s="43"/>
      <c r="Q76" s="43"/>
      <c r="R76" s="43"/>
      <c r="S76" s="43"/>
      <c r="T76" s="43"/>
      <c r="U76" s="33"/>
      <c r="V76" s="33"/>
      <c r="W76" s="33"/>
      <c r="X76" s="33"/>
      <c r="Y76" s="33"/>
      <c r="Z76" s="33"/>
      <c r="AA76" s="33"/>
      <c r="AB76" s="33"/>
      <c r="AC76" s="62"/>
      <c r="AD76" s="33"/>
      <c r="AE76" s="42"/>
      <c r="AF76" s="52"/>
      <c r="AG76" s="52"/>
      <c r="AH76" s="33"/>
      <c r="AI76" s="60"/>
      <c r="AJ76" s="52"/>
      <c r="AK76" s="52"/>
      <c r="AL76" s="33"/>
      <c r="AM76" s="33"/>
      <c r="AN76" s="33"/>
      <c r="AO76" s="33"/>
      <c r="AP76" s="33"/>
      <c r="AQ76" s="60"/>
      <c r="AR76" s="52"/>
      <c r="AS76" s="60"/>
      <c r="AT76" s="52"/>
      <c r="AU76" s="33"/>
      <c r="AV76" s="33"/>
      <c r="AW76" s="33"/>
      <c r="AX76" s="33"/>
      <c r="AY76" s="42"/>
      <c r="AZ76" s="43"/>
      <c r="BA76" s="60"/>
      <c r="BB76" s="43"/>
      <c r="BC76" s="43"/>
      <c r="BD76" s="33"/>
      <c r="BE76" s="33"/>
      <c r="BF76" s="33"/>
      <c r="BG76" s="33"/>
      <c r="BH76" s="33"/>
      <c r="BI76" s="3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22" customFormat="1" ht="186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/>
      <c r="M77" s="42"/>
      <c r="N77" s="43"/>
      <c r="O77" s="42"/>
      <c r="P77" s="43"/>
      <c r="Q77" s="43"/>
      <c r="R77" s="43"/>
      <c r="S77" s="43"/>
      <c r="T77" s="43"/>
      <c r="U77" s="33"/>
      <c r="V77" s="33"/>
      <c r="W77" s="33"/>
      <c r="X77" s="33"/>
      <c r="Y77" s="33"/>
      <c r="Z77" s="33"/>
      <c r="AA77" s="33"/>
      <c r="AB77" s="33"/>
      <c r="AC77" s="62"/>
      <c r="AD77" s="33"/>
      <c r="AE77" s="42"/>
      <c r="AF77" s="52"/>
      <c r="AG77" s="52"/>
      <c r="AH77" s="33"/>
      <c r="AI77" s="60"/>
      <c r="AJ77" s="52"/>
      <c r="AK77" s="52"/>
      <c r="AL77" s="33"/>
      <c r="AM77" s="33"/>
      <c r="AN77" s="33"/>
      <c r="AO77" s="33"/>
      <c r="AP77" s="33"/>
      <c r="AQ77" s="60"/>
      <c r="AR77" s="52"/>
      <c r="AS77" s="60"/>
      <c r="AT77" s="52"/>
      <c r="AU77" s="33"/>
      <c r="AV77" s="33"/>
      <c r="AW77" s="33"/>
      <c r="AX77" s="33"/>
      <c r="AY77" s="42"/>
      <c r="AZ77" s="43"/>
      <c r="BA77" s="60"/>
      <c r="BB77" s="52"/>
      <c r="BC77" s="52"/>
      <c r="BD77" s="33"/>
      <c r="BE77" s="33"/>
      <c r="BF77" s="33"/>
      <c r="BG77" s="33"/>
      <c r="BH77" s="33"/>
      <c r="BI77" s="33"/>
      <c r="BJ77" s="33"/>
      <c r="BK77" s="33"/>
      <c r="BL77" s="24"/>
      <c r="BM77" s="33"/>
      <c r="BN77" s="33"/>
      <c r="BO77" s="34"/>
      <c r="BP77" s="23"/>
      <c r="BQ77" s="24"/>
      <c r="BR77" s="25"/>
    </row>
    <row r="78" spans="1:70" s="22" customFormat="1" ht="409.6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/>
      <c r="M78" s="60"/>
      <c r="N78" s="32"/>
      <c r="O78" s="31"/>
      <c r="P78" s="32"/>
      <c r="Q78" s="32"/>
      <c r="R78" s="32"/>
      <c r="S78" s="32"/>
      <c r="T78" s="32"/>
      <c r="U78" s="33"/>
      <c r="V78" s="33"/>
      <c r="W78" s="33"/>
      <c r="X78" s="33"/>
      <c r="Y78" s="33"/>
      <c r="Z78" s="33"/>
      <c r="AA78" s="33"/>
      <c r="AB78" s="33"/>
      <c r="AC78" s="62"/>
      <c r="AD78" s="33"/>
      <c r="AE78" s="42"/>
      <c r="AF78" s="52"/>
      <c r="AG78" s="52"/>
      <c r="AH78" s="33"/>
      <c r="AI78" s="60"/>
      <c r="AJ78" s="52"/>
      <c r="AK78" s="52"/>
      <c r="AL78" s="33"/>
      <c r="AM78" s="33"/>
      <c r="AN78" s="33"/>
      <c r="AO78" s="33"/>
      <c r="AP78" s="33"/>
      <c r="AQ78" s="60"/>
      <c r="AR78" s="52"/>
      <c r="AS78" s="60"/>
      <c r="AT78" s="52"/>
      <c r="AU78" s="33"/>
      <c r="AV78" s="33"/>
      <c r="AW78" s="33"/>
      <c r="AX78" s="33"/>
      <c r="AY78" s="42"/>
      <c r="AZ78" s="43"/>
      <c r="BA78" s="60"/>
      <c r="BB78" s="52"/>
      <c r="BC78" s="52"/>
      <c r="BD78" s="33"/>
      <c r="BE78" s="33"/>
      <c r="BF78" s="33"/>
      <c r="BG78" s="33"/>
      <c r="BH78" s="33"/>
      <c r="BI78" s="33"/>
      <c r="BJ78" s="33"/>
      <c r="BK78" s="33"/>
      <c r="BL78" s="24"/>
      <c r="BM78" s="33"/>
      <c r="BN78" s="33"/>
      <c r="BO78" s="34"/>
      <c r="BP78" s="23"/>
      <c r="BQ78" s="24"/>
      <c r="BR78" s="25"/>
    </row>
    <row r="79" spans="1:70" s="22" customFormat="1" ht="216.7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60"/>
      <c r="N79" s="32"/>
      <c r="O79" s="31"/>
      <c r="P79" s="32"/>
      <c r="Q79" s="32"/>
      <c r="R79" s="32"/>
      <c r="S79" s="32"/>
      <c r="T79" s="32"/>
      <c r="U79" s="33"/>
      <c r="V79" s="33"/>
      <c r="W79" s="33"/>
      <c r="X79" s="33"/>
      <c r="Y79" s="33"/>
      <c r="Z79" s="33"/>
      <c r="AA79" s="33"/>
      <c r="AB79" s="33"/>
      <c r="AC79" s="62"/>
      <c r="AD79" s="33"/>
      <c r="AE79" s="42"/>
      <c r="AF79" s="52"/>
      <c r="AG79" s="52"/>
      <c r="AH79" s="33"/>
      <c r="AI79" s="60"/>
      <c r="AJ79" s="52"/>
      <c r="AK79" s="52"/>
      <c r="AL79" s="33"/>
      <c r="AM79" s="33"/>
      <c r="AN79" s="33"/>
      <c r="AO79" s="33"/>
      <c r="AP79" s="33"/>
      <c r="AQ79" s="60"/>
      <c r="AR79" s="52"/>
      <c r="AS79" s="60"/>
      <c r="AT79" s="52"/>
      <c r="AU79" s="33"/>
      <c r="AV79" s="33"/>
      <c r="AW79" s="33"/>
      <c r="AX79" s="33"/>
      <c r="AY79" s="42"/>
      <c r="AZ79" s="43"/>
      <c r="BA79" s="60"/>
      <c r="BB79" s="52"/>
      <c r="BC79" s="52"/>
      <c r="BD79" s="33"/>
      <c r="BE79" s="33"/>
      <c r="BF79" s="33"/>
      <c r="BG79" s="33"/>
      <c r="BH79" s="33"/>
      <c r="BI79" s="3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22" customFormat="1" ht="254.2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43"/>
      <c r="O80" s="42"/>
      <c r="P80" s="43"/>
      <c r="Q80" s="43"/>
      <c r="R80" s="43"/>
      <c r="S80" s="43"/>
      <c r="T80" s="43"/>
      <c r="U80" s="33"/>
      <c r="V80" s="33"/>
      <c r="W80" s="33"/>
      <c r="X80" s="33"/>
      <c r="Y80" s="33"/>
      <c r="Z80" s="33"/>
      <c r="AA80" s="33"/>
      <c r="AB80" s="33"/>
      <c r="AC80" s="60"/>
      <c r="AD80" s="52"/>
      <c r="AE80" s="52"/>
      <c r="AF80" s="33"/>
      <c r="AG80" s="33"/>
      <c r="AH80" s="33"/>
      <c r="AI80" s="60"/>
      <c r="AJ80" s="52"/>
      <c r="AK80" s="52"/>
      <c r="AL80" s="33"/>
      <c r="AM80" s="33"/>
      <c r="AN80" s="33"/>
      <c r="AO80" s="33"/>
      <c r="AP80" s="33"/>
      <c r="AQ80" s="60"/>
      <c r="AR80" s="52"/>
      <c r="AS80" s="60"/>
      <c r="AT80" s="52"/>
      <c r="AU80" s="33"/>
      <c r="AV80" s="33"/>
      <c r="AW80" s="33"/>
      <c r="AX80" s="33"/>
      <c r="AY80" s="42"/>
      <c r="AZ80" s="43"/>
      <c r="BA80" s="60"/>
      <c r="BB80" s="43"/>
      <c r="BC80" s="43"/>
      <c r="BD80" s="33"/>
      <c r="BE80" s="33"/>
      <c r="BF80" s="33"/>
      <c r="BG80" s="33"/>
      <c r="BH80" s="33"/>
      <c r="BI80" s="33"/>
      <c r="BJ80" s="33"/>
      <c r="BK80" s="33"/>
      <c r="BL80" s="24"/>
      <c r="BM80" s="33"/>
      <c r="BN80" s="33"/>
      <c r="BO80" s="34"/>
      <c r="BP80" s="23"/>
      <c r="BQ80" s="24"/>
      <c r="BR80" s="25"/>
    </row>
    <row r="81" spans="1:70" s="22" customFormat="1" ht="147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/>
      <c r="M81" s="60"/>
      <c r="N81" s="23"/>
      <c r="O81" s="23"/>
      <c r="P81" s="23"/>
      <c r="Q81" s="23"/>
      <c r="R81" s="23"/>
      <c r="S81" s="23"/>
      <c r="T81" s="23"/>
      <c r="U81" s="33"/>
      <c r="V81" s="33"/>
      <c r="W81" s="33"/>
      <c r="X81" s="33"/>
      <c r="Y81" s="33"/>
      <c r="Z81" s="33"/>
      <c r="AA81" s="33"/>
      <c r="AB81" s="33"/>
      <c r="AC81" s="60"/>
      <c r="AD81" s="52"/>
      <c r="AE81" s="52"/>
      <c r="AF81" s="33"/>
      <c r="AG81" s="33"/>
      <c r="AH81" s="33"/>
      <c r="AI81" s="60"/>
      <c r="AJ81" s="52"/>
      <c r="AK81" s="52"/>
      <c r="AL81" s="33"/>
      <c r="AM81" s="33"/>
      <c r="AN81" s="33"/>
      <c r="AO81" s="33"/>
      <c r="AP81" s="33"/>
      <c r="AQ81" s="60"/>
      <c r="AR81" s="52"/>
      <c r="AS81" s="60"/>
      <c r="AT81" s="52"/>
      <c r="AU81" s="33"/>
      <c r="AV81" s="33"/>
      <c r="AW81" s="33"/>
      <c r="AX81" s="33"/>
      <c r="AY81" s="42"/>
      <c r="AZ81" s="43"/>
      <c r="BA81" s="60"/>
      <c r="BB81" s="52"/>
      <c r="BC81" s="52"/>
      <c r="BD81" s="33"/>
      <c r="BE81" s="33"/>
      <c r="BF81" s="33"/>
      <c r="BG81" s="33"/>
      <c r="BH81" s="33"/>
      <c r="BI81" s="3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22" customFormat="1" ht="244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/>
      <c r="M82" s="42"/>
      <c r="N82" s="43"/>
      <c r="O82" s="43"/>
      <c r="P82" s="43"/>
      <c r="Q82" s="43"/>
      <c r="R82" s="43"/>
      <c r="S82" s="43"/>
      <c r="T82" s="43"/>
      <c r="U82" s="33"/>
      <c r="V82" s="33"/>
      <c r="W82" s="33"/>
      <c r="X82" s="33"/>
      <c r="Y82" s="33"/>
      <c r="Z82" s="33"/>
      <c r="AA82" s="33"/>
      <c r="AB82" s="33"/>
      <c r="AC82" s="60"/>
      <c r="AD82" s="51"/>
      <c r="AE82" s="51"/>
      <c r="AF82" s="33"/>
      <c r="AG82" s="33"/>
      <c r="AH82" s="33"/>
      <c r="AI82" s="60"/>
      <c r="AJ82" s="51"/>
      <c r="AK82" s="51"/>
      <c r="AL82" s="33"/>
      <c r="AM82" s="33"/>
      <c r="AN82" s="33"/>
      <c r="AO82" s="33"/>
      <c r="AP82" s="33"/>
      <c r="AQ82" s="60"/>
      <c r="AR82" s="52"/>
      <c r="AS82" s="60"/>
      <c r="AT82" s="43"/>
      <c r="AU82" s="33"/>
      <c r="AV82" s="33"/>
      <c r="AW82" s="33"/>
      <c r="AX82" s="33"/>
      <c r="AY82" s="42"/>
      <c r="AZ82" s="43"/>
      <c r="BA82" s="60"/>
      <c r="BB82" s="43"/>
      <c r="BC82" s="43"/>
      <c r="BD82" s="33"/>
      <c r="BE82" s="42"/>
      <c r="BF82" s="43"/>
      <c r="BG82" s="42"/>
      <c r="BH82" s="33"/>
      <c r="BI82" s="33"/>
      <c r="BJ82" s="33"/>
      <c r="BK82" s="33"/>
      <c r="BL82" s="24"/>
      <c r="BM82" s="33"/>
      <c r="BN82" s="33"/>
      <c r="BO82" s="34"/>
      <c r="BP82" s="23"/>
      <c r="BQ82" s="24"/>
      <c r="BR82" s="25"/>
    </row>
    <row r="83" spans="1:70" s="22" customFormat="1" ht="244.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43"/>
      <c r="O83" s="42"/>
      <c r="P83" s="43"/>
      <c r="Q83" s="43"/>
      <c r="R83" s="42"/>
      <c r="S83" s="43"/>
      <c r="T83" s="43"/>
      <c r="U83" s="33"/>
      <c r="V83" s="33"/>
      <c r="W83" s="33"/>
      <c r="X83" s="33"/>
      <c r="Y83" s="33"/>
      <c r="Z83" s="33"/>
      <c r="AA83" s="33"/>
      <c r="AB83" s="33"/>
      <c r="AC83" s="60"/>
      <c r="AD83" s="51"/>
      <c r="AE83" s="51"/>
      <c r="AF83" s="33"/>
      <c r="AG83" s="33"/>
      <c r="AH83" s="33"/>
      <c r="AI83" s="60"/>
      <c r="AJ83" s="51"/>
      <c r="AK83" s="51"/>
      <c r="AL83" s="33"/>
      <c r="AM83" s="33"/>
      <c r="AN83" s="33"/>
      <c r="AO83" s="33"/>
      <c r="AP83" s="33"/>
      <c r="AQ83" s="60"/>
      <c r="AR83" s="52"/>
      <c r="AS83" s="60"/>
      <c r="AT83" s="43"/>
      <c r="AU83" s="33"/>
      <c r="AV83" s="33"/>
      <c r="AW83" s="33"/>
      <c r="AX83" s="33"/>
      <c r="AY83" s="42"/>
      <c r="AZ83" s="43"/>
      <c r="BA83" s="60"/>
      <c r="BB83" s="43"/>
      <c r="BC83" s="43"/>
      <c r="BD83" s="33"/>
      <c r="BE83" s="33"/>
      <c r="BF83" s="33"/>
      <c r="BG83" s="33"/>
      <c r="BH83" s="33"/>
      <c r="BI83" s="33"/>
      <c r="BJ83" s="33"/>
      <c r="BK83" s="33"/>
      <c r="BL83" s="24"/>
      <c r="BM83" s="33"/>
      <c r="BN83" s="33"/>
      <c r="BO83" s="34"/>
      <c r="BP83" s="23"/>
      <c r="BQ83" s="24"/>
      <c r="BR83" s="25"/>
    </row>
    <row r="84" spans="1:70" s="22" customFormat="1" ht="244.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33"/>
      <c r="V84" s="33"/>
      <c r="W84" s="33"/>
      <c r="X84" s="33"/>
      <c r="Y84" s="33"/>
      <c r="Z84" s="33"/>
      <c r="AA84" s="33"/>
      <c r="AB84" s="33"/>
      <c r="AC84" s="60"/>
      <c r="AD84" s="51"/>
      <c r="AE84" s="51"/>
      <c r="AF84" s="33"/>
      <c r="AG84" s="33"/>
      <c r="AH84" s="33"/>
      <c r="AI84" s="60"/>
      <c r="AJ84" s="51"/>
      <c r="AK84" s="51"/>
      <c r="AL84" s="33"/>
      <c r="AM84" s="33"/>
      <c r="AN84" s="33"/>
      <c r="AO84" s="33"/>
      <c r="AP84" s="33"/>
      <c r="AQ84" s="60"/>
      <c r="AR84" s="52"/>
      <c r="AS84" s="60"/>
      <c r="AT84" s="43"/>
      <c r="AU84" s="33"/>
      <c r="AV84" s="33"/>
      <c r="AW84" s="33"/>
      <c r="AX84" s="33"/>
      <c r="AY84" s="42"/>
      <c r="AZ84" s="43"/>
      <c r="BA84" s="60"/>
      <c r="BB84" s="43"/>
      <c r="BC84" s="43"/>
      <c r="BD84" s="33"/>
      <c r="BE84" s="42"/>
      <c r="BF84" s="43"/>
      <c r="BG84" s="43"/>
      <c r="BH84" s="33"/>
      <c r="BI84" s="33"/>
      <c r="BJ84" s="33"/>
      <c r="BK84" s="33"/>
      <c r="BL84" s="24"/>
      <c r="BM84" s="33"/>
      <c r="BN84" s="33"/>
      <c r="BO84" s="34"/>
      <c r="BP84" s="23"/>
      <c r="BQ84" s="24"/>
      <c r="BR84" s="25"/>
    </row>
    <row r="85" spans="1:70" s="22" customFormat="1" ht="244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42"/>
      <c r="N85" s="23"/>
      <c r="O85" s="20"/>
      <c r="P85" s="23"/>
      <c r="Q85" s="23"/>
      <c r="R85" s="23"/>
      <c r="S85" s="23"/>
      <c r="T85" s="23"/>
      <c r="U85" s="33"/>
      <c r="V85" s="33"/>
      <c r="W85" s="33"/>
      <c r="X85" s="33"/>
      <c r="Y85" s="33"/>
      <c r="Z85" s="33"/>
      <c r="AA85" s="33"/>
      <c r="AB85" s="33"/>
      <c r="AC85" s="60"/>
      <c r="AD85" s="51"/>
      <c r="AE85" s="51"/>
      <c r="AF85" s="33"/>
      <c r="AG85" s="33"/>
      <c r="AH85" s="33"/>
      <c r="AI85" s="60"/>
      <c r="AJ85" s="51"/>
      <c r="AK85" s="51"/>
      <c r="AL85" s="33"/>
      <c r="AM85" s="33"/>
      <c r="AN85" s="33"/>
      <c r="AO85" s="33"/>
      <c r="AP85" s="33"/>
      <c r="AQ85" s="60"/>
      <c r="AR85" s="52"/>
      <c r="AS85" s="60"/>
      <c r="AT85" s="43"/>
      <c r="AU85" s="33"/>
      <c r="AV85" s="33"/>
      <c r="AW85" s="33"/>
      <c r="AX85" s="33"/>
      <c r="AY85" s="42"/>
      <c r="AZ85" s="43"/>
      <c r="BA85" s="60"/>
      <c r="BB85" s="43"/>
      <c r="BC85" s="43"/>
      <c r="BD85" s="33"/>
      <c r="BE85" s="33"/>
      <c r="BF85" s="33"/>
      <c r="BG85" s="33"/>
      <c r="BH85" s="33"/>
      <c r="BI85" s="33"/>
      <c r="BJ85" s="33"/>
      <c r="BK85" s="33"/>
      <c r="BL85" s="24"/>
      <c r="BM85" s="33"/>
      <c r="BN85" s="33"/>
      <c r="BO85" s="34"/>
      <c r="BP85" s="23"/>
      <c r="BQ85" s="24"/>
      <c r="BR85" s="25"/>
    </row>
    <row r="86" spans="1:70" s="22" customFormat="1" ht="408.7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43"/>
      <c r="O86" s="42"/>
      <c r="P86" s="42"/>
      <c r="Q86" s="42"/>
      <c r="R86" s="42"/>
      <c r="S86" s="42"/>
      <c r="T86" s="43"/>
      <c r="U86" s="33"/>
      <c r="V86" s="33"/>
      <c r="W86" s="33"/>
      <c r="X86" s="33"/>
      <c r="Y86" s="33"/>
      <c r="Z86" s="33"/>
      <c r="AA86" s="33"/>
      <c r="AB86" s="33"/>
      <c r="AC86" s="60"/>
      <c r="AD86" s="51"/>
      <c r="AE86" s="51"/>
      <c r="AF86" s="33"/>
      <c r="AG86" s="33"/>
      <c r="AH86" s="33"/>
      <c r="AI86" s="60"/>
      <c r="AJ86" s="51"/>
      <c r="AK86" s="51"/>
      <c r="AL86" s="33"/>
      <c r="AM86" s="33"/>
      <c r="AN86" s="33"/>
      <c r="AO86" s="33"/>
      <c r="AP86" s="33"/>
      <c r="AQ86" s="60"/>
      <c r="AR86" s="52"/>
      <c r="AS86" s="60"/>
      <c r="AT86" s="43"/>
      <c r="AU86" s="33"/>
      <c r="AV86" s="33"/>
      <c r="AW86" s="33"/>
      <c r="AX86" s="33"/>
      <c r="AY86" s="42"/>
      <c r="AZ86" s="43"/>
      <c r="BA86" s="60"/>
      <c r="BB86" s="43"/>
      <c r="BC86" s="42"/>
      <c r="BD86" s="33"/>
      <c r="BE86" s="33"/>
      <c r="BF86" s="33"/>
      <c r="BG86" s="33"/>
      <c r="BH86" s="33"/>
      <c r="BI86" s="33"/>
      <c r="BJ86" s="33"/>
      <c r="BK86" s="33"/>
      <c r="BL86" s="24"/>
      <c r="BM86" s="33"/>
      <c r="BN86" s="33"/>
      <c r="BO86" s="34"/>
      <c r="BP86" s="23"/>
      <c r="BQ86" s="24"/>
      <c r="BR86" s="25"/>
    </row>
    <row r="87" spans="1:70" s="22" customFormat="1" ht="246.7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3"/>
      <c r="O87" s="42"/>
      <c r="P87" s="43"/>
      <c r="Q87" s="43"/>
      <c r="R87" s="43"/>
      <c r="S87" s="43"/>
      <c r="T87" s="43"/>
      <c r="U87" s="33"/>
      <c r="V87" s="33"/>
      <c r="W87" s="33"/>
      <c r="X87" s="33"/>
      <c r="Y87" s="33"/>
      <c r="Z87" s="33"/>
      <c r="AA87" s="33"/>
      <c r="AB87" s="33"/>
      <c r="AC87" s="60"/>
      <c r="AD87" s="51"/>
      <c r="AE87" s="51"/>
      <c r="AF87" s="33"/>
      <c r="AG87" s="33"/>
      <c r="AH87" s="33"/>
      <c r="AI87" s="60"/>
      <c r="AJ87" s="51"/>
      <c r="AK87" s="51"/>
      <c r="AL87" s="33"/>
      <c r="AM87" s="33"/>
      <c r="AN87" s="33"/>
      <c r="AO87" s="33"/>
      <c r="AP87" s="33"/>
      <c r="AQ87" s="60"/>
      <c r="AR87" s="52"/>
      <c r="AS87" s="60"/>
      <c r="AT87" s="43"/>
      <c r="AU87" s="33"/>
      <c r="AV87" s="33"/>
      <c r="AW87" s="33"/>
      <c r="AX87" s="33"/>
      <c r="AY87" s="42"/>
      <c r="AZ87" s="43"/>
      <c r="BA87" s="60"/>
      <c r="BB87" s="43"/>
      <c r="BC87" s="42"/>
      <c r="BD87" s="33"/>
      <c r="BE87" s="42"/>
      <c r="BF87" s="43"/>
      <c r="BG87" s="43"/>
      <c r="BH87" s="33"/>
      <c r="BI87" s="33"/>
      <c r="BJ87" s="33"/>
      <c r="BK87" s="33"/>
      <c r="BL87" s="24"/>
      <c r="BM87" s="33"/>
      <c r="BN87" s="33"/>
      <c r="BO87" s="34"/>
      <c r="BP87" s="23"/>
      <c r="BQ87" s="24"/>
      <c r="BR87" s="25"/>
    </row>
    <row r="88" spans="1:70" s="22" customFormat="1" ht="258.7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23"/>
      <c r="O88" s="20"/>
      <c r="P88" s="23"/>
      <c r="Q88" s="23"/>
      <c r="R88" s="23"/>
      <c r="S88" s="23"/>
      <c r="T88" s="23"/>
      <c r="U88" s="33"/>
      <c r="V88" s="33"/>
      <c r="W88" s="33"/>
      <c r="X88" s="33"/>
      <c r="Y88" s="33"/>
      <c r="Z88" s="33"/>
      <c r="AA88" s="33"/>
      <c r="AB88" s="33"/>
      <c r="AC88" s="60"/>
      <c r="AD88" s="51"/>
      <c r="AE88" s="42"/>
      <c r="AF88" s="33"/>
      <c r="AG88" s="33"/>
      <c r="AH88" s="33"/>
      <c r="AI88" s="60"/>
      <c r="AJ88" s="51"/>
      <c r="AK88" s="42"/>
      <c r="AL88" s="33"/>
      <c r="AM88" s="33"/>
      <c r="AN88" s="33"/>
      <c r="AO88" s="33"/>
      <c r="AP88" s="33"/>
      <c r="AQ88" s="60"/>
      <c r="AR88" s="43"/>
      <c r="AS88" s="60"/>
      <c r="AT88" s="43"/>
      <c r="AU88" s="33"/>
      <c r="AV88" s="33"/>
      <c r="AW88" s="33"/>
      <c r="AX88" s="33"/>
      <c r="AY88" s="42"/>
      <c r="AZ88" s="43"/>
      <c r="BA88" s="60"/>
      <c r="BB88" s="43"/>
      <c r="BC88" s="42"/>
      <c r="BD88" s="33"/>
      <c r="BE88" s="33"/>
      <c r="BF88" s="33"/>
      <c r="BG88" s="33"/>
      <c r="BH88" s="33"/>
      <c r="BI88" s="3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22" customFormat="1" ht="201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60"/>
      <c r="N89" s="29"/>
      <c r="O89" s="29"/>
      <c r="P89" s="29"/>
      <c r="Q89" s="29"/>
      <c r="R89" s="29"/>
      <c r="S89" s="29"/>
      <c r="T89" s="29"/>
      <c r="U89" s="33"/>
      <c r="V89" s="33"/>
      <c r="W89" s="33"/>
      <c r="X89" s="33"/>
      <c r="Y89" s="33"/>
      <c r="Z89" s="33"/>
      <c r="AA89" s="33"/>
      <c r="AB89" s="33"/>
      <c r="AC89" s="60"/>
      <c r="AD89" s="51"/>
      <c r="AE89" s="42"/>
      <c r="AF89" s="33"/>
      <c r="AG89" s="33"/>
      <c r="AH89" s="33"/>
      <c r="AI89" s="60"/>
      <c r="AJ89" s="51"/>
      <c r="AK89" s="42"/>
      <c r="AL89" s="33"/>
      <c r="AM89" s="33"/>
      <c r="AN89" s="33"/>
      <c r="AO89" s="33"/>
      <c r="AP89" s="33"/>
      <c r="AQ89" s="60"/>
      <c r="AR89" s="43"/>
      <c r="AS89" s="60"/>
      <c r="AT89" s="43"/>
      <c r="AU89" s="33"/>
      <c r="AV89" s="33"/>
      <c r="AW89" s="33"/>
      <c r="AX89" s="33"/>
      <c r="AY89" s="42"/>
      <c r="AZ89" s="43"/>
      <c r="BA89" s="60"/>
      <c r="BB89" s="43"/>
      <c r="BC89" s="42"/>
      <c r="BD89" s="33"/>
      <c r="BE89" s="33"/>
      <c r="BF89" s="33"/>
      <c r="BG89" s="33"/>
      <c r="BH89" s="33"/>
      <c r="BI89" s="33"/>
      <c r="BJ89" s="33"/>
      <c r="BK89" s="33"/>
      <c r="BL89" s="24"/>
      <c r="BM89" s="33"/>
      <c r="BN89" s="33"/>
      <c r="BO89" s="34"/>
      <c r="BP89" s="23"/>
      <c r="BQ89" s="24"/>
      <c r="BR89" s="25"/>
    </row>
    <row r="90" spans="1:70" s="22" customFormat="1" ht="191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43"/>
      <c r="O90" s="42"/>
      <c r="P90" s="43"/>
      <c r="Q90" s="43"/>
      <c r="R90" s="43"/>
      <c r="S90" s="43"/>
      <c r="T90" s="43"/>
      <c r="U90" s="33"/>
      <c r="V90" s="33"/>
      <c r="W90" s="33"/>
      <c r="X90" s="33"/>
      <c r="Y90" s="33"/>
      <c r="Z90" s="33"/>
      <c r="AA90" s="33"/>
      <c r="AB90" s="33"/>
      <c r="AC90" s="60"/>
      <c r="AD90" s="51"/>
      <c r="AE90" s="42"/>
      <c r="AF90" s="33"/>
      <c r="AG90" s="33"/>
      <c r="AH90" s="33"/>
      <c r="AI90" s="60"/>
      <c r="AJ90" s="51"/>
      <c r="AK90" s="42"/>
      <c r="AL90" s="33"/>
      <c r="AM90" s="33"/>
      <c r="AN90" s="33"/>
      <c r="AO90" s="33"/>
      <c r="AP90" s="33"/>
      <c r="AQ90" s="60"/>
      <c r="AR90" s="43"/>
      <c r="AS90" s="60"/>
      <c r="AT90" s="43"/>
      <c r="AU90" s="33"/>
      <c r="AV90" s="33"/>
      <c r="AW90" s="33"/>
      <c r="AX90" s="33"/>
      <c r="AY90" s="42"/>
      <c r="AZ90" s="43"/>
      <c r="BA90" s="60"/>
      <c r="BB90" s="43"/>
      <c r="BC90" s="43"/>
      <c r="BD90" s="33"/>
      <c r="BE90" s="33"/>
      <c r="BF90" s="33"/>
      <c r="BG90" s="33"/>
      <c r="BH90" s="33"/>
      <c r="BI90" s="33"/>
      <c r="BJ90" s="33"/>
      <c r="BK90" s="33"/>
      <c r="BL90" s="24"/>
      <c r="BM90" s="33"/>
      <c r="BN90" s="33"/>
      <c r="BO90" s="34"/>
      <c r="BP90" s="23"/>
      <c r="BQ90" s="24"/>
      <c r="BR90" s="25"/>
    </row>
    <row r="91" spans="1:70" s="22" customFormat="1" ht="191.2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60"/>
      <c r="N91" s="32"/>
      <c r="O91" s="31"/>
      <c r="P91" s="32"/>
      <c r="Q91" s="32"/>
      <c r="R91" s="32"/>
      <c r="S91" s="32"/>
      <c r="T91" s="32"/>
      <c r="U91" s="33"/>
      <c r="V91" s="33"/>
      <c r="W91" s="33"/>
      <c r="X91" s="33"/>
      <c r="Y91" s="33"/>
      <c r="Z91" s="33"/>
      <c r="AA91" s="33"/>
      <c r="AB91" s="33"/>
      <c r="AC91" s="60"/>
      <c r="AD91" s="51"/>
      <c r="AE91" s="42"/>
      <c r="AF91" s="33"/>
      <c r="AG91" s="33"/>
      <c r="AH91" s="33"/>
      <c r="AI91" s="60"/>
      <c r="AJ91" s="51"/>
      <c r="AK91" s="42"/>
      <c r="AL91" s="33"/>
      <c r="AM91" s="33"/>
      <c r="AN91" s="33"/>
      <c r="AO91" s="33"/>
      <c r="AP91" s="33"/>
      <c r="AQ91" s="60"/>
      <c r="AR91" s="43"/>
      <c r="AS91" s="60"/>
      <c r="AT91" s="43"/>
      <c r="AU91" s="33"/>
      <c r="AV91" s="33"/>
      <c r="AW91" s="33"/>
      <c r="AX91" s="33"/>
      <c r="AY91" s="42"/>
      <c r="AZ91" s="43"/>
      <c r="BA91" s="60"/>
      <c r="BB91" s="43"/>
      <c r="BC91" s="42"/>
      <c r="BD91" s="33"/>
      <c r="BE91" s="33"/>
      <c r="BF91" s="33"/>
      <c r="BG91" s="33"/>
      <c r="BH91" s="33"/>
      <c r="BI91" s="33"/>
      <c r="BJ91" s="33"/>
      <c r="BK91" s="33"/>
      <c r="BL91" s="24"/>
      <c r="BM91" s="33"/>
      <c r="BN91" s="33"/>
      <c r="BO91" s="34"/>
      <c r="BP91" s="23"/>
      <c r="BQ91" s="24"/>
      <c r="BR91" s="25"/>
    </row>
    <row r="92" spans="1:70" s="22" customFormat="1" ht="247.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60"/>
      <c r="N92" s="23"/>
      <c r="O92" s="23"/>
      <c r="P92" s="23"/>
      <c r="Q92" s="23"/>
      <c r="R92" s="23"/>
      <c r="S92" s="23"/>
      <c r="T92" s="2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62"/>
      <c r="AR92" s="33"/>
      <c r="AS92" s="62"/>
      <c r="AT92" s="33"/>
      <c r="AU92" s="33"/>
      <c r="AV92" s="33"/>
      <c r="AW92" s="33"/>
      <c r="AX92" s="33"/>
      <c r="AY92" s="42"/>
      <c r="AZ92" s="43"/>
      <c r="BA92" s="60"/>
      <c r="BB92" s="43"/>
      <c r="BC92" s="42"/>
      <c r="BD92" s="33"/>
      <c r="BE92" s="33"/>
      <c r="BF92" s="33"/>
      <c r="BG92" s="33"/>
      <c r="BH92" s="33"/>
      <c r="BI92" s="33"/>
      <c r="BJ92" s="33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271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60"/>
      <c r="N93" s="28"/>
      <c r="O93" s="18"/>
      <c r="P93" s="28"/>
      <c r="Q93" s="28"/>
      <c r="R93" s="28"/>
      <c r="S93" s="28"/>
      <c r="T93" s="2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62"/>
      <c r="AT93" s="33"/>
      <c r="AU93" s="33"/>
      <c r="AV93" s="33"/>
      <c r="AW93" s="33"/>
      <c r="AX93" s="33"/>
      <c r="AY93" s="42"/>
      <c r="AZ93" s="43"/>
      <c r="BA93" s="60"/>
      <c r="BB93" s="43"/>
      <c r="BC93" s="42"/>
      <c r="BD93" s="33"/>
      <c r="BE93" s="33"/>
      <c r="BF93" s="33"/>
      <c r="BG93" s="33"/>
      <c r="BH93" s="33"/>
      <c r="BI93" s="33"/>
      <c r="BJ93" s="33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261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60"/>
      <c r="N94" s="28"/>
      <c r="O94" s="18"/>
      <c r="P94" s="28"/>
      <c r="Q94" s="28"/>
      <c r="R94" s="28"/>
      <c r="S94" s="28"/>
      <c r="T94" s="2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62"/>
      <c r="AT94" s="33"/>
      <c r="AU94" s="33"/>
      <c r="AV94" s="33"/>
      <c r="AW94" s="33"/>
      <c r="AX94" s="33"/>
      <c r="AY94" s="42"/>
      <c r="AZ94" s="43"/>
      <c r="BA94" s="60"/>
      <c r="BB94" s="43"/>
      <c r="BC94" s="42"/>
      <c r="BD94" s="33"/>
      <c r="BE94" s="33"/>
      <c r="BF94" s="33"/>
      <c r="BG94" s="33"/>
      <c r="BH94" s="33"/>
      <c r="BI94" s="3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204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62"/>
      <c r="AT95" s="33"/>
      <c r="AU95" s="33"/>
      <c r="AV95" s="33"/>
      <c r="AW95" s="33"/>
      <c r="AX95" s="33"/>
      <c r="AY95" s="42"/>
      <c r="AZ95" s="43"/>
      <c r="BA95" s="60"/>
      <c r="BB95" s="42"/>
      <c r="BC95" s="42"/>
      <c r="BD95" s="33"/>
      <c r="BE95" s="33"/>
      <c r="BF95" s="33"/>
      <c r="BG95" s="33"/>
      <c r="BH95" s="33"/>
      <c r="BI95" s="3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204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60"/>
      <c r="N96" s="20"/>
      <c r="O96" s="20"/>
      <c r="P96" s="20"/>
      <c r="Q96" s="20"/>
      <c r="R96" s="20"/>
      <c r="S96" s="20"/>
      <c r="T96" s="20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62"/>
      <c r="AR96" s="33"/>
      <c r="AS96" s="62"/>
      <c r="AT96" s="33"/>
      <c r="AU96" s="33"/>
      <c r="AV96" s="33"/>
      <c r="AW96" s="33"/>
      <c r="AX96" s="33"/>
      <c r="AY96" s="42"/>
      <c r="AZ96" s="43"/>
      <c r="BA96" s="60"/>
      <c r="BB96" s="43"/>
      <c r="BC96" s="42"/>
      <c r="BD96" s="33"/>
      <c r="BE96" s="33"/>
      <c r="BF96" s="33"/>
      <c r="BG96" s="33"/>
      <c r="BH96" s="33"/>
      <c r="BI96" s="3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204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60"/>
      <c r="N97" s="28"/>
      <c r="O97" s="18"/>
      <c r="P97" s="28"/>
      <c r="Q97" s="28"/>
      <c r="R97" s="28"/>
      <c r="S97" s="28"/>
      <c r="T97" s="2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62"/>
      <c r="AR97" s="33"/>
      <c r="AS97" s="62"/>
      <c r="AT97" s="33"/>
      <c r="AU97" s="33"/>
      <c r="AV97" s="33"/>
      <c r="AW97" s="33"/>
      <c r="AX97" s="33"/>
      <c r="AY97" s="42"/>
      <c r="AZ97" s="43"/>
      <c r="BA97" s="60"/>
      <c r="BB97" s="43"/>
      <c r="BC97" s="42"/>
      <c r="BD97" s="33"/>
      <c r="BE97" s="33"/>
      <c r="BF97" s="33"/>
      <c r="BG97" s="33"/>
      <c r="BH97" s="33"/>
      <c r="BI97" s="3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22" customFormat="1" ht="283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43"/>
      <c r="O98" s="42"/>
      <c r="P98" s="43"/>
      <c r="Q98" s="43"/>
      <c r="R98" s="43"/>
      <c r="S98" s="43"/>
      <c r="T98" s="4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62"/>
      <c r="AT98" s="33"/>
      <c r="AU98" s="33"/>
      <c r="AV98" s="33"/>
      <c r="AW98" s="33"/>
      <c r="AX98" s="33"/>
      <c r="AY98" s="42"/>
      <c r="AZ98" s="43"/>
      <c r="BA98" s="60"/>
      <c r="BB98" s="43"/>
      <c r="BC98" s="42"/>
      <c r="BD98" s="33"/>
      <c r="BE98" s="33"/>
      <c r="BF98" s="33"/>
      <c r="BG98" s="33"/>
      <c r="BH98" s="33"/>
      <c r="BI98" s="33"/>
      <c r="BJ98" s="33"/>
      <c r="BK98" s="33"/>
      <c r="BL98" s="24"/>
      <c r="BM98" s="33"/>
      <c r="BN98" s="33"/>
      <c r="BO98" s="34"/>
      <c r="BP98" s="23"/>
      <c r="BQ98" s="24"/>
      <c r="BR98" s="25"/>
    </row>
    <row r="99" spans="1:70" s="22" customFormat="1" ht="409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43"/>
      <c r="O99" s="42"/>
      <c r="P99" s="43"/>
      <c r="Q99" s="43"/>
      <c r="R99" s="43"/>
      <c r="S99" s="43"/>
      <c r="T99" s="4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42"/>
      <c r="AF99" s="43"/>
      <c r="AG99" s="43"/>
      <c r="AH99" s="33"/>
      <c r="AI99" s="60"/>
      <c r="AJ99" s="43"/>
      <c r="AK99" s="43"/>
      <c r="AL99" s="33"/>
      <c r="AM99" s="33"/>
      <c r="AN99" s="33"/>
      <c r="AO99" s="33"/>
      <c r="AP99" s="33"/>
      <c r="AQ99" s="60"/>
      <c r="AR99" s="43"/>
      <c r="AS99" s="60"/>
      <c r="AT99" s="43"/>
      <c r="AU99" s="33"/>
      <c r="AV99" s="33"/>
      <c r="AW99" s="33"/>
      <c r="AX99" s="33"/>
      <c r="AY99" s="42"/>
      <c r="AZ99" s="43"/>
      <c r="BA99" s="60"/>
      <c r="BB99" s="43"/>
      <c r="BC99" s="43"/>
      <c r="BD99" s="33"/>
      <c r="BE99" s="33"/>
      <c r="BF99" s="33"/>
      <c r="BG99" s="33"/>
      <c r="BH99" s="33"/>
      <c r="BI99" s="3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22" customFormat="1" ht="114.7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32"/>
      <c r="O100" s="31"/>
      <c r="P100" s="32"/>
      <c r="Q100" s="32"/>
      <c r="R100" s="32"/>
      <c r="S100" s="32"/>
      <c r="T100" s="32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62"/>
      <c r="AT100" s="33"/>
      <c r="AU100" s="33"/>
      <c r="AV100" s="33"/>
      <c r="AW100" s="33"/>
      <c r="AX100" s="33"/>
      <c r="AY100" s="42"/>
      <c r="AZ100" s="43"/>
      <c r="BA100" s="60"/>
      <c r="BB100" s="43"/>
      <c r="BC100" s="42"/>
      <c r="BD100" s="33"/>
      <c r="BE100" s="33"/>
      <c r="BF100" s="33"/>
      <c r="BG100" s="33"/>
      <c r="BH100" s="33"/>
      <c r="BI100" s="33"/>
      <c r="BJ100" s="33"/>
      <c r="BK100" s="33"/>
      <c r="BL100" s="24"/>
      <c r="BM100" s="33"/>
      <c r="BN100" s="33"/>
      <c r="BO100" s="34"/>
      <c r="BP100" s="23"/>
      <c r="BQ100" s="24"/>
      <c r="BR100" s="25"/>
    </row>
    <row r="101" spans="1:70" s="22" customFormat="1" ht="114.7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60"/>
      <c r="N101" s="32"/>
      <c r="O101" s="31"/>
      <c r="P101" s="32"/>
      <c r="Q101" s="32"/>
      <c r="R101" s="32"/>
      <c r="S101" s="32"/>
      <c r="T101" s="32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62"/>
      <c r="AJ101" s="33"/>
      <c r="AK101" s="33"/>
      <c r="AL101" s="33"/>
      <c r="AM101" s="33"/>
      <c r="AN101" s="33"/>
      <c r="AO101" s="33"/>
      <c r="AP101" s="33"/>
      <c r="AQ101" s="62"/>
      <c r="AR101" s="33"/>
      <c r="AS101" s="62"/>
      <c r="AT101" s="33"/>
      <c r="AU101" s="33"/>
      <c r="AV101" s="33"/>
      <c r="AW101" s="33"/>
      <c r="AX101" s="33"/>
      <c r="AY101" s="42"/>
      <c r="AZ101" s="43"/>
      <c r="BA101" s="60"/>
      <c r="BB101" s="43"/>
      <c r="BC101" s="42"/>
      <c r="BD101" s="33"/>
      <c r="BE101" s="33"/>
      <c r="BF101" s="33"/>
      <c r="BG101" s="33"/>
      <c r="BH101" s="33"/>
      <c r="BI101" s="3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114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60"/>
      <c r="N102" s="32"/>
      <c r="O102" s="31"/>
      <c r="P102" s="32"/>
      <c r="Q102" s="32"/>
      <c r="R102" s="32"/>
      <c r="S102" s="32"/>
      <c r="T102" s="32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62"/>
      <c r="AJ102" s="33"/>
      <c r="AK102" s="33"/>
      <c r="AL102" s="33"/>
      <c r="AM102" s="33"/>
      <c r="AN102" s="33"/>
      <c r="AO102" s="33"/>
      <c r="AP102" s="33"/>
      <c r="AQ102" s="62"/>
      <c r="AR102" s="33"/>
      <c r="AS102" s="62"/>
      <c r="AT102" s="33"/>
      <c r="AU102" s="33"/>
      <c r="AV102" s="33"/>
      <c r="AW102" s="33"/>
      <c r="AX102" s="33"/>
      <c r="AY102" s="42"/>
      <c r="AZ102" s="43"/>
      <c r="BA102" s="60"/>
      <c r="BB102" s="43"/>
      <c r="BC102" s="42"/>
      <c r="BD102" s="33"/>
      <c r="BE102" s="33"/>
      <c r="BF102" s="33"/>
      <c r="BG102" s="33"/>
      <c r="BH102" s="33"/>
      <c r="BI102" s="3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11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60"/>
      <c r="N103" s="32"/>
      <c r="O103" s="31"/>
      <c r="P103" s="32"/>
      <c r="Q103" s="32"/>
      <c r="R103" s="32"/>
      <c r="S103" s="32"/>
      <c r="T103" s="32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62"/>
      <c r="AJ103" s="33"/>
      <c r="AK103" s="33"/>
      <c r="AL103" s="33"/>
      <c r="AM103" s="33"/>
      <c r="AN103" s="33"/>
      <c r="AO103" s="33"/>
      <c r="AP103" s="33"/>
      <c r="AQ103" s="62"/>
      <c r="AR103" s="33"/>
      <c r="AS103" s="62"/>
      <c r="AT103" s="33"/>
      <c r="AU103" s="33"/>
      <c r="AV103" s="33"/>
      <c r="AW103" s="33"/>
      <c r="AX103" s="33"/>
      <c r="AY103" s="42"/>
      <c r="AZ103" s="43"/>
      <c r="BA103" s="60"/>
      <c r="BB103" s="43"/>
      <c r="BC103" s="42"/>
      <c r="BD103" s="33"/>
      <c r="BE103" s="33"/>
      <c r="BF103" s="33"/>
      <c r="BG103" s="33"/>
      <c r="BH103" s="33"/>
      <c r="BI103" s="3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114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60"/>
      <c r="N104" s="32"/>
      <c r="O104" s="31"/>
      <c r="P104" s="32"/>
      <c r="Q104" s="32"/>
      <c r="R104" s="32"/>
      <c r="S104" s="32"/>
      <c r="T104" s="32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62"/>
      <c r="AJ104" s="33"/>
      <c r="AK104" s="33"/>
      <c r="AL104" s="33"/>
      <c r="AM104" s="33"/>
      <c r="AN104" s="33"/>
      <c r="AO104" s="33"/>
      <c r="AP104" s="33"/>
      <c r="AQ104" s="62"/>
      <c r="AR104" s="33"/>
      <c r="AS104" s="62"/>
      <c r="AT104" s="33"/>
      <c r="AU104" s="33"/>
      <c r="AV104" s="33"/>
      <c r="AW104" s="33"/>
      <c r="AX104" s="33"/>
      <c r="AY104" s="42"/>
      <c r="AZ104" s="43"/>
      <c r="BA104" s="60"/>
      <c r="BB104" s="43"/>
      <c r="BC104" s="42"/>
      <c r="BD104" s="33"/>
      <c r="BE104" s="33"/>
      <c r="BF104" s="33"/>
      <c r="BG104" s="33"/>
      <c r="BH104" s="33"/>
      <c r="BI104" s="3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204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43"/>
      <c r="O105" s="42"/>
      <c r="P105" s="43"/>
      <c r="Q105" s="43"/>
      <c r="R105" s="43"/>
      <c r="S105" s="43"/>
      <c r="T105" s="4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62"/>
      <c r="AJ105" s="33"/>
      <c r="AK105" s="33"/>
      <c r="AL105" s="33"/>
      <c r="AM105" s="33"/>
      <c r="AN105" s="33"/>
      <c r="AO105" s="33"/>
      <c r="AP105" s="33"/>
      <c r="AQ105" s="62"/>
      <c r="AR105" s="33"/>
      <c r="AS105" s="62"/>
      <c r="AT105" s="33"/>
      <c r="AU105" s="33"/>
      <c r="AV105" s="33"/>
      <c r="AW105" s="33"/>
      <c r="AX105" s="33"/>
      <c r="AY105" s="42"/>
      <c r="AZ105" s="43"/>
      <c r="BA105" s="60"/>
      <c r="BB105" s="43"/>
      <c r="BC105" s="42"/>
      <c r="BD105" s="33"/>
      <c r="BE105" s="33"/>
      <c r="BF105" s="33"/>
      <c r="BG105" s="33"/>
      <c r="BH105" s="33"/>
      <c r="BI105" s="3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204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60"/>
      <c r="N106" s="28"/>
      <c r="O106" s="18"/>
      <c r="P106" s="28"/>
      <c r="Q106" s="28"/>
      <c r="R106" s="28"/>
      <c r="S106" s="28"/>
      <c r="T106" s="2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62"/>
      <c r="AJ106" s="33"/>
      <c r="AK106" s="33"/>
      <c r="AL106" s="33"/>
      <c r="AM106" s="33"/>
      <c r="AN106" s="33"/>
      <c r="AO106" s="33"/>
      <c r="AP106" s="33"/>
      <c r="AQ106" s="62"/>
      <c r="AR106" s="33"/>
      <c r="AS106" s="62"/>
      <c r="AT106" s="33"/>
      <c r="AU106" s="33"/>
      <c r="AV106" s="33"/>
      <c r="AW106" s="33"/>
      <c r="AX106" s="33"/>
      <c r="AY106" s="42"/>
      <c r="AZ106" s="43"/>
      <c r="BA106" s="60"/>
      <c r="BB106" s="43"/>
      <c r="BC106" s="42"/>
      <c r="BD106" s="33"/>
      <c r="BE106" s="33"/>
      <c r="BF106" s="33"/>
      <c r="BG106" s="33"/>
      <c r="BH106" s="33"/>
      <c r="BI106" s="33"/>
      <c r="BJ106" s="33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216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42"/>
      <c r="AH107" s="51"/>
      <c r="AI107" s="62"/>
      <c r="AJ107" s="33"/>
      <c r="AK107" s="33"/>
      <c r="AL107" s="33"/>
      <c r="AM107" s="33"/>
      <c r="AN107" s="33"/>
      <c r="AO107" s="33"/>
      <c r="AP107" s="33"/>
      <c r="AQ107" s="62"/>
      <c r="AR107" s="33"/>
      <c r="AS107" s="62"/>
      <c r="AT107" s="33"/>
      <c r="AU107" s="33"/>
      <c r="AV107" s="33"/>
      <c r="AW107" s="33"/>
      <c r="AX107" s="33"/>
      <c r="AY107" s="42"/>
      <c r="AZ107" s="51"/>
      <c r="BA107" s="60"/>
      <c r="BB107" s="51"/>
      <c r="BC107" s="42"/>
      <c r="BD107" s="33"/>
      <c r="BE107" s="33"/>
      <c r="BF107" s="33"/>
      <c r="BG107" s="33"/>
      <c r="BH107" s="33"/>
      <c r="BI107" s="3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158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51"/>
      <c r="O108" s="51"/>
      <c r="P108" s="51"/>
      <c r="Q108" s="51"/>
      <c r="R108" s="51"/>
      <c r="S108" s="51"/>
      <c r="T108" s="51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62"/>
      <c r="AJ108" s="33"/>
      <c r="AK108" s="33"/>
      <c r="AL108" s="33"/>
      <c r="AM108" s="33"/>
      <c r="AN108" s="33"/>
      <c r="AO108" s="33"/>
      <c r="AP108" s="33"/>
      <c r="AQ108" s="62"/>
      <c r="AR108" s="33"/>
      <c r="AS108" s="62"/>
      <c r="AT108" s="33"/>
      <c r="AU108" s="33"/>
      <c r="AV108" s="33"/>
      <c r="AW108" s="33"/>
      <c r="AX108" s="33"/>
      <c r="AY108" s="42"/>
      <c r="AZ108" s="43"/>
      <c r="BA108" s="60"/>
      <c r="BB108" s="43"/>
      <c r="BC108" s="42"/>
      <c r="BD108" s="33"/>
      <c r="BE108" s="33"/>
      <c r="BF108" s="33"/>
      <c r="BG108" s="33"/>
      <c r="BH108" s="33"/>
      <c r="BI108" s="3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41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51"/>
      <c r="O109" s="51"/>
      <c r="P109" s="51"/>
      <c r="Q109" s="51"/>
      <c r="R109" s="51"/>
      <c r="S109" s="51"/>
      <c r="T109" s="51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62"/>
      <c r="AJ109" s="33"/>
      <c r="AK109" s="33"/>
      <c r="AL109" s="33"/>
      <c r="AM109" s="33"/>
      <c r="AN109" s="33"/>
      <c r="AO109" s="33"/>
      <c r="AP109" s="33"/>
      <c r="AQ109" s="62"/>
      <c r="AR109" s="33"/>
      <c r="AS109" s="62"/>
      <c r="AT109" s="33"/>
      <c r="AU109" s="33"/>
      <c r="AV109" s="33"/>
      <c r="AW109" s="33"/>
      <c r="AX109" s="33"/>
      <c r="AY109" s="42"/>
      <c r="AZ109" s="43"/>
      <c r="BA109" s="60"/>
      <c r="BB109" s="43"/>
      <c r="BC109" s="42"/>
      <c r="BD109" s="33"/>
      <c r="BE109" s="33"/>
      <c r="BF109" s="33"/>
      <c r="BG109" s="33"/>
      <c r="BH109" s="33"/>
      <c r="BI109" s="3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256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3"/>
      <c r="O110" s="42"/>
      <c r="P110" s="43"/>
      <c r="Q110" s="43"/>
      <c r="R110" s="43"/>
      <c r="S110" s="43"/>
      <c r="T110" s="4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60"/>
      <c r="AJ110" s="43"/>
      <c r="AK110" s="43"/>
      <c r="AL110" s="33"/>
      <c r="AM110" s="33"/>
      <c r="AN110" s="33"/>
      <c r="AO110" s="33"/>
      <c r="AP110" s="33"/>
      <c r="AQ110" s="60"/>
      <c r="AR110" s="52"/>
      <c r="AS110" s="60"/>
      <c r="AT110" s="43"/>
      <c r="AU110" s="33"/>
      <c r="AV110" s="33"/>
      <c r="AW110" s="33"/>
      <c r="AX110" s="33"/>
      <c r="AY110" s="42"/>
      <c r="AZ110" s="43"/>
      <c r="BA110" s="60"/>
      <c r="BB110" s="43"/>
      <c r="BC110" s="43"/>
      <c r="BD110" s="33"/>
      <c r="BE110" s="33"/>
      <c r="BF110" s="33"/>
      <c r="BG110" s="33"/>
      <c r="BH110" s="33"/>
      <c r="BI110" s="3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153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34"/>
      <c r="O111" s="34"/>
      <c r="P111" s="34"/>
      <c r="Q111" s="34"/>
      <c r="R111" s="34"/>
      <c r="S111" s="34"/>
      <c r="T111" s="3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60"/>
      <c r="AJ111" s="43"/>
      <c r="AK111" s="43"/>
      <c r="AL111" s="33"/>
      <c r="AM111" s="33"/>
      <c r="AN111" s="33"/>
      <c r="AO111" s="33"/>
      <c r="AP111" s="33"/>
      <c r="AQ111" s="60"/>
      <c r="AR111" s="52"/>
      <c r="AS111" s="60"/>
      <c r="AT111" s="43"/>
      <c r="AU111" s="33"/>
      <c r="AV111" s="33"/>
      <c r="AW111" s="33"/>
      <c r="AX111" s="33"/>
      <c r="AY111" s="42"/>
      <c r="AZ111" s="43"/>
      <c r="BA111" s="60"/>
      <c r="BB111" s="43"/>
      <c r="BC111" s="42"/>
      <c r="BD111" s="33"/>
      <c r="BE111" s="33"/>
      <c r="BF111" s="33"/>
      <c r="BG111" s="33"/>
      <c r="BH111" s="33"/>
      <c r="BI111" s="3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164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60"/>
      <c r="N112" s="32"/>
      <c r="O112" s="31"/>
      <c r="P112" s="32"/>
      <c r="Q112" s="32"/>
      <c r="R112" s="32"/>
      <c r="S112" s="32"/>
      <c r="T112" s="32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42"/>
      <c r="AF112" s="43"/>
      <c r="AG112" s="43"/>
      <c r="AH112" s="33"/>
      <c r="AI112" s="60"/>
      <c r="AJ112" s="43"/>
      <c r="AK112" s="43"/>
      <c r="AL112" s="33"/>
      <c r="AM112" s="33"/>
      <c r="AN112" s="33"/>
      <c r="AO112" s="33"/>
      <c r="AP112" s="33"/>
      <c r="AQ112" s="60"/>
      <c r="AR112" s="52"/>
      <c r="AS112" s="60"/>
      <c r="AT112" s="43"/>
      <c r="AU112" s="33"/>
      <c r="AV112" s="33"/>
      <c r="AW112" s="33"/>
      <c r="AX112" s="33"/>
      <c r="AY112" s="42"/>
      <c r="AZ112" s="43"/>
      <c r="BA112" s="60"/>
      <c r="BB112" s="43"/>
      <c r="BC112" s="42"/>
      <c r="BD112" s="33"/>
      <c r="BE112" s="33"/>
      <c r="BF112" s="33"/>
      <c r="BG112" s="33"/>
      <c r="BH112" s="33"/>
      <c r="BI112" s="3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389.2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52"/>
      <c r="O113" s="52"/>
      <c r="P113" s="52"/>
      <c r="Q113" s="52"/>
      <c r="R113" s="52"/>
      <c r="S113" s="52"/>
      <c r="T113" s="52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42"/>
      <c r="AF113" s="52"/>
      <c r="AG113" s="52"/>
      <c r="AH113" s="33"/>
      <c r="AI113" s="60"/>
      <c r="AJ113" s="52"/>
      <c r="AK113" s="52"/>
      <c r="AL113" s="33"/>
      <c r="AM113" s="33"/>
      <c r="AN113" s="33"/>
      <c r="AO113" s="33"/>
      <c r="AP113" s="33"/>
      <c r="AQ113" s="60"/>
      <c r="AR113" s="52"/>
      <c r="AS113" s="60"/>
      <c r="AT113" s="52"/>
      <c r="AU113" s="33"/>
      <c r="AV113" s="33"/>
      <c r="AW113" s="33"/>
      <c r="AX113" s="33"/>
      <c r="AY113" s="42"/>
      <c r="AZ113" s="43"/>
      <c r="BA113" s="60"/>
      <c r="BB113" s="52"/>
      <c r="BC113" s="52"/>
      <c r="BD113" s="33"/>
      <c r="BE113" s="33"/>
      <c r="BF113" s="33"/>
      <c r="BG113" s="33"/>
      <c r="BH113" s="33"/>
      <c r="BI113" s="3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21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52"/>
      <c r="O114" s="52"/>
      <c r="P114" s="52"/>
      <c r="Q114" s="52"/>
      <c r="R114" s="52"/>
      <c r="S114" s="52"/>
      <c r="T114" s="52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42"/>
      <c r="AF114" s="43"/>
      <c r="AG114" s="43"/>
      <c r="AH114" s="33"/>
      <c r="AI114" s="60"/>
      <c r="AJ114" s="43"/>
      <c r="AK114" s="43"/>
      <c r="AL114" s="33"/>
      <c r="AM114" s="33"/>
      <c r="AN114" s="33"/>
      <c r="AO114" s="33"/>
      <c r="AP114" s="33"/>
      <c r="AQ114" s="60"/>
      <c r="AR114" s="43"/>
      <c r="AS114" s="60"/>
      <c r="AT114" s="43"/>
      <c r="AU114" s="33"/>
      <c r="AV114" s="33"/>
      <c r="AW114" s="33"/>
      <c r="AX114" s="33"/>
      <c r="AY114" s="42"/>
      <c r="AZ114" s="43"/>
      <c r="BA114" s="60"/>
      <c r="BB114" s="43"/>
      <c r="BC114" s="43"/>
      <c r="BD114" s="33"/>
      <c r="BE114" s="33"/>
      <c r="BF114" s="33"/>
      <c r="BG114" s="33"/>
      <c r="BH114" s="33"/>
      <c r="BI114" s="3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121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52"/>
      <c r="O115" s="52"/>
      <c r="P115" s="52"/>
      <c r="Q115" s="52"/>
      <c r="R115" s="52"/>
      <c r="S115" s="52"/>
      <c r="T115" s="52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42"/>
      <c r="AF115" s="43"/>
      <c r="AG115" s="43"/>
      <c r="AH115" s="33"/>
      <c r="AI115" s="60"/>
      <c r="AJ115" s="43"/>
      <c r="AK115" s="43"/>
      <c r="AL115" s="33"/>
      <c r="AM115" s="33"/>
      <c r="AN115" s="33"/>
      <c r="AO115" s="33"/>
      <c r="AP115" s="33"/>
      <c r="AQ115" s="60"/>
      <c r="AR115" s="43"/>
      <c r="AS115" s="60"/>
      <c r="AT115" s="43"/>
      <c r="AU115" s="33"/>
      <c r="AV115" s="33"/>
      <c r="AW115" s="33"/>
      <c r="AX115" s="33"/>
      <c r="AY115" s="42"/>
      <c r="AZ115" s="43"/>
      <c r="BA115" s="60"/>
      <c r="BB115" s="43"/>
      <c r="BC115" s="43"/>
      <c r="BD115" s="33"/>
      <c r="BE115" s="33"/>
      <c r="BF115" s="33"/>
      <c r="BG115" s="33"/>
      <c r="BH115" s="33"/>
      <c r="BI115" s="3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121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52"/>
      <c r="O116" s="52"/>
      <c r="P116" s="52"/>
      <c r="Q116" s="52"/>
      <c r="R116" s="52"/>
      <c r="S116" s="52"/>
      <c r="T116" s="5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42"/>
      <c r="AF116" s="43"/>
      <c r="AG116" s="43"/>
      <c r="AH116" s="33"/>
      <c r="AI116" s="60"/>
      <c r="AJ116" s="43"/>
      <c r="AK116" s="43"/>
      <c r="AL116" s="33"/>
      <c r="AM116" s="33"/>
      <c r="AN116" s="33"/>
      <c r="AO116" s="33"/>
      <c r="AP116" s="33"/>
      <c r="AQ116" s="60"/>
      <c r="AR116" s="43"/>
      <c r="AS116" s="60"/>
      <c r="AT116" s="43"/>
      <c r="AU116" s="33"/>
      <c r="AV116" s="33"/>
      <c r="AW116" s="33"/>
      <c r="AX116" s="33"/>
      <c r="AY116" s="42"/>
      <c r="AZ116" s="43"/>
      <c r="BA116" s="60"/>
      <c r="BB116" s="43"/>
      <c r="BC116" s="43"/>
      <c r="BD116" s="33"/>
      <c r="BE116" s="33"/>
      <c r="BF116" s="33"/>
      <c r="BG116" s="33"/>
      <c r="BH116" s="33"/>
      <c r="BI116" s="3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121.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52"/>
      <c r="O117" s="52"/>
      <c r="P117" s="52"/>
      <c r="Q117" s="52"/>
      <c r="R117" s="52"/>
      <c r="S117" s="52"/>
      <c r="T117" s="5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42"/>
      <c r="AF117" s="43"/>
      <c r="AG117" s="43"/>
      <c r="AH117" s="33"/>
      <c r="AI117" s="60"/>
      <c r="AJ117" s="43"/>
      <c r="AK117" s="43"/>
      <c r="AL117" s="33"/>
      <c r="AM117" s="33"/>
      <c r="AN117" s="33"/>
      <c r="AO117" s="33"/>
      <c r="AP117" s="33"/>
      <c r="AQ117" s="60"/>
      <c r="AR117" s="43"/>
      <c r="AS117" s="60"/>
      <c r="AT117" s="43"/>
      <c r="AU117" s="33"/>
      <c r="AV117" s="33"/>
      <c r="AW117" s="33"/>
      <c r="AX117" s="33"/>
      <c r="AY117" s="42"/>
      <c r="AZ117" s="43"/>
      <c r="BA117" s="60"/>
      <c r="BB117" s="43"/>
      <c r="BC117" s="43"/>
      <c r="BD117" s="33"/>
      <c r="BE117" s="33"/>
      <c r="BF117" s="33"/>
      <c r="BG117" s="33"/>
      <c r="BH117" s="33"/>
      <c r="BI117" s="3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121.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52"/>
      <c r="O118" s="52"/>
      <c r="P118" s="52"/>
      <c r="Q118" s="52"/>
      <c r="R118" s="52"/>
      <c r="S118" s="52"/>
      <c r="T118" s="52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42"/>
      <c r="AF118" s="43"/>
      <c r="AG118" s="43"/>
      <c r="AH118" s="33"/>
      <c r="AI118" s="60"/>
      <c r="AJ118" s="43"/>
      <c r="AK118" s="43"/>
      <c r="AL118" s="33"/>
      <c r="AM118" s="33"/>
      <c r="AN118" s="33"/>
      <c r="AO118" s="33"/>
      <c r="AP118" s="33"/>
      <c r="AQ118" s="60"/>
      <c r="AR118" s="43"/>
      <c r="AS118" s="60"/>
      <c r="AT118" s="43"/>
      <c r="AU118" s="33"/>
      <c r="AV118" s="33"/>
      <c r="AW118" s="33"/>
      <c r="AX118" s="33"/>
      <c r="AY118" s="42"/>
      <c r="AZ118" s="43"/>
      <c r="BA118" s="60"/>
      <c r="BB118" s="43"/>
      <c r="BC118" s="43"/>
      <c r="BD118" s="33"/>
      <c r="BE118" s="33"/>
      <c r="BF118" s="33"/>
      <c r="BG118" s="33"/>
      <c r="BH118" s="33"/>
      <c r="BI118" s="3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3"/>
      <c r="O119" s="42"/>
      <c r="P119" s="43"/>
      <c r="Q119" s="43"/>
      <c r="R119" s="43"/>
      <c r="S119" s="43"/>
      <c r="T119" s="4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62"/>
      <c r="AJ119" s="33"/>
      <c r="AK119" s="33"/>
      <c r="AL119" s="33"/>
      <c r="AM119" s="33"/>
      <c r="AN119" s="33"/>
      <c r="AO119" s="33"/>
      <c r="AP119" s="33"/>
      <c r="AQ119" s="62"/>
      <c r="AR119" s="33"/>
      <c r="AS119" s="62"/>
      <c r="AT119" s="33"/>
      <c r="AU119" s="33"/>
      <c r="AV119" s="33"/>
      <c r="AW119" s="33"/>
      <c r="AX119" s="33"/>
      <c r="AY119" s="42"/>
      <c r="AZ119" s="43"/>
      <c r="BA119" s="60"/>
      <c r="BB119" s="43"/>
      <c r="BC119" s="42"/>
      <c r="BD119" s="33"/>
      <c r="BE119" s="33"/>
      <c r="BF119" s="33"/>
      <c r="BG119" s="33"/>
      <c r="BH119" s="33"/>
      <c r="BI119" s="3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409.6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60"/>
      <c r="N120" s="63"/>
      <c r="O120" s="63"/>
      <c r="P120" s="63"/>
      <c r="Q120" s="63"/>
      <c r="R120" s="63"/>
      <c r="S120" s="63"/>
      <c r="T120" s="6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62"/>
      <c r="AR120" s="33"/>
      <c r="AS120" s="62"/>
      <c r="AT120" s="33"/>
      <c r="AU120" s="33"/>
      <c r="AV120" s="33"/>
      <c r="AW120" s="33"/>
      <c r="AX120" s="33"/>
      <c r="AY120" s="42"/>
      <c r="AZ120" s="43"/>
      <c r="BA120" s="60"/>
      <c r="BB120" s="43"/>
      <c r="BC120" s="42"/>
      <c r="BD120" s="33"/>
      <c r="BE120" s="33"/>
      <c r="BF120" s="33"/>
      <c r="BG120" s="33"/>
      <c r="BH120" s="33"/>
      <c r="BI120" s="3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40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52"/>
      <c r="O121" s="52"/>
      <c r="P121" s="52"/>
      <c r="Q121" s="52"/>
      <c r="R121" s="52"/>
      <c r="S121" s="52"/>
      <c r="T121" s="5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62"/>
      <c r="AR121" s="33"/>
      <c r="AS121" s="62"/>
      <c r="AT121" s="33"/>
      <c r="AU121" s="33"/>
      <c r="AV121" s="33"/>
      <c r="AW121" s="33"/>
      <c r="AX121" s="33"/>
      <c r="AY121" s="42"/>
      <c r="AZ121" s="43"/>
      <c r="BA121" s="60"/>
      <c r="BB121" s="52"/>
      <c r="BC121" s="52"/>
      <c r="BD121" s="33"/>
      <c r="BE121" s="33"/>
      <c r="BF121" s="33"/>
      <c r="BG121" s="33"/>
      <c r="BH121" s="33"/>
      <c r="BI121" s="3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40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60"/>
      <c r="BB122" s="42"/>
      <c r="BC122" s="42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171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60"/>
      <c r="BB123" s="60"/>
      <c r="BC123" s="42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251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60"/>
      <c r="N124" s="28"/>
      <c r="O124" s="18"/>
      <c r="P124" s="28"/>
      <c r="Q124" s="28"/>
      <c r="R124" s="28"/>
      <c r="S124" s="28"/>
      <c r="T124" s="28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42"/>
      <c r="AF124" s="43"/>
      <c r="AG124" s="43"/>
      <c r="AH124" s="33"/>
      <c r="AI124" s="60"/>
      <c r="AJ124" s="43"/>
      <c r="AK124" s="43"/>
      <c r="AL124" s="33"/>
      <c r="AM124" s="33"/>
      <c r="AN124" s="33"/>
      <c r="AO124" s="33"/>
      <c r="AP124" s="33"/>
      <c r="AQ124" s="60"/>
      <c r="AR124" s="43"/>
      <c r="AS124" s="60"/>
      <c r="AT124" s="43"/>
      <c r="AU124" s="33"/>
      <c r="AV124" s="33"/>
      <c r="AW124" s="33"/>
      <c r="AX124" s="33"/>
      <c r="AY124" s="42"/>
      <c r="AZ124" s="43"/>
      <c r="BA124" s="60"/>
      <c r="BB124" s="43"/>
      <c r="BC124" s="43"/>
      <c r="BD124" s="33"/>
      <c r="BE124" s="33"/>
      <c r="BF124" s="33"/>
      <c r="BG124" s="33"/>
      <c r="BH124" s="33"/>
      <c r="BI124" s="3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409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3"/>
      <c r="O125" s="42"/>
      <c r="P125" s="43"/>
      <c r="Q125" s="43"/>
      <c r="R125" s="43"/>
      <c r="S125" s="43"/>
      <c r="T125" s="4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42"/>
      <c r="AF125" s="43"/>
      <c r="AG125" s="43"/>
      <c r="AH125" s="33"/>
      <c r="AI125" s="60"/>
      <c r="AJ125" s="43"/>
      <c r="AK125" s="43"/>
      <c r="AL125" s="33"/>
      <c r="AM125" s="33"/>
      <c r="AN125" s="33"/>
      <c r="AO125" s="33"/>
      <c r="AP125" s="33"/>
      <c r="AQ125" s="60"/>
      <c r="AR125" s="43"/>
      <c r="AS125" s="60"/>
      <c r="AT125" s="43"/>
      <c r="AU125" s="33"/>
      <c r="AV125" s="33"/>
      <c r="AW125" s="33"/>
      <c r="AX125" s="33"/>
      <c r="AY125" s="42"/>
      <c r="AZ125" s="43"/>
      <c r="BA125" s="60"/>
      <c r="BB125" s="43"/>
      <c r="BC125" s="43"/>
      <c r="BD125" s="33"/>
      <c r="BE125" s="33"/>
      <c r="BF125" s="33"/>
      <c r="BG125" s="33"/>
      <c r="BH125" s="33"/>
      <c r="BI125" s="3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20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60"/>
      <c r="N126" s="32"/>
      <c r="O126" s="31"/>
      <c r="P126" s="32"/>
      <c r="Q126" s="32"/>
      <c r="R126" s="32"/>
      <c r="S126" s="32"/>
      <c r="T126" s="32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42"/>
      <c r="AF126" s="43"/>
      <c r="AG126" s="43"/>
      <c r="AH126" s="33"/>
      <c r="AI126" s="60"/>
      <c r="AJ126" s="43"/>
      <c r="AK126" s="43"/>
      <c r="AL126" s="33"/>
      <c r="AM126" s="33"/>
      <c r="AN126" s="33"/>
      <c r="AO126" s="33"/>
      <c r="AP126" s="33"/>
      <c r="AQ126" s="60"/>
      <c r="AR126" s="43"/>
      <c r="AS126" s="60"/>
      <c r="AT126" s="43"/>
      <c r="AU126" s="33"/>
      <c r="AV126" s="33"/>
      <c r="AW126" s="33"/>
      <c r="AX126" s="33"/>
      <c r="AY126" s="42"/>
      <c r="AZ126" s="43"/>
      <c r="BA126" s="60"/>
      <c r="BB126" s="43"/>
      <c r="BC126" s="43"/>
      <c r="BD126" s="33"/>
      <c r="BE126" s="33"/>
      <c r="BF126" s="33"/>
      <c r="BG126" s="33"/>
      <c r="BH126" s="33"/>
      <c r="BI126" s="3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98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60"/>
      <c r="N127" s="32"/>
      <c r="O127" s="31"/>
      <c r="P127" s="32"/>
      <c r="Q127" s="32"/>
      <c r="R127" s="32"/>
      <c r="S127" s="32"/>
      <c r="T127" s="3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62"/>
      <c r="AR127" s="33"/>
      <c r="AS127" s="62"/>
      <c r="AT127" s="33"/>
      <c r="AU127" s="33"/>
      <c r="AV127" s="33"/>
      <c r="AW127" s="33"/>
      <c r="AX127" s="33"/>
      <c r="AY127" s="42"/>
      <c r="AZ127" s="43"/>
      <c r="BA127" s="60"/>
      <c r="BB127" s="43"/>
      <c r="BC127" s="42"/>
      <c r="BD127" s="33"/>
      <c r="BE127" s="33"/>
      <c r="BF127" s="33"/>
      <c r="BG127" s="33"/>
      <c r="BH127" s="33"/>
      <c r="BI127" s="3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408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60"/>
      <c r="N128" s="32"/>
      <c r="O128" s="31"/>
      <c r="P128" s="32"/>
      <c r="Q128" s="32"/>
      <c r="R128" s="32"/>
      <c r="S128" s="32"/>
      <c r="T128" s="32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62"/>
      <c r="AR128" s="33"/>
      <c r="AS128" s="62"/>
      <c r="AT128" s="33"/>
      <c r="AU128" s="33"/>
      <c r="AV128" s="33"/>
      <c r="AW128" s="33"/>
      <c r="AX128" s="33"/>
      <c r="AY128" s="42"/>
      <c r="AZ128" s="43"/>
      <c r="BA128" s="60"/>
      <c r="BB128" s="43"/>
      <c r="BC128" s="42"/>
      <c r="BD128" s="33"/>
      <c r="BE128" s="33"/>
      <c r="BF128" s="33"/>
      <c r="BG128" s="33"/>
      <c r="BH128" s="33"/>
      <c r="BI128" s="3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254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60"/>
      <c r="N129" s="32"/>
      <c r="O129" s="31"/>
      <c r="P129" s="32"/>
      <c r="Q129" s="32"/>
      <c r="R129" s="32"/>
      <c r="S129" s="32"/>
      <c r="T129" s="3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62"/>
      <c r="AR129" s="33"/>
      <c r="AS129" s="62"/>
      <c r="AT129" s="33"/>
      <c r="AU129" s="33"/>
      <c r="AV129" s="33"/>
      <c r="AW129" s="33"/>
      <c r="AX129" s="33"/>
      <c r="AY129" s="42"/>
      <c r="AZ129" s="43"/>
      <c r="BA129" s="60"/>
      <c r="BB129" s="43"/>
      <c r="BC129" s="42"/>
      <c r="BD129" s="33"/>
      <c r="BE129" s="33"/>
      <c r="BF129" s="33"/>
      <c r="BG129" s="33"/>
      <c r="BH129" s="33"/>
      <c r="BI129" s="3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261.7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52"/>
      <c r="O130" s="52"/>
      <c r="P130" s="52"/>
      <c r="Q130" s="52"/>
      <c r="R130" s="52"/>
      <c r="S130" s="52"/>
      <c r="T130" s="52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62"/>
      <c r="AR130" s="33"/>
      <c r="AS130" s="62"/>
      <c r="AT130" s="33"/>
      <c r="AU130" s="33"/>
      <c r="AV130" s="33"/>
      <c r="AW130" s="33"/>
      <c r="AX130" s="33"/>
      <c r="AY130" s="42"/>
      <c r="AZ130" s="43"/>
      <c r="BA130" s="60"/>
      <c r="BB130" s="43"/>
      <c r="BC130" s="42"/>
      <c r="BD130" s="33"/>
      <c r="BE130" s="33"/>
      <c r="BF130" s="33"/>
      <c r="BG130" s="33"/>
      <c r="BH130" s="33"/>
      <c r="BI130" s="3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149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2"/>
      <c r="O131" s="31"/>
      <c r="P131" s="32"/>
      <c r="Q131" s="32"/>
      <c r="R131" s="32"/>
      <c r="S131" s="32"/>
      <c r="T131" s="32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62"/>
      <c r="AR131" s="33"/>
      <c r="AS131" s="62"/>
      <c r="AT131" s="33"/>
      <c r="AU131" s="33"/>
      <c r="AV131" s="33"/>
      <c r="AW131" s="33"/>
      <c r="AX131" s="33"/>
      <c r="AY131" s="42"/>
      <c r="AZ131" s="43"/>
      <c r="BA131" s="60"/>
      <c r="BB131" s="43"/>
      <c r="BC131" s="42"/>
      <c r="BD131" s="33"/>
      <c r="BE131" s="33"/>
      <c r="BF131" s="33"/>
      <c r="BG131" s="33"/>
      <c r="BH131" s="33"/>
      <c r="BI131" s="3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149.2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60"/>
      <c r="N132" s="32"/>
      <c r="O132" s="31"/>
      <c r="P132" s="32"/>
      <c r="Q132" s="32"/>
      <c r="R132" s="32"/>
      <c r="S132" s="32"/>
      <c r="T132" s="32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62"/>
      <c r="AR132" s="33"/>
      <c r="AS132" s="62"/>
      <c r="AT132" s="33"/>
      <c r="AU132" s="33"/>
      <c r="AV132" s="33"/>
      <c r="AW132" s="33"/>
      <c r="AX132" s="33"/>
      <c r="AY132" s="42"/>
      <c r="AZ132" s="43"/>
      <c r="BA132" s="60"/>
      <c r="BB132" s="43"/>
      <c r="BC132" s="42"/>
      <c r="BD132" s="33"/>
      <c r="BE132" s="33"/>
      <c r="BF132" s="33"/>
      <c r="BG132" s="33"/>
      <c r="BH132" s="33"/>
      <c r="BI132" s="3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149.2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60"/>
      <c r="N133" s="34"/>
      <c r="O133" s="34"/>
      <c r="P133" s="34"/>
      <c r="Q133" s="34"/>
      <c r="R133" s="34"/>
      <c r="S133" s="34"/>
      <c r="T133" s="32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62"/>
      <c r="AR133" s="33"/>
      <c r="AS133" s="62"/>
      <c r="AT133" s="33"/>
      <c r="AU133" s="33"/>
      <c r="AV133" s="33"/>
      <c r="AW133" s="33"/>
      <c r="AX133" s="33"/>
      <c r="AY133" s="42"/>
      <c r="AZ133" s="43"/>
      <c r="BA133" s="60"/>
      <c r="BB133" s="43"/>
      <c r="BC133" s="42"/>
      <c r="BD133" s="33"/>
      <c r="BE133" s="33"/>
      <c r="BF133" s="33"/>
      <c r="BG133" s="33"/>
      <c r="BH133" s="33"/>
      <c r="BI133" s="3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149.2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60"/>
      <c r="N134" s="32"/>
      <c r="O134" s="31"/>
      <c r="P134" s="32"/>
      <c r="Q134" s="32"/>
      <c r="R134" s="32"/>
      <c r="S134" s="32"/>
      <c r="T134" s="32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62"/>
      <c r="AR134" s="33"/>
      <c r="AS134" s="62"/>
      <c r="AT134" s="33"/>
      <c r="AU134" s="33"/>
      <c r="AV134" s="33"/>
      <c r="AW134" s="33"/>
      <c r="AX134" s="33"/>
      <c r="AY134" s="42"/>
      <c r="AZ134" s="43"/>
      <c r="BA134" s="60"/>
      <c r="BB134" s="43"/>
      <c r="BC134" s="42"/>
      <c r="BD134" s="33"/>
      <c r="BE134" s="33"/>
      <c r="BF134" s="33"/>
      <c r="BG134" s="33"/>
      <c r="BH134" s="33"/>
      <c r="BI134" s="3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149.2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60"/>
      <c r="N135" s="32"/>
      <c r="O135" s="31"/>
      <c r="P135" s="32"/>
      <c r="Q135" s="32"/>
      <c r="R135" s="32"/>
      <c r="S135" s="32"/>
      <c r="T135" s="32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62"/>
      <c r="AR135" s="33"/>
      <c r="AS135" s="62"/>
      <c r="AT135" s="33"/>
      <c r="AU135" s="33"/>
      <c r="AV135" s="33"/>
      <c r="AW135" s="33"/>
      <c r="AX135" s="33"/>
      <c r="AY135" s="42"/>
      <c r="AZ135" s="43"/>
      <c r="BA135" s="60"/>
      <c r="BB135" s="43"/>
      <c r="BC135" s="42"/>
      <c r="BD135" s="33"/>
      <c r="BE135" s="33"/>
      <c r="BF135" s="33"/>
      <c r="BG135" s="33"/>
      <c r="BH135" s="33"/>
      <c r="BI135" s="3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267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62"/>
      <c r="AR136" s="33"/>
      <c r="AS136" s="62"/>
      <c r="AT136" s="33"/>
      <c r="AU136" s="33"/>
      <c r="AV136" s="33"/>
      <c r="AW136" s="33"/>
      <c r="AX136" s="33"/>
      <c r="AY136" s="42"/>
      <c r="AZ136" s="43"/>
      <c r="BA136" s="60"/>
      <c r="BB136" s="43"/>
      <c r="BC136" s="43"/>
      <c r="BD136" s="33"/>
      <c r="BE136" s="33"/>
      <c r="BF136" s="33"/>
      <c r="BG136" s="42"/>
      <c r="BH136" s="43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154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62"/>
      <c r="AT137" s="33"/>
      <c r="AU137" s="33"/>
      <c r="AV137" s="33"/>
      <c r="AW137" s="33"/>
      <c r="AX137" s="33"/>
      <c r="AY137" s="42"/>
      <c r="AZ137" s="43"/>
      <c r="BA137" s="60"/>
      <c r="BB137" s="51"/>
      <c r="BC137" s="52"/>
      <c r="BD137" s="33"/>
      <c r="BE137" s="33"/>
      <c r="BF137" s="33"/>
      <c r="BG137" s="33"/>
      <c r="BH137" s="33"/>
      <c r="BI137" s="3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144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62"/>
      <c r="AJ138" s="33"/>
      <c r="AK138" s="33"/>
      <c r="AL138" s="33"/>
      <c r="AM138" s="33"/>
      <c r="AN138" s="33"/>
      <c r="AO138" s="33"/>
      <c r="AP138" s="33"/>
      <c r="AQ138" s="62"/>
      <c r="AR138" s="33"/>
      <c r="AS138" s="62"/>
      <c r="AT138" s="33"/>
      <c r="AU138" s="33"/>
      <c r="AV138" s="33"/>
      <c r="AW138" s="33"/>
      <c r="AX138" s="33"/>
      <c r="AY138" s="42"/>
      <c r="AZ138" s="43"/>
      <c r="BA138" s="60"/>
      <c r="BB138" s="51"/>
      <c r="BC138" s="52"/>
      <c r="BD138" s="33"/>
      <c r="BE138" s="33"/>
      <c r="BF138" s="33"/>
      <c r="BG138" s="33"/>
      <c r="BH138" s="33"/>
      <c r="BI138" s="3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409.6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62"/>
      <c r="AJ139" s="33"/>
      <c r="AK139" s="33"/>
      <c r="AL139" s="33"/>
      <c r="AM139" s="33"/>
      <c r="AN139" s="33"/>
      <c r="AO139" s="33"/>
      <c r="AP139" s="33"/>
      <c r="AQ139" s="62"/>
      <c r="AR139" s="33"/>
      <c r="AS139" s="62"/>
      <c r="AT139" s="33"/>
      <c r="AU139" s="33"/>
      <c r="AV139" s="33"/>
      <c r="AW139" s="33"/>
      <c r="AX139" s="33"/>
      <c r="AY139" s="42"/>
      <c r="AZ139" s="42"/>
      <c r="BA139" s="42"/>
      <c r="BB139" s="43"/>
      <c r="BC139" s="42"/>
      <c r="BD139" s="33"/>
      <c r="BE139" s="33"/>
      <c r="BF139" s="33"/>
      <c r="BG139" s="33"/>
      <c r="BH139" s="33"/>
      <c r="BI139" s="3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252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62"/>
      <c r="AR140" s="33"/>
      <c r="AS140" s="62"/>
      <c r="AT140" s="33"/>
      <c r="AU140" s="33"/>
      <c r="AV140" s="33"/>
      <c r="AW140" s="33"/>
      <c r="AX140" s="33"/>
      <c r="AY140" s="42"/>
      <c r="AZ140" s="43"/>
      <c r="BA140" s="60"/>
      <c r="BB140" s="43"/>
      <c r="BC140" s="42"/>
      <c r="BD140" s="33"/>
      <c r="BE140" s="33"/>
      <c r="BF140" s="33"/>
      <c r="BG140" s="33"/>
      <c r="BH140" s="33"/>
      <c r="BI140" s="3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220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52"/>
      <c r="O141" s="52"/>
      <c r="P141" s="52"/>
      <c r="Q141" s="52"/>
      <c r="R141" s="52"/>
      <c r="S141" s="52"/>
      <c r="T141" s="5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62"/>
      <c r="AR141" s="33"/>
      <c r="AS141" s="62"/>
      <c r="AT141" s="33"/>
      <c r="AU141" s="33"/>
      <c r="AV141" s="33"/>
      <c r="AW141" s="33"/>
      <c r="AX141" s="33"/>
      <c r="AY141" s="42"/>
      <c r="AZ141" s="43"/>
      <c r="BA141" s="60"/>
      <c r="BB141" s="52"/>
      <c r="BC141" s="52"/>
      <c r="BD141" s="33"/>
      <c r="BE141" s="33"/>
      <c r="BF141" s="33"/>
      <c r="BG141" s="33"/>
      <c r="BH141" s="33"/>
      <c r="BI141" s="3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220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62"/>
      <c r="AR142" s="33"/>
      <c r="AS142" s="62"/>
      <c r="AT142" s="33"/>
      <c r="AU142" s="33"/>
      <c r="AV142" s="33"/>
      <c r="AW142" s="33"/>
      <c r="AX142" s="33"/>
      <c r="AY142" s="42"/>
      <c r="AZ142" s="43"/>
      <c r="BA142" s="60"/>
      <c r="BB142" s="42"/>
      <c r="BC142" s="42"/>
      <c r="BD142" s="33"/>
      <c r="BE142" s="33"/>
      <c r="BF142" s="33"/>
      <c r="BG142" s="33"/>
      <c r="BH142" s="33"/>
      <c r="BI142" s="3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220.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62"/>
      <c r="AR143" s="33"/>
      <c r="AS143" s="62"/>
      <c r="AT143" s="33"/>
      <c r="AU143" s="33"/>
      <c r="AV143" s="33"/>
      <c r="AW143" s="33"/>
      <c r="AX143" s="33"/>
      <c r="AY143" s="42"/>
      <c r="AZ143" s="43"/>
      <c r="BA143" s="60"/>
      <c r="BB143" s="43"/>
      <c r="BC143" s="42"/>
      <c r="BD143" s="33"/>
      <c r="BE143" s="33"/>
      <c r="BF143" s="33"/>
      <c r="BG143" s="33"/>
      <c r="BH143" s="33"/>
      <c r="BI143" s="3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409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52"/>
      <c r="O144" s="52"/>
      <c r="P144" s="52"/>
      <c r="Q144" s="52"/>
      <c r="R144" s="52"/>
      <c r="S144" s="52"/>
      <c r="T144" s="52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42"/>
      <c r="AF144" s="52"/>
      <c r="AG144" s="52"/>
      <c r="AH144" s="33"/>
      <c r="AI144" s="60"/>
      <c r="AJ144" s="52"/>
      <c r="AK144" s="52"/>
      <c r="AL144" s="33"/>
      <c r="AM144" s="33"/>
      <c r="AN144" s="33"/>
      <c r="AO144" s="33"/>
      <c r="AP144" s="33"/>
      <c r="AQ144" s="60"/>
      <c r="AR144" s="52"/>
      <c r="AS144" s="60"/>
      <c r="AT144" s="52"/>
      <c r="AU144" s="33"/>
      <c r="AV144" s="33"/>
      <c r="AW144" s="33"/>
      <c r="AX144" s="33"/>
      <c r="AY144" s="42"/>
      <c r="AZ144" s="43"/>
      <c r="BA144" s="60"/>
      <c r="BB144" s="52"/>
      <c r="BC144" s="52"/>
      <c r="BD144" s="33"/>
      <c r="BE144" s="33"/>
      <c r="BF144" s="33"/>
      <c r="BG144" s="33"/>
      <c r="BH144" s="33"/>
      <c r="BI144" s="3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144.7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52"/>
      <c r="O145" s="52"/>
      <c r="P145" s="52"/>
      <c r="Q145" s="52"/>
      <c r="R145" s="52"/>
      <c r="S145" s="52"/>
      <c r="T145" s="52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42"/>
      <c r="AF145" s="52"/>
      <c r="AG145" s="52"/>
      <c r="AH145" s="33"/>
      <c r="AI145" s="60"/>
      <c r="AJ145" s="52"/>
      <c r="AK145" s="52"/>
      <c r="AL145" s="33"/>
      <c r="AM145" s="33"/>
      <c r="AN145" s="33"/>
      <c r="AO145" s="33"/>
      <c r="AP145" s="33"/>
      <c r="AQ145" s="60"/>
      <c r="AR145" s="52"/>
      <c r="AS145" s="60"/>
      <c r="AT145" s="52"/>
      <c r="AU145" s="33"/>
      <c r="AV145" s="33"/>
      <c r="AW145" s="33"/>
      <c r="AX145" s="33"/>
      <c r="AY145" s="42"/>
      <c r="AZ145" s="43"/>
      <c r="BA145" s="60"/>
      <c r="BB145" s="52"/>
      <c r="BC145" s="52"/>
      <c r="BD145" s="33"/>
      <c r="BE145" s="33"/>
      <c r="BF145" s="33"/>
      <c r="BG145" s="33"/>
      <c r="BH145" s="33"/>
      <c r="BI145" s="3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44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52"/>
      <c r="O146" s="52"/>
      <c r="P146" s="52"/>
      <c r="Q146" s="52"/>
      <c r="R146" s="52"/>
      <c r="S146" s="52"/>
      <c r="T146" s="52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42"/>
      <c r="AF146" s="52"/>
      <c r="AG146" s="52"/>
      <c r="AH146" s="33"/>
      <c r="AI146" s="60"/>
      <c r="AJ146" s="52"/>
      <c r="AK146" s="52"/>
      <c r="AL146" s="33"/>
      <c r="AM146" s="33"/>
      <c r="AN146" s="33"/>
      <c r="AO146" s="33"/>
      <c r="AP146" s="33"/>
      <c r="AQ146" s="60"/>
      <c r="AR146" s="52"/>
      <c r="AS146" s="60"/>
      <c r="AT146" s="52"/>
      <c r="AU146" s="33"/>
      <c r="AV146" s="33"/>
      <c r="AW146" s="33"/>
      <c r="AX146" s="33"/>
      <c r="AY146" s="42"/>
      <c r="AZ146" s="43"/>
      <c r="BA146" s="60"/>
      <c r="BB146" s="52"/>
      <c r="BC146" s="52"/>
      <c r="BD146" s="33"/>
      <c r="BE146" s="33"/>
      <c r="BF146" s="33"/>
      <c r="BG146" s="33"/>
      <c r="BH146" s="33"/>
      <c r="BI146" s="3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44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52"/>
      <c r="O147" s="52"/>
      <c r="P147" s="52"/>
      <c r="Q147" s="52"/>
      <c r="R147" s="52"/>
      <c r="S147" s="52"/>
      <c r="T147" s="52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42"/>
      <c r="AF147" s="52"/>
      <c r="AG147" s="52"/>
      <c r="AH147" s="33"/>
      <c r="AI147" s="60"/>
      <c r="AJ147" s="52"/>
      <c r="AK147" s="52"/>
      <c r="AL147" s="33"/>
      <c r="AM147" s="33"/>
      <c r="AN147" s="33"/>
      <c r="AO147" s="33"/>
      <c r="AP147" s="33"/>
      <c r="AQ147" s="60"/>
      <c r="AR147" s="52"/>
      <c r="AS147" s="60"/>
      <c r="AT147" s="52"/>
      <c r="AU147" s="33"/>
      <c r="AV147" s="33"/>
      <c r="AW147" s="33"/>
      <c r="AX147" s="33"/>
      <c r="AY147" s="42"/>
      <c r="AZ147" s="43"/>
      <c r="BA147" s="60"/>
      <c r="BB147" s="52"/>
      <c r="BC147" s="52"/>
      <c r="BD147" s="33"/>
      <c r="BE147" s="33"/>
      <c r="BF147" s="33"/>
      <c r="BG147" s="33"/>
      <c r="BH147" s="33"/>
      <c r="BI147" s="3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144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52"/>
      <c r="O148" s="52"/>
      <c r="P148" s="52"/>
      <c r="Q148" s="52"/>
      <c r="R148" s="52"/>
      <c r="S148" s="52"/>
      <c r="T148" s="52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42"/>
      <c r="AF148" s="52"/>
      <c r="AG148" s="52"/>
      <c r="AH148" s="33"/>
      <c r="AI148" s="60"/>
      <c r="AJ148" s="52"/>
      <c r="AK148" s="52"/>
      <c r="AL148" s="33"/>
      <c r="AM148" s="33"/>
      <c r="AN148" s="33"/>
      <c r="AO148" s="33"/>
      <c r="AP148" s="33"/>
      <c r="AQ148" s="60"/>
      <c r="AR148" s="52"/>
      <c r="AS148" s="60"/>
      <c r="AT148" s="52"/>
      <c r="AU148" s="33"/>
      <c r="AV148" s="33"/>
      <c r="AW148" s="33"/>
      <c r="AX148" s="33"/>
      <c r="AY148" s="42"/>
      <c r="AZ148" s="43"/>
      <c r="BA148" s="60"/>
      <c r="BB148" s="52"/>
      <c r="BC148" s="52"/>
      <c r="BD148" s="33"/>
      <c r="BE148" s="33"/>
      <c r="BF148" s="33"/>
      <c r="BG148" s="33"/>
      <c r="BH148" s="33"/>
      <c r="BI148" s="3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144.7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52"/>
      <c r="O149" s="52"/>
      <c r="P149" s="52"/>
      <c r="Q149" s="52"/>
      <c r="R149" s="52"/>
      <c r="S149" s="52"/>
      <c r="T149" s="52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42"/>
      <c r="AF149" s="52"/>
      <c r="AG149" s="52"/>
      <c r="AH149" s="33"/>
      <c r="AI149" s="60"/>
      <c r="AJ149" s="52"/>
      <c r="AK149" s="52"/>
      <c r="AL149" s="33"/>
      <c r="AM149" s="33"/>
      <c r="AN149" s="33"/>
      <c r="AO149" s="33"/>
      <c r="AP149" s="33"/>
      <c r="AQ149" s="60"/>
      <c r="AR149" s="52"/>
      <c r="AS149" s="60"/>
      <c r="AT149" s="52"/>
      <c r="AU149" s="33"/>
      <c r="AV149" s="33"/>
      <c r="AW149" s="33"/>
      <c r="AX149" s="33"/>
      <c r="AY149" s="42"/>
      <c r="AZ149" s="43"/>
      <c r="BA149" s="60"/>
      <c r="BB149" s="52"/>
      <c r="BC149" s="52"/>
      <c r="BD149" s="33"/>
      <c r="BE149" s="33"/>
      <c r="BF149" s="33"/>
      <c r="BG149" s="33"/>
      <c r="BH149" s="33"/>
      <c r="BI149" s="3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409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52"/>
      <c r="O150" s="52"/>
      <c r="P150" s="52"/>
      <c r="Q150" s="52"/>
      <c r="R150" s="52"/>
      <c r="S150" s="52"/>
      <c r="T150" s="52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62"/>
      <c r="AR150" s="33"/>
      <c r="AS150" s="62"/>
      <c r="AT150" s="33"/>
      <c r="AU150" s="33"/>
      <c r="AV150" s="33"/>
      <c r="AW150" s="33"/>
      <c r="AX150" s="33"/>
      <c r="AY150" s="42"/>
      <c r="AZ150" s="43"/>
      <c r="BA150" s="60"/>
      <c r="BB150" s="51"/>
      <c r="BC150" s="52"/>
      <c r="BD150" s="33"/>
      <c r="BE150" s="33"/>
      <c r="BF150" s="33"/>
      <c r="BG150" s="33"/>
      <c r="BH150" s="33"/>
      <c r="BI150" s="3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408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62"/>
      <c r="AR151" s="33"/>
      <c r="AS151" s="62"/>
      <c r="AT151" s="33"/>
      <c r="AU151" s="33"/>
      <c r="AV151" s="33"/>
      <c r="AW151" s="33"/>
      <c r="AX151" s="33"/>
      <c r="AY151" s="42"/>
      <c r="AZ151" s="43"/>
      <c r="BA151" s="60"/>
      <c r="BB151" s="42"/>
      <c r="BC151" s="42"/>
      <c r="BD151" s="33"/>
      <c r="BE151" s="33"/>
      <c r="BF151" s="33"/>
      <c r="BG151" s="33"/>
      <c r="BH151" s="33"/>
      <c r="BI151" s="3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146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62"/>
      <c r="AJ152" s="33"/>
      <c r="AK152" s="33"/>
      <c r="AL152" s="33"/>
      <c r="AM152" s="33"/>
      <c r="AN152" s="33"/>
      <c r="AO152" s="33"/>
      <c r="AP152" s="33"/>
      <c r="AQ152" s="62"/>
      <c r="AR152" s="33"/>
      <c r="AS152" s="62"/>
      <c r="AT152" s="33"/>
      <c r="AU152" s="33"/>
      <c r="AV152" s="33"/>
      <c r="AW152" s="33"/>
      <c r="AX152" s="33"/>
      <c r="AY152" s="42"/>
      <c r="AZ152" s="43"/>
      <c r="BA152" s="60"/>
      <c r="BB152" s="51"/>
      <c r="BC152" s="52"/>
      <c r="BD152" s="33"/>
      <c r="BE152" s="33"/>
      <c r="BF152" s="33"/>
      <c r="BG152" s="33"/>
      <c r="BH152" s="33"/>
      <c r="BI152" s="3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408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62"/>
      <c r="AJ153" s="33"/>
      <c r="AK153" s="33"/>
      <c r="AL153" s="33"/>
      <c r="AM153" s="33"/>
      <c r="AN153" s="33"/>
      <c r="AO153" s="33"/>
      <c r="AP153" s="33"/>
      <c r="AQ153" s="62"/>
      <c r="AR153" s="33"/>
      <c r="AS153" s="62"/>
      <c r="AT153" s="33"/>
      <c r="AU153" s="33"/>
      <c r="AV153" s="33"/>
      <c r="AW153" s="33"/>
      <c r="AX153" s="33"/>
      <c r="AY153" s="42"/>
      <c r="AZ153" s="43"/>
      <c r="BA153" s="60"/>
      <c r="BB153" s="42"/>
      <c r="BC153" s="42"/>
      <c r="BD153" s="33"/>
      <c r="BE153" s="33"/>
      <c r="BF153" s="33"/>
      <c r="BG153" s="33"/>
      <c r="BH153" s="33"/>
      <c r="BI153" s="3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156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62"/>
      <c r="AJ154" s="33"/>
      <c r="AK154" s="33"/>
      <c r="AL154" s="33"/>
      <c r="AM154" s="33"/>
      <c r="AN154" s="33"/>
      <c r="AO154" s="33"/>
      <c r="AP154" s="33"/>
      <c r="AQ154" s="62"/>
      <c r="AR154" s="33"/>
      <c r="AS154" s="62"/>
      <c r="AT154" s="33"/>
      <c r="AU154" s="33"/>
      <c r="AV154" s="33"/>
      <c r="AW154" s="33"/>
      <c r="AX154" s="33"/>
      <c r="AY154" s="42"/>
      <c r="AZ154" s="43"/>
      <c r="BA154" s="60"/>
      <c r="BB154" s="51"/>
      <c r="BC154" s="52"/>
      <c r="BD154" s="33"/>
      <c r="BE154" s="33"/>
      <c r="BF154" s="33"/>
      <c r="BG154" s="33"/>
      <c r="BH154" s="33"/>
      <c r="BI154" s="3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132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52"/>
      <c r="O155" s="52"/>
      <c r="P155" s="52"/>
      <c r="Q155" s="52"/>
      <c r="R155" s="52"/>
      <c r="S155" s="52"/>
      <c r="T155" s="52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62"/>
      <c r="AJ155" s="33"/>
      <c r="AK155" s="33"/>
      <c r="AL155" s="33"/>
      <c r="AM155" s="33"/>
      <c r="AN155" s="33"/>
      <c r="AO155" s="33"/>
      <c r="AP155" s="33"/>
      <c r="AQ155" s="62"/>
      <c r="AR155" s="33"/>
      <c r="AS155" s="62"/>
      <c r="AT155" s="33"/>
      <c r="AU155" s="33"/>
      <c r="AV155" s="33"/>
      <c r="AW155" s="33"/>
      <c r="AX155" s="33"/>
      <c r="AY155" s="42"/>
      <c r="AZ155" s="43"/>
      <c r="BA155" s="60"/>
      <c r="BB155" s="52"/>
      <c r="BC155" s="52"/>
      <c r="BD155" s="33"/>
      <c r="BE155" s="33"/>
      <c r="BF155" s="33"/>
      <c r="BG155" s="33"/>
      <c r="BH155" s="33"/>
      <c r="BI155" s="3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32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52"/>
      <c r="O156" s="52"/>
      <c r="P156" s="52"/>
      <c r="Q156" s="52"/>
      <c r="R156" s="52"/>
      <c r="S156" s="52"/>
      <c r="T156" s="52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62"/>
      <c r="AJ156" s="33"/>
      <c r="AK156" s="33"/>
      <c r="AL156" s="33"/>
      <c r="AM156" s="33"/>
      <c r="AN156" s="33"/>
      <c r="AO156" s="33"/>
      <c r="AP156" s="33"/>
      <c r="AQ156" s="62"/>
      <c r="AR156" s="33"/>
      <c r="AS156" s="62"/>
      <c r="AT156" s="33"/>
      <c r="AU156" s="33"/>
      <c r="AV156" s="33"/>
      <c r="AW156" s="33"/>
      <c r="AX156" s="33"/>
      <c r="AY156" s="42"/>
      <c r="AZ156" s="43"/>
      <c r="BA156" s="60"/>
      <c r="BB156" s="51"/>
      <c r="BC156" s="52"/>
      <c r="BD156" s="33"/>
      <c r="BE156" s="33"/>
      <c r="BF156" s="33"/>
      <c r="BG156" s="33"/>
      <c r="BH156" s="33"/>
      <c r="BI156" s="3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246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43"/>
      <c r="O157" s="42"/>
      <c r="P157" s="43"/>
      <c r="Q157" s="43"/>
      <c r="R157" s="43"/>
      <c r="S157" s="43"/>
      <c r="T157" s="4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62"/>
      <c r="AJ157" s="33"/>
      <c r="AK157" s="33"/>
      <c r="AL157" s="33"/>
      <c r="AM157" s="33"/>
      <c r="AN157" s="33"/>
      <c r="AO157" s="33"/>
      <c r="AP157" s="33"/>
      <c r="AQ157" s="62"/>
      <c r="AR157" s="33"/>
      <c r="AS157" s="62"/>
      <c r="AT157" s="33"/>
      <c r="AU157" s="33"/>
      <c r="AV157" s="33"/>
      <c r="AW157" s="33"/>
      <c r="AX157" s="33"/>
      <c r="AY157" s="42"/>
      <c r="AZ157" s="43"/>
      <c r="BA157" s="60"/>
      <c r="BB157" s="43"/>
      <c r="BC157" s="43"/>
      <c r="BD157" s="33"/>
      <c r="BE157" s="33"/>
      <c r="BF157" s="33"/>
      <c r="BG157" s="33"/>
      <c r="BH157" s="33"/>
      <c r="BI157" s="3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184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4"/>
      <c r="O158" s="34"/>
      <c r="P158" s="34"/>
      <c r="Q158" s="34"/>
      <c r="R158" s="34"/>
      <c r="S158" s="34"/>
      <c r="T158" s="3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62"/>
      <c r="AJ158" s="33"/>
      <c r="AK158" s="33"/>
      <c r="AL158" s="33"/>
      <c r="AM158" s="33"/>
      <c r="AN158" s="33"/>
      <c r="AO158" s="33"/>
      <c r="AP158" s="33"/>
      <c r="AQ158" s="62"/>
      <c r="AR158" s="33"/>
      <c r="AS158" s="62"/>
      <c r="AT158" s="33"/>
      <c r="AU158" s="33"/>
      <c r="AV158" s="33"/>
      <c r="AW158" s="33"/>
      <c r="AX158" s="33"/>
      <c r="AY158" s="42"/>
      <c r="AZ158" s="43"/>
      <c r="BA158" s="56"/>
      <c r="BB158" s="59"/>
      <c r="BC158" s="52"/>
      <c r="BD158" s="33"/>
      <c r="BE158" s="33"/>
      <c r="BF158" s="33"/>
      <c r="BG158" s="33"/>
      <c r="BH158" s="33"/>
      <c r="BI158" s="33"/>
      <c r="BJ158" s="33"/>
      <c r="BK158" s="44"/>
      <c r="BL158" s="24"/>
      <c r="BM158" s="33"/>
      <c r="BN158" s="33"/>
      <c r="BO158" s="34"/>
      <c r="BP158" s="23"/>
      <c r="BQ158" s="24"/>
      <c r="BR158" s="25"/>
    </row>
    <row r="159" spans="1:70" s="22" customFormat="1" ht="184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60"/>
      <c r="N159" s="32"/>
      <c r="O159" s="31"/>
      <c r="P159" s="32"/>
      <c r="Q159" s="32"/>
      <c r="R159" s="32"/>
      <c r="S159" s="32"/>
      <c r="T159" s="32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62"/>
      <c r="AJ159" s="33"/>
      <c r="AK159" s="33"/>
      <c r="AL159" s="33"/>
      <c r="AM159" s="33"/>
      <c r="AN159" s="33"/>
      <c r="AO159" s="33"/>
      <c r="AP159" s="33"/>
      <c r="AQ159" s="62"/>
      <c r="AR159" s="33"/>
      <c r="AS159" s="62"/>
      <c r="AT159" s="33"/>
      <c r="AU159" s="33"/>
      <c r="AV159" s="33"/>
      <c r="AW159" s="33"/>
      <c r="AX159" s="33"/>
      <c r="AY159" s="42"/>
      <c r="AZ159" s="43"/>
      <c r="BA159" s="56"/>
      <c r="BB159" s="59"/>
      <c r="BC159" s="52"/>
      <c r="BD159" s="33"/>
      <c r="BE159" s="33"/>
      <c r="BF159" s="33"/>
      <c r="BG159" s="33"/>
      <c r="BH159" s="33"/>
      <c r="BI159" s="33"/>
      <c r="BJ159" s="33"/>
      <c r="BK159" s="44"/>
      <c r="BL159" s="24"/>
      <c r="BM159" s="33"/>
      <c r="BN159" s="33"/>
      <c r="BO159" s="34"/>
      <c r="BP159" s="23"/>
      <c r="BQ159" s="24"/>
      <c r="BR159" s="25"/>
    </row>
    <row r="160" spans="1:70" s="22" customFormat="1" ht="184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62"/>
      <c r="AJ160" s="33"/>
      <c r="AK160" s="33"/>
      <c r="AL160" s="33"/>
      <c r="AM160" s="33"/>
      <c r="AN160" s="33"/>
      <c r="AO160" s="33"/>
      <c r="AP160" s="33"/>
      <c r="AQ160" s="62"/>
      <c r="AR160" s="33"/>
      <c r="AS160" s="62"/>
      <c r="AT160" s="33"/>
      <c r="AU160" s="33"/>
      <c r="AV160" s="33"/>
      <c r="AW160" s="33"/>
      <c r="AX160" s="33"/>
      <c r="AY160" s="42"/>
      <c r="AZ160" s="43"/>
      <c r="BA160" s="60"/>
      <c r="BB160" s="42"/>
      <c r="BC160" s="42"/>
      <c r="BD160" s="33"/>
      <c r="BE160" s="33"/>
      <c r="BF160" s="33"/>
      <c r="BG160" s="33"/>
      <c r="BH160" s="33"/>
      <c r="BI160" s="3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84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62"/>
      <c r="AJ161" s="33"/>
      <c r="AK161" s="33"/>
      <c r="AL161" s="33"/>
      <c r="AM161" s="33"/>
      <c r="AN161" s="33"/>
      <c r="AO161" s="33"/>
      <c r="AP161" s="33"/>
      <c r="AQ161" s="62"/>
      <c r="AR161" s="33"/>
      <c r="AS161" s="62"/>
      <c r="AT161" s="33"/>
      <c r="AU161" s="33"/>
      <c r="AV161" s="33"/>
      <c r="AW161" s="33"/>
      <c r="AX161" s="33"/>
      <c r="AY161" s="42"/>
      <c r="AZ161" s="43"/>
      <c r="BA161" s="56"/>
      <c r="BB161" s="59"/>
      <c r="BC161" s="42"/>
      <c r="BD161" s="33"/>
      <c r="BE161" s="33"/>
      <c r="BF161" s="33"/>
      <c r="BG161" s="33"/>
      <c r="BH161" s="33"/>
      <c r="BI161" s="33"/>
      <c r="BJ161" s="33"/>
      <c r="BK161" s="44"/>
      <c r="BL161" s="24"/>
      <c r="BM161" s="33"/>
      <c r="BN161" s="33"/>
      <c r="BO161" s="34"/>
      <c r="BP161" s="23"/>
      <c r="BQ161" s="24"/>
      <c r="BR161" s="25"/>
    </row>
    <row r="162" spans="1:70" s="22" customFormat="1" ht="189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51"/>
      <c r="O162" s="51"/>
      <c r="P162" s="51"/>
      <c r="Q162" s="51"/>
      <c r="R162" s="51"/>
      <c r="S162" s="51"/>
      <c r="T162" s="5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62"/>
      <c r="AJ162" s="33"/>
      <c r="AK162" s="33"/>
      <c r="AL162" s="33"/>
      <c r="AM162" s="33"/>
      <c r="AN162" s="33"/>
      <c r="AO162" s="33"/>
      <c r="AP162" s="33"/>
      <c r="AQ162" s="62"/>
      <c r="AR162" s="33"/>
      <c r="AS162" s="62"/>
      <c r="AT162" s="33"/>
      <c r="AU162" s="33"/>
      <c r="AV162" s="33"/>
      <c r="AW162" s="33"/>
      <c r="AX162" s="33"/>
      <c r="AY162" s="42"/>
      <c r="AZ162" s="43"/>
      <c r="BA162" s="56"/>
      <c r="BB162" s="59"/>
      <c r="BC162" s="42"/>
      <c r="BD162" s="33"/>
      <c r="BE162" s="33"/>
      <c r="BF162" s="33"/>
      <c r="BG162" s="33"/>
      <c r="BH162" s="33"/>
      <c r="BI162" s="33"/>
      <c r="BJ162" s="33"/>
      <c r="BK162" s="44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62"/>
      <c r="AJ163" s="33"/>
      <c r="AK163" s="33"/>
      <c r="AL163" s="33"/>
      <c r="AM163" s="33"/>
      <c r="AN163" s="33"/>
      <c r="AO163" s="33"/>
      <c r="AP163" s="33"/>
      <c r="AQ163" s="62"/>
      <c r="AR163" s="33"/>
      <c r="AS163" s="62"/>
      <c r="AT163" s="33"/>
      <c r="AU163" s="33"/>
      <c r="AV163" s="33"/>
      <c r="AW163" s="33"/>
      <c r="AX163" s="33"/>
      <c r="AY163" s="42"/>
      <c r="AZ163" s="43"/>
      <c r="BA163" s="60"/>
      <c r="BB163" s="42"/>
      <c r="BC163" s="42"/>
      <c r="BD163" s="33"/>
      <c r="BE163" s="33"/>
      <c r="BF163" s="33"/>
      <c r="BG163" s="42"/>
      <c r="BH163" s="43"/>
      <c r="BI163" s="4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84.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62"/>
      <c r="AJ164" s="33"/>
      <c r="AK164" s="33"/>
      <c r="AL164" s="33"/>
      <c r="AM164" s="33"/>
      <c r="AN164" s="33"/>
      <c r="AO164" s="33"/>
      <c r="AP164" s="33"/>
      <c r="AQ164" s="62"/>
      <c r="AR164" s="33"/>
      <c r="AS164" s="62"/>
      <c r="AT164" s="33"/>
      <c r="AU164" s="33"/>
      <c r="AV164" s="33"/>
      <c r="AW164" s="33"/>
      <c r="AX164" s="33"/>
      <c r="AY164" s="42"/>
      <c r="AZ164" s="43"/>
      <c r="BA164" s="49"/>
      <c r="BB164" s="59"/>
      <c r="BC164" s="42"/>
      <c r="BD164" s="33"/>
      <c r="BE164" s="33"/>
      <c r="BF164" s="33"/>
      <c r="BG164" s="42"/>
      <c r="BH164" s="43"/>
      <c r="BI164" s="43"/>
      <c r="BJ164" s="33"/>
      <c r="BK164" s="44"/>
      <c r="BL164" s="24"/>
      <c r="BM164" s="33"/>
      <c r="BN164" s="33"/>
      <c r="BO164" s="34"/>
      <c r="BP164" s="23"/>
      <c r="BQ164" s="24"/>
      <c r="BR164" s="25"/>
    </row>
    <row r="165" spans="1:70" s="22" customFormat="1" ht="184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52"/>
      <c r="O165" s="52"/>
      <c r="P165" s="52"/>
      <c r="Q165" s="52"/>
      <c r="R165" s="52"/>
      <c r="S165" s="52"/>
      <c r="T165" s="52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62"/>
      <c r="AJ165" s="33"/>
      <c r="AK165" s="33"/>
      <c r="AL165" s="33"/>
      <c r="AM165" s="33"/>
      <c r="AN165" s="33"/>
      <c r="AO165" s="33"/>
      <c r="AP165" s="33"/>
      <c r="AQ165" s="62"/>
      <c r="AR165" s="33"/>
      <c r="AS165" s="62"/>
      <c r="AT165" s="33"/>
      <c r="AU165" s="33"/>
      <c r="AV165" s="33"/>
      <c r="AW165" s="33"/>
      <c r="AX165" s="33"/>
      <c r="AY165" s="42"/>
      <c r="AZ165" s="43"/>
      <c r="BA165" s="60"/>
      <c r="BB165" s="52"/>
      <c r="BC165" s="52"/>
      <c r="BD165" s="33"/>
      <c r="BE165" s="33"/>
      <c r="BF165" s="33"/>
      <c r="BG165" s="33"/>
      <c r="BH165" s="33"/>
      <c r="BI165" s="3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184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52"/>
      <c r="O166" s="52"/>
      <c r="P166" s="52"/>
      <c r="Q166" s="52"/>
      <c r="R166" s="52"/>
      <c r="S166" s="52"/>
      <c r="T166" s="52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62"/>
      <c r="AJ166" s="33"/>
      <c r="AK166" s="33"/>
      <c r="AL166" s="33"/>
      <c r="AM166" s="33"/>
      <c r="AN166" s="33"/>
      <c r="AO166" s="33"/>
      <c r="AP166" s="33"/>
      <c r="AQ166" s="62"/>
      <c r="AR166" s="33"/>
      <c r="AS166" s="62"/>
      <c r="AT166" s="33"/>
      <c r="AU166" s="33"/>
      <c r="AV166" s="33"/>
      <c r="AW166" s="33"/>
      <c r="AX166" s="33"/>
      <c r="AY166" s="42"/>
      <c r="AZ166" s="43"/>
      <c r="BA166" s="60"/>
      <c r="BB166" s="43"/>
      <c r="BC166" s="42"/>
      <c r="BD166" s="33"/>
      <c r="BE166" s="33"/>
      <c r="BF166" s="33"/>
      <c r="BG166" s="33"/>
      <c r="BH166" s="33"/>
      <c r="BI166" s="3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184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52"/>
      <c r="O167" s="52"/>
      <c r="P167" s="52"/>
      <c r="Q167" s="52"/>
      <c r="R167" s="52"/>
      <c r="S167" s="52"/>
      <c r="T167" s="52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62"/>
      <c r="AJ167" s="33"/>
      <c r="AK167" s="33"/>
      <c r="AL167" s="33"/>
      <c r="AM167" s="33"/>
      <c r="AN167" s="33"/>
      <c r="AO167" s="33"/>
      <c r="AP167" s="33"/>
      <c r="AQ167" s="62"/>
      <c r="AR167" s="33"/>
      <c r="AS167" s="62"/>
      <c r="AT167" s="33"/>
      <c r="AU167" s="33"/>
      <c r="AV167" s="33"/>
      <c r="AW167" s="33"/>
      <c r="AX167" s="33"/>
      <c r="AY167" s="42"/>
      <c r="AZ167" s="43"/>
      <c r="BA167" s="60"/>
      <c r="BB167" s="52"/>
      <c r="BC167" s="52"/>
      <c r="BD167" s="33"/>
      <c r="BE167" s="33"/>
      <c r="BF167" s="33"/>
      <c r="BG167" s="33"/>
      <c r="BH167" s="33"/>
      <c r="BI167" s="3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184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52"/>
      <c r="O168" s="52"/>
      <c r="P168" s="52"/>
      <c r="Q168" s="52"/>
      <c r="R168" s="52"/>
      <c r="S168" s="52"/>
      <c r="T168" s="52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62"/>
      <c r="AJ168" s="33"/>
      <c r="AK168" s="33"/>
      <c r="AL168" s="33"/>
      <c r="AM168" s="33"/>
      <c r="AN168" s="33"/>
      <c r="AO168" s="33"/>
      <c r="AP168" s="33"/>
      <c r="AQ168" s="62"/>
      <c r="AR168" s="33"/>
      <c r="AS168" s="62"/>
      <c r="AT168" s="33"/>
      <c r="AU168" s="33"/>
      <c r="AV168" s="33"/>
      <c r="AW168" s="33"/>
      <c r="AX168" s="33"/>
      <c r="AY168" s="42"/>
      <c r="AZ168" s="43"/>
      <c r="BA168" s="60"/>
      <c r="BB168" s="43"/>
      <c r="BC168" s="42"/>
      <c r="BD168" s="33"/>
      <c r="BE168" s="33"/>
      <c r="BF168" s="33"/>
      <c r="BG168" s="33"/>
      <c r="BH168" s="33"/>
      <c r="BI168" s="3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212.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43"/>
      <c r="O169" s="43"/>
      <c r="P169" s="43"/>
      <c r="Q169" s="43"/>
      <c r="R169" s="43"/>
      <c r="S169" s="43"/>
      <c r="T169" s="4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33"/>
      <c r="AJ169" s="33"/>
      <c r="AK169" s="33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60"/>
      <c r="BB169" s="43"/>
      <c r="BC169" s="43"/>
      <c r="BD169" s="33"/>
      <c r="BE169" s="33"/>
      <c r="BF169" s="33"/>
      <c r="BG169" s="33"/>
      <c r="BH169" s="33"/>
      <c r="BI169" s="3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409.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33"/>
      <c r="AJ170" s="33"/>
      <c r="AK170" s="33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60"/>
      <c r="BB170" s="43"/>
      <c r="BC170" s="43"/>
      <c r="BD170" s="33"/>
      <c r="BE170" s="33"/>
      <c r="BF170" s="33"/>
      <c r="BG170" s="33"/>
      <c r="BH170" s="33"/>
      <c r="BI170" s="3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86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60"/>
      <c r="N171" s="32"/>
      <c r="O171" s="31"/>
      <c r="P171" s="32"/>
      <c r="Q171" s="32"/>
      <c r="R171" s="32"/>
      <c r="S171" s="32"/>
      <c r="T171" s="3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33"/>
      <c r="AJ171" s="33"/>
      <c r="AK171" s="33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62"/>
      <c r="BB171" s="33"/>
      <c r="BC171" s="33"/>
      <c r="BD171" s="33"/>
      <c r="BE171" s="33"/>
      <c r="BF171" s="33"/>
      <c r="BG171" s="33"/>
      <c r="BH171" s="33"/>
      <c r="BI171" s="3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222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3"/>
      <c r="AW172" s="33"/>
      <c r="AX172" s="33"/>
      <c r="AY172" s="33"/>
      <c r="AZ172" s="33"/>
      <c r="BA172" s="60"/>
      <c r="BB172" s="43"/>
      <c r="BC172" s="43"/>
      <c r="BD172" s="33"/>
      <c r="BE172" s="33"/>
      <c r="BF172" s="33"/>
      <c r="BG172" s="33"/>
      <c r="BH172" s="33"/>
      <c r="BI172" s="42"/>
      <c r="BJ172" s="43"/>
      <c r="BK172" s="43"/>
      <c r="BL172" s="24"/>
      <c r="BM172" s="33"/>
      <c r="BN172" s="33"/>
      <c r="BO172" s="34"/>
      <c r="BP172" s="23"/>
      <c r="BQ172" s="24"/>
      <c r="BR172" s="25"/>
    </row>
    <row r="173" spans="1:70" s="22" customFormat="1" ht="222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43"/>
      <c r="Q173" s="43"/>
      <c r="R173" s="43"/>
      <c r="S173" s="43"/>
      <c r="T173" s="4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3"/>
      <c r="BA173" s="62"/>
      <c r="BB173" s="33"/>
      <c r="BC173" s="33"/>
      <c r="BD173" s="33"/>
      <c r="BE173" s="33"/>
      <c r="BF173" s="33"/>
      <c r="BG173" s="33"/>
      <c r="BH173" s="33"/>
      <c r="BI173" s="3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222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43"/>
      <c r="Q174" s="43"/>
      <c r="R174" s="43"/>
      <c r="S174" s="43"/>
      <c r="T174" s="4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33"/>
      <c r="AZ174" s="33"/>
      <c r="BA174" s="62"/>
      <c r="BB174" s="33"/>
      <c r="BC174" s="33"/>
      <c r="BD174" s="33"/>
      <c r="BE174" s="33"/>
      <c r="BF174" s="33"/>
      <c r="BG174" s="33"/>
      <c r="BH174" s="33"/>
      <c r="BI174" s="3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257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43"/>
      <c r="O175" s="42"/>
      <c r="P175" s="43"/>
      <c r="Q175" s="43"/>
      <c r="R175" s="43"/>
      <c r="S175" s="43"/>
      <c r="T175" s="4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60"/>
      <c r="BB175" s="43"/>
      <c r="BC175" s="43"/>
      <c r="BD175" s="33"/>
      <c r="BE175" s="33"/>
      <c r="BF175" s="33"/>
      <c r="BG175" s="33"/>
      <c r="BH175" s="33"/>
      <c r="BI175" s="3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182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60"/>
      <c r="N176" s="32"/>
      <c r="O176" s="31"/>
      <c r="P176" s="32"/>
      <c r="Q176" s="32"/>
      <c r="R176" s="32"/>
      <c r="S176" s="32"/>
      <c r="T176" s="32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33"/>
      <c r="AJ176" s="33"/>
      <c r="AK176" s="33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33"/>
      <c r="AZ176" s="33"/>
      <c r="BA176" s="62"/>
      <c r="BB176" s="33"/>
      <c r="BC176" s="33"/>
      <c r="BD176" s="33"/>
      <c r="BE176" s="33"/>
      <c r="BF176" s="33"/>
      <c r="BG176" s="33"/>
      <c r="BH176" s="33"/>
      <c r="BI176" s="3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229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52"/>
      <c r="O177" s="52"/>
      <c r="P177" s="52"/>
      <c r="Q177" s="52"/>
      <c r="R177" s="52"/>
      <c r="S177" s="52"/>
      <c r="T177" s="52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62"/>
      <c r="BB177" s="33"/>
      <c r="BC177" s="33"/>
      <c r="BD177" s="33"/>
      <c r="BE177" s="33"/>
      <c r="BF177" s="33"/>
      <c r="BG177" s="33"/>
      <c r="BH177" s="33"/>
      <c r="BI177" s="3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409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43"/>
      <c r="O178" s="42"/>
      <c r="P178" s="43"/>
      <c r="Q178" s="43"/>
      <c r="R178" s="43"/>
      <c r="S178" s="43"/>
      <c r="T178" s="4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3"/>
      <c r="AG178" s="43"/>
      <c r="AH178" s="43"/>
      <c r="AI178" s="60"/>
      <c r="AJ178" s="43"/>
      <c r="AK178" s="43"/>
      <c r="AL178" s="33"/>
      <c r="AM178" s="33"/>
      <c r="AN178" s="33"/>
      <c r="AO178" s="33"/>
      <c r="AP178" s="33"/>
      <c r="AQ178" s="60"/>
      <c r="AR178" s="43"/>
      <c r="AS178" s="60"/>
      <c r="AT178" s="43"/>
      <c r="AU178" s="33"/>
      <c r="AV178" s="33"/>
      <c r="AW178" s="33"/>
      <c r="AX178" s="33"/>
      <c r="AY178" s="42"/>
      <c r="AZ178" s="43"/>
      <c r="BA178" s="60"/>
      <c r="BB178" s="43"/>
      <c r="BC178" s="43"/>
      <c r="BD178" s="33"/>
      <c r="BE178" s="33"/>
      <c r="BF178" s="33"/>
      <c r="BG178" s="33"/>
      <c r="BH178" s="33"/>
      <c r="BI178" s="3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14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2"/>
      <c r="O179" s="31"/>
      <c r="P179" s="32"/>
      <c r="Q179" s="32"/>
      <c r="R179" s="32"/>
      <c r="S179" s="32"/>
      <c r="T179" s="32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42"/>
      <c r="AH179" s="43"/>
      <c r="AI179" s="4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42"/>
      <c r="AZ179" s="43"/>
      <c r="BA179" s="60"/>
      <c r="BB179" s="43"/>
      <c r="BC179" s="43"/>
      <c r="BD179" s="33"/>
      <c r="BE179" s="33"/>
      <c r="BF179" s="33"/>
      <c r="BG179" s="33"/>
      <c r="BH179" s="33"/>
      <c r="BI179" s="3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14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60"/>
      <c r="N180" s="32"/>
      <c r="O180" s="31"/>
      <c r="P180" s="32"/>
      <c r="Q180" s="32"/>
      <c r="R180" s="32"/>
      <c r="S180" s="32"/>
      <c r="T180" s="32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42"/>
      <c r="AH180" s="43"/>
      <c r="AI180" s="4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42"/>
      <c r="AZ180" s="43"/>
      <c r="BA180" s="60"/>
      <c r="BB180" s="43"/>
      <c r="BC180" s="43"/>
      <c r="BD180" s="33"/>
      <c r="BE180" s="33"/>
      <c r="BF180" s="33"/>
      <c r="BG180" s="33"/>
      <c r="BH180" s="33"/>
      <c r="BI180" s="3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4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60"/>
      <c r="N181" s="34"/>
      <c r="O181" s="34"/>
      <c r="P181" s="34"/>
      <c r="Q181" s="34"/>
      <c r="R181" s="34"/>
      <c r="S181" s="34"/>
      <c r="T181" s="3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42"/>
      <c r="AH181" s="43"/>
      <c r="AI181" s="4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43"/>
      <c r="BA181" s="60"/>
      <c r="BB181" s="43"/>
      <c r="BC181" s="43"/>
      <c r="BD181" s="33"/>
      <c r="BE181" s="33"/>
      <c r="BF181" s="33"/>
      <c r="BG181" s="33"/>
      <c r="BH181" s="33"/>
      <c r="BI181" s="3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41.7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60"/>
      <c r="N182" s="32"/>
      <c r="O182" s="31"/>
      <c r="P182" s="32"/>
      <c r="Q182" s="32"/>
      <c r="R182" s="32"/>
      <c r="S182" s="32"/>
      <c r="T182" s="32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42"/>
      <c r="AH182" s="43"/>
      <c r="AI182" s="4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42"/>
      <c r="AZ182" s="43"/>
      <c r="BA182" s="60"/>
      <c r="BB182" s="43"/>
      <c r="BC182" s="43"/>
      <c r="BD182" s="33"/>
      <c r="BE182" s="33"/>
      <c r="BF182" s="33"/>
      <c r="BG182" s="33"/>
      <c r="BH182" s="33"/>
      <c r="BI182" s="3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41.7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60"/>
      <c r="N183" s="32"/>
      <c r="O183" s="31"/>
      <c r="P183" s="32"/>
      <c r="Q183" s="32"/>
      <c r="R183" s="32"/>
      <c r="S183" s="32"/>
      <c r="T183" s="32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42"/>
      <c r="AH183" s="43"/>
      <c r="AI183" s="4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42"/>
      <c r="AZ183" s="43"/>
      <c r="BA183" s="60"/>
      <c r="BB183" s="43"/>
      <c r="BC183" s="43"/>
      <c r="BD183" s="33"/>
      <c r="BE183" s="33"/>
      <c r="BF183" s="33"/>
      <c r="BG183" s="33"/>
      <c r="BH183" s="33"/>
      <c r="BI183" s="3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201.7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43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60"/>
      <c r="BB184" s="43"/>
      <c r="BC184" s="43"/>
      <c r="BD184" s="33"/>
      <c r="BE184" s="33"/>
      <c r="BF184" s="33"/>
      <c r="BG184" s="33"/>
      <c r="BH184" s="33"/>
      <c r="BI184" s="3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201.7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60"/>
      <c r="N185" s="32"/>
      <c r="O185" s="31"/>
      <c r="P185" s="32"/>
      <c r="Q185" s="32"/>
      <c r="R185" s="32"/>
      <c r="S185" s="32"/>
      <c r="T185" s="32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62"/>
      <c r="BB185" s="33"/>
      <c r="BC185" s="33"/>
      <c r="BD185" s="33"/>
      <c r="BE185" s="33"/>
      <c r="BF185" s="33"/>
      <c r="BG185" s="33"/>
      <c r="BH185" s="33"/>
      <c r="BI185" s="3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20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3"/>
      <c r="O186" s="42"/>
      <c r="P186" s="43"/>
      <c r="Q186" s="43"/>
      <c r="R186" s="43"/>
      <c r="S186" s="43"/>
      <c r="T186" s="4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60"/>
      <c r="BB186" s="43"/>
      <c r="BC186" s="43"/>
      <c r="BD186" s="33"/>
      <c r="BE186" s="33"/>
      <c r="BF186" s="33"/>
      <c r="BG186" s="33"/>
      <c r="BH186" s="33"/>
      <c r="BI186" s="3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201.7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60"/>
      <c r="N187" s="32"/>
      <c r="O187" s="31"/>
      <c r="P187" s="32"/>
      <c r="Q187" s="32"/>
      <c r="R187" s="32"/>
      <c r="S187" s="32"/>
      <c r="T187" s="32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33"/>
      <c r="AJ187" s="33"/>
      <c r="AK187" s="33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62"/>
      <c r="BB187" s="33"/>
      <c r="BC187" s="33"/>
      <c r="BD187" s="33"/>
      <c r="BE187" s="33"/>
      <c r="BF187" s="33"/>
      <c r="BG187" s="33"/>
      <c r="BH187" s="33"/>
      <c r="BI187" s="3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409.6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43"/>
      <c r="O188" s="42"/>
      <c r="P188" s="42"/>
      <c r="Q188" s="42"/>
      <c r="R188" s="42"/>
      <c r="S188" s="42"/>
      <c r="T188" s="4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62"/>
      <c r="BB188" s="33"/>
      <c r="BC188" s="33"/>
      <c r="BD188" s="33"/>
      <c r="BE188" s="33"/>
      <c r="BF188" s="33"/>
      <c r="BG188" s="33"/>
      <c r="BH188" s="33"/>
      <c r="BI188" s="3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201.7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43"/>
      <c r="O189" s="42"/>
      <c r="P189" s="42"/>
      <c r="Q189" s="42"/>
      <c r="R189" s="42"/>
      <c r="S189" s="42"/>
      <c r="T189" s="4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62"/>
      <c r="BB189" s="33"/>
      <c r="BC189" s="33"/>
      <c r="BD189" s="33"/>
      <c r="BE189" s="33"/>
      <c r="BF189" s="33"/>
      <c r="BG189" s="33"/>
      <c r="BH189" s="33"/>
      <c r="BI189" s="3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201.7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43"/>
      <c r="O190" s="42"/>
      <c r="P190" s="43"/>
      <c r="Q190" s="43"/>
      <c r="R190" s="43"/>
      <c r="S190" s="43"/>
      <c r="T190" s="4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42"/>
      <c r="AH190" s="43"/>
      <c r="AI190" s="43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42"/>
      <c r="AZ190" s="43"/>
      <c r="BA190" s="60"/>
      <c r="BB190" s="43"/>
      <c r="BC190" s="43"/>
      <c r="BD190" s="33"/>
      <c r="BE190" s="33"/>
      <c r="BF190" s="33"/>
      <c r="BG190" s="33"/>
      <c r="BH190" s="33"/>
      <c r="BI190" s="3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201.7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43"/>
      <c r="O191" s="42"/>
      <c r="P191" s="32"/>
      <c r="Q191" s="32"/>
      <c r="R191" s="32"/>
      <c r="S191" s="32"/>
      <c r="T191" s="32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62"/>
      <c r="BB191" s="33"/>
      <c r="BC191" s="33"/>
      <c r="BD191" s="33"/>
      <c r="BE191" s="33"/>
      <c r="BF191" s="33"/>
      <c r="BG191" s="33"/>
      <c r="BH191" s="33"/>
      <c r="BI191" s="3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201.7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43"/>
      <c r="O192" s="42"/>
      <c r="P192" s="42"/>
      <c r="Q192" s="42"/>
      <c r="R192" s="42"/>
      <c r="S192" s="42"/>
      <c r="T192" s="4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62"/>
      <c r="BB192" s="33"/>
      <c r="BC192" s="33"/>
      <c r="BD192" s="33"/>
      <c r="BE192" s="33"/>
      <c r="BF192" s="33"/>
      <c r="BG192" s="33"/>
      <c r="BH192" s="33"/>
      <c r="BI192" s="3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201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60"/>
      <c r="N193" s="32"/>
      <c r="O193" s="31"/>
      <c r="P193" s="32"/>
      <c r="Q193" s="32"/>
      <c r="R193" s="32"/>
      <c r="S193" s="32"/>
      <c r="T193" s="32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62"/>
      <c r="BB193" s="33"/>
      <c r="BC193" s="33"/>
      <c r="BD193" s="33"/>
      <c r="BE193" s="33"/>
      <c r="BF193" s="33"/>
      <c r="BG193" s="33"/>
      <c r="BH193" s="33"/>
      <c r="BI193" s="3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259.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52"/>
      <c r="O194" s="52"/>
      <c r="P194" s="52"/>
      <c r="Q194" s="52"/>
      <c r="R194" s="52"/>
      <c r="S194" s="52"/>
      <c r="T194" s="52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60"/>
      <c r="BB194" s="52"/>
      <c r="BC194" s="52"/>
      <c r="BD194" s="33"/>
      <c r="BE194" s="33"/>
      <c r="BF194" s="33"/>
      <c r="BG194" s="42"/>
      <c r="BH194" s="51"/>
      <c r="BI194" s="52"/>
      <c r="BJ194" s="33"/>
      <c r="BK194" s="44"/>
      <c r="BL194" s="24"/>
      <c r="BM194" s="33"/>
      <c r="BN194" s="33"/>
      <c r="BO194" s="34"/>
      <c r="BP194" s="23"/>
      <c r="BQ194" s="24"/>
      <c r="BR194" s="25"/>
    </row>
    <row r="195" spans="1:70" s="22" customFormat="1" ht="244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42"/>
      <c r="O195" s="42"/>
      <c r="P195" s="52"/>
      <c r="Q195" s="52"/>
      <c r="R195" s="52"/>
      <c r="S195" s="52"/>
      <c r="T195" s="52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60"/>
      <c r="BB195" s="55"/>
      <c r="BC195" s="52"/>
      <c r="BD195" s="33"/>
      <c r="BE195" s="33"/>
      <c r="BF195" s="33"/>
      <c r="BG195" s="42"/>
      <c r="BH195" s="51"/>
      <c r="BI195" s="52"/>
      <c r="BJ195" s="33"/>
      <c r="BK195" s="44"/>
      <c r="BL195" s="24"/>
      <c r="BM195" s="33"/>
      <c r="BN195" s="33"/>
      <c r="BO195" s="34"/>
      <c r="BP195" s="23"/>
      <c r="BQ195" s="24"/>
      <c r="BR195" s="25"/>
    </row>
    <row r="196" spans="1:70" s="22" customFormat="1" ht="219.7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51"/>
      <c r="O196" s="51"/>
      <c r="P196" s="51"/>
      <c r="Q196" s="51"/>
      <c r="R196" s="51"/>
      <c r="S196" s="51"/>
      <c r="T196" s="5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49"/>
      <c r="BB196" s="50"/>
      <c r="BC196" s="47"/>
      <c r="BD196" s="33"/>
      <c r="BE196" s="33"/>
      <c r="BF196" s="33"/>
      <c r="BG196" s="33"/>
      <c r="BH196" s="33"/>
      <c r="BI196" s="33"/>
      <c r="BJ196" s="33"/>
      <c r="BK196" s="44"/>
      <c r="BL196" s="24"/>
      <c r="BM196" s="33"/>
      <c r="BN196" s="33"/>
      <c r="BO196" s="34"/>
      <c r="BP196" s="23"/>
      <c r="BQ196" s="24"/>
      <c r="BR196" s="25"/>
    </row>
    <row r="197" spans="1:70" s="22" customFormat="1" ht="219.7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52"/>
      <c r="O197" s="52"/>
      <c r="P197" s="52"/>
      <c r="Q197" s="52"/>
      <c r="R197" s="52"/>
      <c r="S197" s="52"/>
      <c r="T197" s="52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3"/>
      <c r="BA197" s="60"/>
      <c r="BB197" s="52"/>
      <c r="BC197" s="52"/>
      <c r="BD197" s="33"/>
      <c r="BE197" s="33"/>
      <c r="BF197" s="33"/>
      <c r="BG197" s="33"/>
      <c r="BH197" s="33"/>
      <c r="BI197" s="33"/>
      <c r="BJ197" s="33"/>
      <c r="BK197" s="44"/>
      <c r="BL197" s="24"/>
      <c r="BM197" s="33"/>
      <c r="BN197" s="33"/>
      <c r="BO197" s="34"/>
      <c r="BP197" s="23"/>
      <c r="BQ197" s="24"/>
      <c r="BR197" s="25"/>
    </row>
    <row r="198" spans="1:70" s="22" customFormat="1" ht="219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52"/>
      <c r="O198" s="52"/>
      <c r="P198" s="52"/>
      <c r="Q198" s="52"/>
      <c r="R198" s="52"/>
      <c r="S198" s="52"/>
      <c r="T198" s="52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49"/>
      <c r="BB198" s="50"/>
      <c r="BC198" s="47"/>
      <c r="BD198" s="33"/>
      <c r="BE198" s="33"/>
      <c r="BF198" s="33"/>
      <c r="BG198" s="33"/>
      <c r="BH198" s="33"/>
      <c r="BI198" s="33"/>
      <c r="BJ198" s="33"/>
      <c r="BK198" s="44"/>
      <c r="BL198" s="24"/>
      <c r="BM198" s="33"/>
      <c r="BN198" s="33"/>
      <c r="BO198" s="34"/>
      <c r="BP198" s="23"/>
      <c r="BQ198" s="24"/>
      <c r="BR198" s="25"/>
    </row>
    <row r="199" spans="1:70" s="22" customFormat="1" ht="409.6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52"/>
      <c r="O199" s="52"/>
      <c r="P199" s="52"/>
      <c r="Q199" s="52"/>
      <c r="R199" s="52"/>
      <c r="S199" s="52"/>
      <c r="T199" s="52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60"/>
      <c r="BB199" s="52"/>
      <c r="BC199" s="42"/>
      <c r="BD199" s="33"/>
      <c r="BE199" s="33"/>
      <c r="BF199" s="33"/>
      <c r="BG199" s="33"/>
      <c r="BH199" s="33"/>
      <c r="BI199" s="33"/>
      <c r="BJ199" s="33"/>
      <c r="BK199" s="44"/>
      <c r="BL199" s="24"/>
      <c r="BM199" s="33"/>
      <c r="BN199" s="33"/>
      <c r="BO199" s="34"/>
      <c r="BP199" s="23"/>
      <c r="BQ199" s="24"/>
      <c r="BR199" s="25"/>
    </row>
    <row r="200" spans="1:70" s="22" customFormat="1" ht="409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52"/>
      <c r="O200" s="52"/>
      <c r="P200" s="52"/>
      <c r="Q200" s="52"/>
      <c r="R200" s="52"/>
      <c r="S200" s="52"/>
      <c r="T200" s="5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52"/>
      <c r="AG200" s="52"/>
      <c r="AH200" s="33"/>
      <c r="AI200" s="60"/>
      <c r="AJ200" s="52"/>
      <c r="AK200" s="52"/>
      <c r="AL200" s="33"/>
      <c r="AM200" s="33"/>
      <c r="AN200" s="33"/>
      <c r="AO200" s="33"/>
      <c r="AP200" s="33"/>
      <c r="AQ200" s="60"/>
      <c r="AR200" s="52"/>
      <c r="AS200" s="60"/>
      <c r="AT200" s="52"/>
      <c r="AU200" s="33"/>
      <c r="AV200" s="33"/>
      <c r="AW200" s="33"/>
      <c r="AX200" s="33"/>
      <c r="AY200" s="33"/>
      <c r="AZ200" s="33"/>
      <c r="BA200" s="60"/>
      <c r="BB200" s="52"/>
      <c r="BC200" s="52"/>
      <c r="BD200" s="33"/>
      <c r="BE200" s="33"/>
      <c r="BF200" s="33"/>
      <c r="BG200" s="33"/>
      <c r="BH200" s="33"/>
      <c r="BI200" s="33"/>
      <c r="BJ200" s="33"/>
      <c r="BK200" s="44"/>
      <c r="BL200" s="24"/>
      <c r="BM200" s="33"/>
      <c r="BN200" s="33"/>
      <c r="BO200" s="34"/>
      <c r="BP200" s="23"/>
      <c r="BQ200" s="24"/>
      <c r="BR200" s="25"/>
    </row>
    <row r="201" spans="1:70" s="22" customFormat="1" ht="137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52"/>
      <c r="O201" s="52"/>
      <c r="P201" s="52"/>
      <c r="Q201" s="52"/>
      <c r="R201" s="52"/>
      <c r="S201" s="52"/>
      <c r="T201" s="52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49"/>
      <c r="BB201" s="50"/>
      <c r="BC201" s="47"/>
      <c r="BD201" s="33"/>
      <c r="BE201" s="33"/>
      <c r="BF201" s="33"/>
      <c r="BG201" s="33"/>
      <c r="BH201" s="33"/>
      <c r="BI201" s="33"/>
      <c r="BJ201" s="33"/>
      <c r="BK201" s="44"/>
      <c r="BL201" s="24"/>
      <c r="BM201" s="33"/>
      <c r="BN201" s="33"/>
      <c r="BO201" s="34"/>
      <c r="BP201" s="23"/>
      <c r="BQ201" s="24"/>
      <c r="BR201" s="25"/>
    </row>
    <row r="202" spans="1:70" s="22" customFormat="1" ht="137.2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52"/>
      <c r="O202" s="52"/>
      <c r="P202" s="52"/>
      <c r="Q202" s="52"/>
      <c r="R202" s="52"/>
      <c r="S202" s="52"/>
      <c r="T202" s="52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33"/>
      <c r="AZ202" s="33"/>
      <c r="BA202" s="49"/>
      <c r="BB202" s="50"/>
      <c r="BC202" s="47"/>
      <c r="BD202" s="33"/>
      <c r="BE202" s="33"/>
      <c r="BF202" s="33"/>
      <c r="BG202" s="33"/>
      <c r="BH202" s="33"/>
      <c r="BI202" s="33"/>
      <c r="BJ202" s="33"/>
      <c r="BK202" s="44"/>
      <c r="BL202" s="24"/>
      <c r="BM202" s="33"/>
      <c r="BN202" s="33"/>
      <c r="BO202" s="34"/>
      <c r="BP202" s="23"/>
      <c r="BQ202" s="24"/>
      <c r="BR202" s="25"/>
    </row>
    <row r="203" spans="1:70" s="22" customFormat="1" ht="137.2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52"/>
      <c r="O203" s="52"/>
      <c r="P203" s="52"/>
      <c r="Q203" s="52"/>
      <c r="R203" s="52"/>
      <c r="S203" s="52"/>
      <c r="T203" s="52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49"/>
      <c r="BB203" s="50"/>
      <c r="BC203" s="47"/>
      <c r="BD203" s="33"/>
      <c r="BE203" s="33"/>
      <c r="BF203" s="33"/>
      <c r="BG203" s="33"/>
      <c r="BH203" s="33"/>
      <c r="BI203" s="33"/>
      <c r="BJ203" s="33"/>
      <c r="BK203" s="44"/>
      <c r="BL203" s="24"/>
      <c r="BM203" s="33"/>
      <c r="BN203" s="33"/>
      <c r="BO203" s="34"/>
      <c r="BP203" s="23"/>
      <c r="BQ203" s="24"/>
      <c r="BR203" s="25"/>
    </row>
    <row r="204" spans="1:70" s="22" customFormat="1" ht="137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52"/>
      <c r="O204" s="52"/>
      <c r="P204" s="52"/>
      <c r="Q204" s="52"/>
      <c r="R204" s="52"/>
      <c r="S204" s="52"/>
      <c r="T204" s="52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33"/>
      <c r="AJ204" s="33"/>
      <c r="AK204" s="33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33"/>
      <c r="AZ204" s="33"/>
      <c r="BA204" s="49"/>
      <c r="BB204" s="50"/>
      <c r="BC204" s="47"/>
      <c r="BD204" s="33"/>
      <c r="BE204" s="33"/>
      <c r="BF204" s="33"/>
      <c r="BG204" s="33"/>
      <c r="BH204" s="33"/>
      <c r="BI204" s="33"/>
      <c r="BJ204" s="33"/>
      <c r="BK204" s="44"/>
      <c r="BL204" s="24"/>
      <c r="BM204" s="33"/>
      <c r="BN204" s="33"/>
      <c r="BO204" s="34"/>
      <c r="BP204" s="23"/>
      <c r="BQ204" s="24"/>
      <c r="BR204" s="25"/>
    </row>
    <row r="205" spans="1:70" s="22" customFormat="1" ht="137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52"/>
      <c r="O205" s="52"/>
      <c r="P205" s="52"/>
      <c r="Q205" s="52"/>
      <c r="R205" s="52"/>
      <c r="S205" s="52"/>
      <c r="T205" s="52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49"/>
      <c r="BB205" s="50"/>
      <c r="BC205" s="47"/>
      <c r="BD205" s="33"/>
      <c r="BE205" s="33"/>
      <c r="BF205" s="33"/>
      <c r="BG205" s="33"/>
      <c r="BH205" s="33"/>
      <c r="BI205" s="33"/>
      <c r="BJ205" s="33"/>
      <c r="BK205" s="44"/>
      <c r="BL205" s="24"/>
      <c r="BM205" s="33"/>
      <c r="BN205" s="33"/>
      <c r="BO205" s="34"/>
      <c r="BP205" s="23"/>
      <c r="BQ205" s="24"/>
      <c r="BR205" s="25"/>
    </row>
    <row r="206" spans="1:70" s="22" customFormat="1" ht="291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52"/>
      <c r="O206" s="52"/>
      <c r="P206" s="52"/>
      <c r="Q206" s="52"/>
      <c r="R206" s="52"/>
      <c r="S206" s="52"/>
      <c r="T206" s="5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42"/>
      <c r="AZ206" s="38"/>
      <c r="BA206" s="60"/>
      <c r="BB206" s="52"/>
      <c r="BC206" s="42"/>
      <c r="BD206" s="43"/>
      <c r="BE206" s="33"/>
      <c r="BF206" s="33"/>
      <c r="BG206" s="33"/>
      <c r="BH206" s="33"/>
      <c r="BI206" s="3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291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52"/>
      <c r="O207" s="52"/>
      <c r="P207" s="52"/>
      <c r="Q207" s="52"/>
      <c r="R207" s="52"/>
      <c r="S207" s="52"/>
      <c r="T207" s="52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42"/>
      <c r="AZ207" s="38"/>
      <c r="BA207" s="60"/>
      <c r="BB207" s="61"/>
      <c r="BC207" s="42"/>
      <c r="BD207" s="43"/>
      <c r="BE207" s="33"/>
      <c r="BF207" s="33"/>
      <c r="BG207" s="33"/>
      <c r="BH207" s="33"/>
      <c r="BI207" s="3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97.2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43"/>
      <c r="O208" s="43"/>
      <c r="P208" s="43"/>
      <c r="Q208" s="43"/>
      <c r="R208" s="43"/>
      <c r="S208" s="43"/>
      <c r="T208" s="42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60"/>
      <c r="BB208" s="42"/>
      <c r="BC208" s="42"/>
      <c r="BD208" s="33"/>
      <c r="BE208" s="33"/>
      <c r="BF208" s="33"/>
      <c r="BG208" s="33"/>
      <c r="BH208" s="33"/>
      <c r="BI208" s="33"/>
      <c r="BJ208" s="33"/>
      <c r="BK208" s="44"/>
      <c r="BL208" s="24"/>
      <c r="BM208" s="33"/>
      <c r="BN208" s="33"/>
      <c r="BO208" s="34"/>
      <c r="BP208" s="23"/>
      <c r="BQ208" s="24"/>
      <c r="BR208" s="25"/>
    </row>
    <row r="209" spans="1:72" s="22" customFormat="1" ht="197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43"/>
      <c r="O209" s="43"/>
      <c r="P209" s="43"/>
      <c r="Q209" s="43"/>
      <c r="R209" s="43"/>
      <c r="S209" s="43"/>
      <c r="T209" s="42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56"/>
      <c r="BB209" s="47"/>
      <c r="BC209" s="47"/>
      <c r="BD209" s="33"/>
      <c r="BE209" s="33"/>
      <c r="BF209" s="33"/>
      <c r="BG209" s="33"/>
      <c r="BH209" s="33"/>
      <c r="BI209" s="33"/>
      <c r="BJ209" s="33"/>
      <c r="BK209" s="44"/>
      <c r="BL209" s="24"/>
      <c r="BM209" s="33"/>
      <c r="BN209" s="33"/>
      <c r="BO209" s="34"/>
      <c r="BP209" s="23"/>
      <c r="BQ209" s="24"/>
      <c r="BR209" s="25"/>
    </row>
    <row r="210" spans="1:72" s="22" customFormat="1" ht="279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53"/>
      <c r="O210" s="53"/>
      <c r="P210" s="53"/>
      <c r="Q210" s="53"/>
      <c r="R210" s="53"/>
      <c r="S210" s="53"/>
      <c r="T210" s="5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60"/>
      <c r="BB210" s="51"/>
      <c r="BC210" s="51"/>
      <c r="BD210" s="33"/>
      <c r="BE210" s="33"/>
      <c r="BF210" s="33"/>
      <c r="BG210" s="33"/>
      <c r="BH210" s="33"/>
      <c r="BI210" s="3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2" s="22" customFormat="1" ht="171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43"/>
      <c r="O211" s="43"/>
      <c r="P211" s="43"/>
      <c r="Q211" s="43"/>
      <c r="R211" s="43"/>
      <c r="S211" s="43"/>
      <c r="T211" s="4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60"/>
      <c r="BB211" s="43"/>
      <c r="BC211" s="43"/>
      <c r="BD211" s="33"/>
      <c r="BE211" s="33"/>
      <c r="BF211" s="33"/>
      <c r="BG211" s="33"/>
      <c r="BH211" s="33"/>
      <c r="BI211" s="3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2" s="22" customFormat="1" ht="129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43"/>
      <c r="O212" s="43"/>
      <c r="P212" s="43"/>
      <c r="Q212" s="43"/>
      <c r="R212" s="43"/>
      <c r="S212" s="43"/>
      <c r="T212" s="4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54"/>
      <c r="BB212" s="52"/>
      <c r="BC212" s="52"/>
      <c r="BD212" s="33"/>
      <c r="BE212" s="33"/>
      <c r="BF212" s="33"/>
      <c r="BG212" s="33"/>
      <c r="BH212" s="33"/>
      <c r="BI212" s="33"/>
      <c r="BJ212" s="33"/>
      <c r="BK212" s="44"/>
      <c r="BL212" s="24"/>
      <c r="BM212" s="33"/>
      <c r="BN212" s="33"/>
      <c r="BO212" s="34"/>
      <c r="BP212" s="23"/>
      <c r="BQ212" s="24"/>
      <c r="BR212" s="25"/>
    </row>
    <row r="213" spans="1:72" s="22" customFormat="1" ht="187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52"/>
      <c r="N213" s="52"/>
      <c r="O213" s="52"/>
      <c r="P213" s="52"/>
      <c r="Q213" s="52"/>
      <c r="R213" s="52"/>
      <c r="S213" s="52"/>
      <c r="T213" s="52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3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60"/>
      <c r="BB213" s="43"/>
      <c r="BC213" s="43"/>
      <c r="BD213" s="33"/>
      <c r="BE213" s="33"/>
      <c r="BF213" s="33"/>
      <c r="BG213" s="33"/>
      <c r="BH213" s="33"/>
      <c r="BI213" s="33"/>
      <c r="BJ213" s="34"/>
      <c r="BK213" s="34"/>
      <c r="BL213" s="24"/>
      <c r="BM213" s="21"/>
      <c r="BN213" s="21"/>
      <c r="BO213" s="21"/>
      <c r="BP213" s="21"/>
      <c r="BQ213" s="23"/>
      <c r="BR213" s="24"/>
      <c r="BS213" s="25"/>
      <c r="BT213" s="30"/>
    </row>
    <row r="214" spans="1:72" s="22" customFormat="1" ht="187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60"/>
      <c r="N214" s="32"/>
      <c r="O214" s="31"/>
      <c r="P214" s="32"/>
      <c r="Q214" s="32"/>
      <c r="R214" s="32"/>
      <c r="S214" s="32"/>
      <c r="T214" s="32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33"/>
      <c r="BB214" s="33"/>
      <c r="BC214" s="33"/>
      <c r="BD214" s="33"/>
      <c r="BE214" s="33"/>
      <c r="BF214" s="33"/>
      <c r="BG214" s="33"/>
      <c r="BH214" s="33"/>
      <c r="BI214" s="33"/>
      <c r="BJ214" s="34"/>
      <c r="BK214" s="34"/>
      <c r="BL214" s="24"/>
      <c r="BM214" s="25"/>
      <c r="BN214" s="21"/>
      <c r="BO214" s="21"/>
      <c r="BP214" s="21"/>
      <c r="BQ214" s="23"/>
      <c r="BR214" s="24"/>
      <c r="BS214" s="25"/>
      <c r="BT214" s="30"/>
    </row>
    <row r="215" spans="1:72" s="22" customFormat="1" ht="409.6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43"/>
      <c r="O215" s="43"/>
      <c r="P215" s="43"/>
      <c r="Q215" s="43"/>
      <c r="R215" s="43"/>
      <c r="S215" s="43"/>
      <c r="T215" s="4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33"/>
      <c r="AJ215" s="33"/>
      <c r="AK215" s="33"/>
      <c r="AL215" s="33"/>
      <c r="AM215" s="33"/>
      <c r="AN215" s="33"/>
      <c r="AO215" s="33"/>
      <c r="AP215" s="33"/>
      <c r="AQ215" s="33"/>
      <c r="AR215" s="34"/>
      <c r="AS215" s="33"/>
      <c r="AT215" s="34"/>
      <c r="AU215" s="33"/>
      <c r="AV215" s="33"/>
      <c r="AW215" s="33"/>
      <c r="AX215" s="33"/>
      <c r="AY215" s="33"/>
      <c r="AZ215" s="33"/>
      <c r="BA215" s="33"/>
      <c r="BB215" s="33"/>
      <c r="BC215" s="33"/>
      <c r="BD215" s="33"/>
      <c r="BE215" s="33"/>
      <c r="BF215" s="33"/>
      <c r="BG215" s="33"/>
      <c r="BH215" s="33"/>
      <c r="BI215" s="33"/>
      <c r="BJ215" s="34"/>
      <c r="BK215" s="34"/>
      <c r="BL215" s="24"/>
      <c r="BM215" s="25"/>
      <c r="BN215" s="21"/>
      <c r="BO215" s="21"/>
      <c r="BP215" s="21"/>
      <c r="BQ215" s="23"/>
      <c r="BR215" s="24"/>
      <c r="BS215" s="25"/>
      <c r="BT215" s="30"/>
    </row>
    <row r="216" spans="1:72" s="22" customFormat="1" ht="409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43"/>
      <c r="O216" s="43"/>
      <c r="P216" s="43"/>
      <c r="Q216" s="43"/>
      <c r="R216" s="43"/>
      <c r="S216" s="43"/>
      <c r="T216" s="43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60"/>
      <c r="BB216" s="43"/>
      <c r="BC216" s="43"/>
      <c r="BD216" s="33"/>
      <c r="BE216" s="33"/>
      <c r="BF216" s="33"/>
      <c r="BG216" s="33"/>
      <c r="BH216" s="33"/>
      <c r="BI216" s="33"/>
      <c r="BJ216" s="34"/>
      <c r="BK216" s="34"/>
      <c r="BL216" s="24"/>
      <c r="BM216" s="25"/>
      <c r="BN216" s="21"/>
      <c r="BO216" s="21"/>
      <c r="BP216" s="21"/>
      <c r="BQ216" s="23"/>
      <c r="BR216" s="24"/>
      <c r="BS216" s="25"/>
      <c r="BT216" s="30"/>
    </row>
    <row r="217" spans="1:72" s="22" customFormat="1" ht="194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60"/>
      <c r="N217" s="32"/>
      <c r="O217" s="31"/>
      <c r="P217" s="32"/>
      <c r="Q217" s="32"/>
      <c r="R217" s="32"/>
      <c r="S217" s="32"/>
      <c r="T217" s="32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33"/>
      <c r="BB217" s="33"/>
      <c r="BC217" s="33"/>
      <c r="BD217" s="33"/>
      <c r="BE217" s="33"/>
      <c r="BF217" s="33"/>
      <c r="BG217" s="33"/>
      <c r="BH217" s="33"/>
      <c r="BI217" s="33"/>
      <c r="BJ217" s="34"/>
      <c r="BK217" s="34"/>
      <c r="BL217" s="24"/>
      <c r="BM217" s="25"/>
      <c r="BN217" s="36"/>
      <c r="BO217" s="36"/>
      <c r="BP217" s="36"/>
      <c r="BQ217" s="40"/>
      <c r="BR217" s="26"/>
      <c r="BS217" s="36"/>
      <c r="BT217" s="30"/>
    </row>
    <row r="218" spans="1:72" s="22" customFormat="1" ht="219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33"/>
      <c r="BB218" s="21"/>
      <c r="BC218" s="21"/>
      <c r="BD218" s="21"/>
      <c r="BE218" s="21"/>
      <c r="BF218" s="21"/>
      <c r="BG218" s="21"/>
      <c r="BH218" s="21"/>
      <c r="BI218" s="21"/>
      <c r="BJ218" s="21"/>
      <c r="BK218" s="23"/>
      <c r="BL218" s="24"/>
      <c r="BM218" s="25"/>
      <c r="BN218" s="36"/>
      <c r="BO218" s="36"/>
      <c r="BP218" s="36"/>
      <c r="BQ218" s="40"/>
      <c r="BR218" s="26"/>
      <c r="BS218" s="36"/>
      <c r="BT218" s="30"/>
    </row>
    <row r="219" spans="1:72" s="22" customFormat="1" ht="198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31"/>
      <c r="L219" s="6"/>
      <c r="M219" s="33"/>
      <c r="N219" s="41"/>
      <c r="O219" s="41"/>
      <c r="P219" s="41"/>
      <c r="Q219" s="41"/>
      <c r="R219" s="41"/>
      <c r="S219" s="41"/>
      <c r="T219" s="4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33"/>
      <c r="BB219" s="33"/>
      <c r="BC219" s="33"/>
      <c r="BD219" s="33"/>
      <c r="BE219" s="33"/>
      <c r="BF219" s="33"/>
      <c r="BG219" s="33"/>
      <c r="BH219" s="33"/>
      <c r="BI219" s="33"/>
      <c r="BJ219" s="34"/>
      <c r="BK219" s="29"/>
      <c r="BL219" s="24"/>
      <c r="BM219" s="25"/>
      <c r="BN219" s="21"/>
      <c r="BO219" s="21"/>
      <c r="BP219" s="21"/>
      <c r="BQ219" s="23"/>
      <c r="BR219" s="24"/>
      <c r="BS219" s="25"/>
      <c r="BT219" s="30"/>
    </row>
    <row r="220" spans="1:72" s="22" customFormat="1" ht="198.7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31"/>
      <c r="L220" s="6"/>
      <c r="M220" s="33"/>
      <c r="N220" s="34"/>
      <c r="O220" s="34"/>
      <c r="P220" s="34"/>
      <c r="Q220" s="34"/>
      <c r="R220" s="34"/>
      <c r="S220" s="34"/>
      <c r="T220" s="3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33"/>
      <c r="BB220" s="33"/>
      <c r="BC220" s="33"/>
      <c r="BD220" s="33"/>
      <c r="BE220" s="33"/>
      <c r="BF220" s="33"/>
      <c r="BG220" s="33"/>
      <c r="BH220" s="33"/>
      <c r="BI220" s="33"/>
      <c r="BJ220" s="34"/>
      <c r="BK220" s="29"/>
      <c r="BL220" s="24"/>
      <c r="BM220" s="25"/>
      <c r="BN220" s="21"/>
      <c r="BO220" s="21"/>
      <c r="BP220" s="21"/>
      <c r="BQ220" s="23"/>
      <c r="BR220" s="24"/>
      <c r="BS220" s="25"/>
      <c r="BT220" s="30"/>
    </row>
    <row r="221" spans="1:72" s="22" customFormat="1" ht="198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31"/>
      <c r="L221" s="6"/>
      <c r="M221" s="33"/>
      <c r="N221" s="32"/>
      <c r="O221" s="31"/>
      <c r="P221" s="32"/>
      <c r="Q221" s="32"/>
      <c r="R221" s="32"/>
      <c r="S221" s="32"/>
      <c r="T221" s="32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33"/>
      <c r="BB221" s="33"/>
      <c r="BC221" s="33"/>
      <c r="BD221" s="33"/>
      <c r="BE221" s="33"/>
      <c r="BF221" s="33"/>
      <c r="BG221" s="33"/>
      <c r="BH221" s="33"/>
      <c r="BI221" s="33"/>
      <c r="BJ221" s="34"/>
      <c r="BK221" s="29"/>
      <c r="BL221" s="24"/>
      <c r="BM221" s="25"/>
      <c r="BN221" s="21"/>
      <c r="BO221" s="21"/>
      <c r="BP221" s="21"/>
      <c r="BQ221" s="23"/>
      <c r="BR221" s="24"/>
      <c r="BS221" s="25"/>
      <c r="BT221" s="30"/>
    </row>
    <row r="222" spans="1:72" s="22" customFormat="1" ht="146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31"/>
      <c r="L222" s="6"/>
      <c r="M222" s="33"/>
      <c r="N222" s="32"/>
      <c r="O222" s="31"/>
      <c r="P222" s="32"/>
      <c r="Q222" s="32"/>
      <c r="R222" s="32"/>
      <c r="S222" s="32"/>
      <c r="T222" s="32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33"/>
      <c r="BB222" s="33"/>
      <c r="BC222" s="33"/>
      <c r="BD222" s="33"/>
      <c r="BE222" s="33"/>
      <c r="BF222" s="33"/>
      <c r="BG222" s="33"/>
      <c r="BH222" s="33"/>
      <c r="BI222" s="33"/>
      <c r="BJ222" s="34"/>
      <c r="BK222" s="29"/>
      <c r="BL222" s="24"/>
      <c r="BM222" s="25"/>
      <c r="BN222" s="21"/>
      <c r="BO222" s="21"/>
      <c r="BP222" s="21"/>
      <c r="BQ222" s="23"/>
      <c r="BR222" s="24"/>
      <c r="BS222" s="25"/>
      <c r="BT222" s="30"/>
    </row>
    <row r="223" spans="1:72" s="22" customFormat="1" ht="227.2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31"/>
      <c r="L223" s="6"/>
      <c r="M223" s="33"/>
      <c r="N223" s="32"/>
      <c r="O223" s="31"/>
      <c r="P223" s="32"/>
      <c r="Q223" s="32"/>
      <c r="R223" s="32"/>
      <c r="S223" s="32"/>
      <c r="T223" s="32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33"/>
      <c r="BB223" s="33"/>
      <c r="BC223" s="33"/>
      <c r="BD223" s="33"/>
      <c r="BE223" s="33"/>
      <c r="BF223" s="33"/>
      <c r="BG223" s="33"/>
      <c r="BH223" s="33"/>
      <c r="BI223" s="33"/>
      <c r="BJ223" s="34"/>
      <c r="BK223" s="29"/>
      <c r="BL223" s="24"/>
      <c r="BM223" s="25"/>
      <c r="BN223" s="21"/>
      <c r="BO223" s="21"/>
      <c r="BP223" s="21"/>
      <c r="BQ223" s="23"/>
      <c r="BR223" s="24"/>
      <c r="BS223" s="25"/>
      <c r="BT223" s="30"/>
    </row>
    <row r="224" spans="1:72" s="22" customFormat="1" ht="154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31"/>
      <c r="L224" s="6"/>
      <c r="M224" s="33"/>
      <c r="N224" s="32"/>
      <c r="O224" s="32"/>
      <c r="P224" s="32"/>
      <c r="Q224" s="32"/>
      <c r="R224" s="32"/>
      <c r="S224" s="32"/>
      <c r="T224" s="32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33"/>
      <c r="BB224" s="33"/>
      <c r="BC224" s="33"/>
      <c r="BD224" s="33"/>
      <c r="BE224" s="33"/>
      <c r="BF224" s="33"/>
      <c r="BG224" s="33"/>
      <c r="BH224" s="33"/>
      <c r="BI224" s="33"/>
      <c r="BJ224" s="34"/>
      <c r="BK224" s="29"/>
      <c r="BL224" s="24"/>
      <c r="BM224" s="25"/>
      <c r="BN224" s="21"/>
      <c r="BO224" s="21"/>
      <c r="BP224" s="21"/>
      <c r="BQ224" s="23"/>
      <c r="BR224" s="24"/>
      <c r="BS224" s="25"/>
      <c r="BT224" s="30"/>
    </row>
    <row r="225" spans="1:72" s="22" customFormat="1" ht="154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31"/>
      <c r="L225" s="6"/>
      <c r="M225" s="33"/>
      <c r="N225" s="32"/>
      <c r="O225" s="31"/>
      <c r="P225" s="32"/>
      <c r="Q225" s="32"/>
      <c r="R225" s="32"/>
      <c r="S225" s="32"/>
      <c r="T225" s="32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33"/>
      <c r="BB225" s="33"/>
      <c r="BC225" s="33"/>
      <c r="BD225" s="33"/>
      <c r="BE225" s="33"/>
      <c r="BF225" s="33"/>
      <c r="BG225" s="33"/>
      <c r="BH225" s="33"/>
      <c r="BI225" s="33"/>
      <c r="BJ225" s="34"/>
      <c r="BK225" s="29"/>
      <c r="BL225" s="24"/>
      <c r="BM225" s="25"/>
      <c r="BN225" s="36"/>
      <c r="BO225" s="36"/>
      <c r="BP225" s="36"/>
      <c r="BQ225" s="40"/>
      <c r="BR225" s="26"/>
      <c r="BS225" s="36"/>
      <c r="BT225" s="30"/>
    </row>
    <row r="226" spans="1:72" s="22" customFormat="1" ht="18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31"/>
      <c r="L226" s="6"/>
      <c r="M226" s="33"/>
      <c r="N226" s="34"/>
      <c r="O226" s="34"/>
      <c r="P226" s="34"/>
      <c r="Q226" s="34"/>
      <c r="R226" s="34"/>
      <c r="S226" s="34"/>
      <c r="T226" s="3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33"/>
      <c r="BB226" s="21"/>
      <c r="BC226" s="21"/>
      <c r="BD226" s="21"/>
      <c r="BE226" s="21"/>
      <c r="BF226" s="21"/>
      <c r="BG226" s="33"/>
      <c r="BH226" s="33"/>
      <c r="BI226" s="34"/>
      <c r="BJ226" s="21"/>
      <c r="BK226" s="23"/>
      <c r="BL226" s="24"/>
      <c r="BM226" s="25"/>
      <c r="BN226" s="36"/>
      <c r="BO226" s="36"/>
      <c r="BP226" s="36"/>
      <c r="BQ226" s="40"/>
      <c r="BR226" s="26"/>
      <c r="BS226" s="36"/>
      <c r="BT226" s="30"/>
    </row>
    <row r="227" spans="1:72" s="22" customFormat="1" ht="18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31"/>
      <c r="L227" s="6"/>
      <c r="M227" s="33"/>
      <c r="N227" s="34"/>
      <c r="O227" s="34"/>
      <c r="P227" s="34"/>
      <c r="Q227" s="34"/>
      <c r="R227" s="34"/>
      <c r="S227" s="34"/>
      <c r="T227" s="32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33"/>
      <c r="BB227" s="21"/>
      <c r="BC227" s="21"/>
      <c r="BD227" s="21"/>
      <c r="BE227" s="21"/>
      <c r="BF227" s="21"/>
      <c r="BG227" s="21"/>
      <c r="BH227" s="21"/>
      <c r="BI227" s="21"/>
      <c r="BJ227" s="21"/>
      <c r="BK227" s="23"/>
      <c r="BL227" s="24"/>
      <c r="BM227" s="25"/>
      <c r="BN227" s="36"/>
      <c r="BO227" s="36"/>
      <c r="BP227" s="36"/>
      <c r="BQ227" s="40"/>
      <c r="BR227" s="26"/>
      <c r="BS227" s="36"/>
      <c r="BT227" s="30"/>
    </row>
    <row r="228" spans="1:72" s="22" customFormat="1" ht="312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31"/>
      <c r="L228" s="6"/>
      <c r="M228" s="33"/>
      <c r="N228" s="32"/>
      <c r="O228" s="32"/>
      <c r="P228" s="32"/>
      <c r="Q228" s="32"/>
      <c r="R228" s="32"/>
      <c r="S228" s="32"/>
      <c r="T228" s="32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62"/>
      <c r="BB228" s="33"/>
      <c r="BC228" s="33"/>
      <c r="BD228" s="34"/>
      <c r="BE228" s="33"/>
      <c r="BF228" s="33"/>
      <c r="BG228" s="33"/>
      <c r="BH228" s="33"/>
      <c r="BI228" s="34"/>
      <c r="BJ228" s="33"/>
      <c r="BK228" s="29"/>
      <c r="BL228" s="24"/>
      <c r="BM228" s="25"/>
      <c r="BN228" s="26"/>
    </row>
    <row r="229" spans="1:72" s="22" customFormat="1" ht="174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31"/>
      <c r="L229" s="6"/>
      <c r="M229" s="33"/>
      <c r="N229" s="32"/>
      <c r="O229" s="31"/>
      <c r="P229" s="32"/>
      <c r="Q229" s="32"/>
      <c r="R229" s="32"/>
      <c r="S229" s="32"/>
      <c r="T229" s="32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33"/>
      <c r="BB229" s="33"/>
      <c r="BC229" s="33"/>
      <c r="BD229" s="34"/>
      <c r="BE229" s="33"/>
      <c r="BF229" s="33"/>
      <c r="BG229" s="33"/>
      <c r="BH229" s="33"/>
      <c r="BI229" s="34"/>
      <c r="BJ229" s="33"/>
      <c r="BK229" s="29"/>
      <c r="BL229" s="24"/>
      <c r="BM229" s="25"/>
      <c r="BN229" s="26"/>
    </row>
    <row r="230" spans="1:72" s="22" customFormat="1" ht="167.2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31"/>
      <c r="L230" s="6"/>
      <c r="M230" s="33"/>
      <c r="N230" s="34"/>
      <c r="O230" s="34"/>
      <c r="P230" s="34"/>
      <c r="Q230" s="34"/>
      <c r="R230" s="34"/>
      <c r="S230" s="34"/>
      <c r="T230" s="3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62"/>
      <c r="BB230" s="33"/>
      <c r="BC230" s="33"/>
      <c r="BD230" s="34"/>
      <c r="BE230" s="33"/>
      <c r="BF230" s="33"/>
      <c r="BG230" s="33"/>
      <c r="BH230" s="33"/>
      <c r="BI230" s="34"/>
      <c r="BJ230" s="33"/>
      <c r="BK230" s="29"/>
      <c r="BL230" s="24"/>
      <c r="BM230" s="25"/>
      <c r="BN230" s="26"/>
    </row>
    <row r="231" spans="1:72" s="22" customFormat="1" ht="167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31"/>
      <c r="L231" s="6"/>
      <c r="M231" s="33"/>
      <c r="N231" s="34"/>
      <c r="O231" s="34"/>
      <c r="P231" s="34"/>
      <c r="Q231" s="34"/>
      <c r="R231" s="34"/>
      <c r="S231" s="34"/>
      <c r="T231" s="3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33"/>
      <c r="BB231" s="33"/>
      <c r="BC231" s="33"/>
      <c r="BD231" s="34"/>
      <c r="BE231" s="33"/>
      <c r="BF231" s="33"/>
      <c r="BG231" s="33"/>
      <c r="BH231" s="33"/>
      <c r="BI231" s="34"/>
      <c r="BJ231" s="33"/>
      <c r="BK231" s="29"/>
      <c r="BL231" s="24"/>
      <c r="BM231" s="25"/>
      <c r="BN231" s="26"/>
    </row>
    <row r="232" spans="1:72" s="22" customFormat="1" ht="167.2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31"/>
      <c r="L232" s="6"/>
      <c r="M232" s="33"/>
      <c r="N232" s="34"/>
      <c r="O232" s="34"/>
      <c r="P232" s="32"/>
      <c r="Q232" s="32"/>
      <c r="R232" s="32"/>
      <c r="S232" s="32"/>
      <c r="T232" s="3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33"/>
      <c r="BB232" s="33"/>
      <c r="BC232" s="33"/>
      <c r="BD232" s="34"/>
      <c r="BE232" s="33"/>
      <c r="BF232" s="33"/>
      <c r="BG232" s="33"/>
      <c r="BH232" s="33"/>
      <c r="BI232" s="34"/>
      <c r="BJ232" s="33"/>
      <c r="BK232" s="29"/>
      <c r="BL232" s="24"/>
      <c r="BM232" s="25"/>
      <c r="BN232" s="26"/>
    </row>
    <row r="233" spans="1:72" s="22" customFormat="1" ht="372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31"/>
      <c r="L233" s="6"/>
      <c r="M233" s="33"/>
      <c r="N233" s="31"/>
      <c r="O233" s="31"/>
      <c r="P233" s="31"/>
      <c r="Q233" s="31"/>
      <c r="R233" s="31"/>
      <c r="S233" s="31"/>
      <c r="T233" s="3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"/>
      <c r="BE233" s="21"/>
      <c r="BF233" s="21"/>
      <c r="BG233" s="21"/>
      <c r="BH233" s="21"/>
      <c r="BI233" s="21"/>
      <c r="BJ233" s="21"/>
      <c r="BK233" s="21"/>
      <c r="BL233" s="24"/>
      <c r="BM233" s="21"/>
      <c r="BN233" s="21"/>
      <c r="BO233" s="21"/>
      <c r="BP233" s="21"/>
    </row>
    <row r="234" spans="1:72" s="22" customFormat="1" ht="257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31"/>
      <c r="L234" s="6"/>
      <c r="M234" s="33"/>
      <c r="N234" s="31"/>
      <c r="O234" s="31"/>
      <c r="P234" s="39"/>
      <c r="Q234" s="39"/>
      <c r="R234" s="39"/>
      <c r="S234" s="39"/>
      <c r="T234" s="38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1"/>
      <c r="BE234" s="21"/>
      <c r="BF234" s="21"/>
      <c r="BG234" s="21"/>
      <c r="BH234" s="21"/>
      <c r="BI234" s="21"/>
      <c r="BJ234" s="21"/>
      <c r="BK234" s="21"/>
      <c r="BL234" s="24"/>
      <c r="BM234" s="21"/>
      <c r="BN234" s="21"/>
      <c r="BO234" s="21"/>
      <c r="BP234" s="21"/>
    </row>
    <row r="235" spans="1:72" s="22" customFormat="1" ht="254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18"/>
      <c r="L235" s="20"/>
      <c r="M235" s="21"/>
      <c r="N235" s="18"/>
      <c r="O235" s="18"/>
      <c r="P235" s="27"/>
      <c r="Q235" s="27"/>
      <c r="R235" s="27"/>
      <c r="S235" s="27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"/>
      <c r="BE235" s="21"/>
      <c r="BF235" s="21"/>
      <c r="BG235" s="21"/>
      <c r="BH235" s="21"/>
      <c r="BI235" s="21"/>
      <c r="BJ235" s="21"/>
      <c r="BK235" s="21"/>
      <c r="BL235" s="24"/>
      <c r="BM235" s="21"/>
      <c r="BN235" s="21"/>
      <c r="BO235" s="21"/>
      <c r="BP235" s="21"/>
    </row>
    <row r="236" spans="1:72" s="22" customFormat="1" ht="319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18"/>
      <c r="L236" s="20"/>
      <c r="M236" s="21"/>
      <c r="N236" s="23"/>
      <c r="O236" s="23"/>
      <c r="P236" s="23"/>
      <c r="Q236" s="23"/>
      <c r="R236" s="23"/>
      <c r="S236" s="23"/>
      <c r="T236" s="28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1"/>
      <c r="BE236" s="21"/>
      <c r="BF236" s="21"/>
      <c r="BG236" s="21"/>
      <c r="BH236" s="21"/>
      <c r="BI236" s="21"/>
      <c r="BJ236" s="21"/>
      <c r="BK236" s="21"/>
      <c r="BL236" s="24"/>
      <c r="BM236" s="21"/>
      <c r="BN236" s="21"/>
      <c r="BO236" s="21"/>
      <c r="BP236" s="21"/>
    </row>
    <row r="237" spans="1:72" s="22" customFormat="1" ht="409.6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31"/>
      <c r="L237" s="31"/>
      <c r="M237" s="31"/>
      <c r="N237" s="32"/>
      <c r="O237" s="31"/>
      <c r="P237" s="32"/>
      <c r="Q237" s="32"/>
      <c r="R237" s="32"/>
      <c r="S237" s="32"/>
      <c r="T237" s="32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33"/>
      <c r="BB237" s="21"/>
      <c r="BC237" s="21"/>
      <c r="BD237" s="21"/>
      <c r="BE237" s="21"/>
      <c r="BF237" s="21"/>
      <c r="BG237" s="21"/>
      <c r="BH237" s="21"/>
      <c r="BI237" s="21"/>
      <c r="BJ237" s="21"/>
      <c r="BK237" s="21"/>
      <c r="BL237" s="24"/>
      <c r="BM237" s="21"/>
      <c r="BN237" s="21"/>
      <c r="BO237" s="21"/>
      <c r="BP237" s="21"/>
    </row>
    <row r="238" spans="1:72" s="22" customFormat="1" ht="141.7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31"/>
      <c r="L238" s="6"/>
      <c r="M238" s="33"/>
      <c r="N238" s="34"/>
      <c r="O238" s="34"/>
      <c r="P238" s="34"/>
      <c r="Q238" s="34"/>
      <c r="R238" s="34"/>
      <c r="S238" s="34"/>
      <c r="T238" s="35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33"/>
      <c r="AZ238" s="33"/>
      <c r="BA238" s="33"/>
      <c r="BB238" s="21"/>
      <c r="BC238" s="21"/>
      <c r="BD238" s="21"/>
      <c r="BE238" s="21"/>
      <c r="BF238" s="21"/>
      <c r="BG238" s="21"/>
      <c r="BH238" s="21"/>
      <c r="BI238" s="21"/>
      <c r="BJ238" s="21"/>
      <c r="BK238" s="21"/>
      <c r="BL238" s="24"/>
      <c r="BM238" s="21"/>
      <c r="BN238" s="21"/>
      <c r="BO238" s="21"/>
      <c r="BP238" s="21"/>
    </row>
    <row r="239" spans="1:72" s="22" customFormat="1" ht="141.7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31"/>
      <c r="L239" s="6"/>
      <c r="M239" s="31"/>
      <c r="N239" s="34"/>
      <c r="O239" s="34"/>
      <c r="P239" s="34"/>
      <c r="Q239" s="34"/>
      <c r="R239" s="34"/>
      <c r="S239" s="34"/>
      <c r="T239" s="3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33"/>
      <c r="BB239" s="21"/>
      <c r="BC239" s="21"/>
      <c r="BD239" s="21"/>
      <c r="BE239" s="21"/>
      <c r="BF239" s="21"/>
      <c r="BG239" s="21"/>
      <c r="BH239" s="21"/>
      <c r="BI239" s="21"/>
      <c r="BJ239" s="21"/>
      <c r="BK239" s="21"/>
      <c r="BL239" s="24"/>
      <c r="BM239" s="21"/>
      <c r="BN239" s="21"/>
      <c r="BO239" s="21"/>
      <c r="BP239" s="21"/>
    </row>
    <row r="240" spans="1:72" s="22" customFormat="1" ht="292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31"/>
      <c r="L240" s="6"/>
      <c r="M240" s="33"/>
      <c r="N240" s="37"/>
      <c r="O240" s="31"/>
      <c r="P240" s="37"/>
      <c r="Q240" s="37"/>
      <c r="R240" s="37"/>
      <c r="S240" s="37"/>
      <c r="T240" s="37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"/>
      <c r="BE240" s="21"/>
      <c r="BF240" s="21"/>
      <c r="BG240" s="21"/>
      <c r="BH240" s="21"/>
      <c r="BI240" s="21"/>
      <c r="BJ240" s="21"/>
      <c r="BK240" s="21"/>
      <c r="BL240" s="24"/>
      <c r="BM240" s="21"/>
      <c r="BN240" s="21"/>
      <c r="BO240" s="21"/>
      <c r="BP240" s="24"/>
      <c r="BQ240" s="25"/>
      <c r="BR240" s="26"/>
    </row>
    <row r="241" spans="1:70" s="22" customFormat="1" ht="177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31"/>
      <c r="L241" s="6"/>
      <c r="M241" s="33"/>
      <c r="N241" s="31"/>
      <c r="O241" s="31"/>
      <c r="P241" s="39"/>
      <c r="Q241" s="39"/>
      <c r="R241" s="39"/>
      <c r="S241" s="39"/>
      <c r="T241" s="38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1"/>
      <c r="BE241" s="21"/>
      <c r="BF241" s="21"/>
      <c r="BG241" s="21"/>
      <c r="BH241" s="21"/>
      <c r="BI241" s="21"/>
      <c r="BJ241" s="21"/>
      <c r="BK241" s="21"/>
      <c r="BL241" s="21"/>
      <c r="BM241" s="21"/>
      <c r="BN241" s="21"/>
      <c r="BO241" s="21"/>
      <c r="BP241" s="24"/>
      <c r="BQ241" s="25"/>
      <c r="BR241" s="26"/>
    </row>
  </sheetData>
  <autoFilter ref="A2:BM213"/>
  <pageMargins left="0" right="0" top="0" bottom="0" header="0" footer="0"/>
  <pageSetup paperSize="9" scale="11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81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J5" sqref="J5"/>
    </sheetView>
  </sheetViews>
  <sheetFormatPr defaultRowHeight="34.5" x14ac:dyDescent="0.45"/>
  <cols>
    <col min="1" max="1" width="37.42578125" style="173" customWidth="1"/>
    <col min="2" max="2" width="25.5703125" style="173" customWidth="1"/>
    <col min="3" max="3" width="33.5703125" style="173" customWidth="1"/>
    <col min="4" max="4" width="36.85546875" style="173" customWidth="1"/>
    <col min="5" max="5" width="19.7109375" style="173" customWidth="1"/>
    <col min="6" max="6" width="41.42578125" style="173" customWidth="1"/>
    <col min="7" max="7" width="23.5703125" style="173" customWidth="1"/>
    <col min="8" max="8" width="44.5703125" style="173" customWidth="1"/>
    <col min="9" max="9" width="169.85546875" style="173" customWidth="1"/>
    <col min="10" max="10" width="143.28515625" style="173" customWidth="1"/>
    <col min="11" max="11" width="31" style="173" customWidth="1"/>
    <col min="12" max="12" width="33.5703125" style="173" customWidth="1"/>
    <col min="13" max="13" width="44.85546875" style="173" customWidth="1"/>
    <col min="14" max="14" width="40.85546875" style="173" customWidth="1"/>
    <col min="15" max="15" width="17.42578125" style="173" hidden="1" customWidth="1"/>
    <col min="16" max="16" width="36.5703125" style="173" customWidth="1"/>
    <col min="17" max="17" width="33.28515625" style="173" customWidth="1"/>
    <col min="18" max="18" width="23.140625" style="173" customWidth="1"/>
    <col min="19" max="19" width="29.85546875" style="173" customWidth="1"/>
    <col min="20" max="20" width="33.7109375" style="173" customWidth="1"/>
    <col min="21" max="21" width="12.42578125" style="173" hidden="1" customWidth="1"/>
    <col min="22" max="22" width="9.140625" style="173" hidden="1" customWidth="1"/>
    <col min="23" max="24" width="10.140625" style="173" hidden="1" customWidth="1"/>
    <col min="25" max="27" width="17" style="173" hidden="1" customWidth="1"/>
    <col min="28" max="28" width="24.85546875" style="173" hidden="1" customWidth="1"/>
    <col min="29" max="29" width="25.7109375" style="173" customWidth="1"/>
    <col min="30" max="30" width="31.140625" style="173" customWidth="1"/>
    <col min="31" max="31" width="21" style="173" hidden="1" customWidth="1"/>
    <col min="32" max="32" width="20.140625" style="173" hidden="1" customWidth="1"/>
    <col min="33" max="33" width="37.7109375" style="173" hidden="1" customWidth="1"/>
    <col min="34" max="34" width="21" style="173" hidden="1" customWidth="1"/>
    <col min="35" max="35" width="19.140625" style="173" customWidth="1"/>
    <col min="36" max="36" width="26.28515625" style="173" customWidth="1"/>
    <col min="37" max="37" width="72.42578125" style="173" customWidth="1"/>
    <col min="38" max="38" width="29.28515625" style="173" customWidth="1"/>
    <col min="39" max="39" width="12.7109375" style="173" hidden="1" customWidth="1"/>
    <col min="40" max="40" width="9.140625" style="173" hidden="1" customWidth="1"/>
    <col min="41" max="41" width="9.5703125" style="173" hidden="1" customWidth="1"/>
    <col min="42" max="42" width="9.140625" style="173" hidden="1" customWidth="1"/>
    <col min="43" max="43" width="21.42578125" style="173" hidden="1" customWidth="1"/>
    <col min="44" max="44" width="22" style="173" hidden="1" customWidth="1"/>
    <col min="45" max="45" width="21.42578125" style="173" hidden="1" customWidth="1"/>
    <col min="46" max="46" width="23.42578125" style="173" hidden="1" customWidth="1"/>
    <col min="47" max="50" width="9.140625" style="173" hidden="1" customWidth="1"/>
    <col min="51" max="51" width="21.5703125" style="173" hidden="1" customWidth="1"/>
    <col min="52" max="52" width="24.28515625" style="173" hidden="1" customWidth="1"/>
    <col min="53" max="53" width="29.5703125" style="173" hidden="1" customWidth="1"/>
    <col min="54" max="54" width="21.85546875" style="173" hidden="1" customWidth="1"/>
    <col min="55" max="55" width="33.5703125" style="173" hidden="1" customWidth="1"/>
    <col min="56" max="56" width="18.140625" style="173" hidden="1" customWidth="1"/>
    <col min="57" max="57" width="22.5703125" style="173" hidden="1" customWidth="1"/>
    <col min="58" max="58" width="24.140625" style="173" hidden="1" customWidth="1"/>
    <col min="59" max="59" width="26.7109375" style="173" hidden="1" customWidth="1"/>
    <col min="60" max="60" width="18.5703125" style="173" hidden="1" customWidth="1"/>
    <col min="61" max="61" width="25.42578125" style="173" hidden="1" customWidth="1"/>
    <col min="62" max="62" width="26.28515625" style="173" hidden="1" customWidth="1"/>
    <col min="63" max="63" width="29.28515625" style="175" customWidth="1"/>
    <col min="64" max="64" width="29.7109375" style="176" customWidth="1"/>
    <col min="65" max="65" width="28.42578125" style="173" customWidth="1"/>
    <col min="66" max="66" width="17.7109375" style="177" customWidth="1"/>
    <col min="67" max="67" width="9.140625" style="173"/>
    <col min="68" max="68" width="16.42578125" style="173" bestFit="1" customWidth="1"/>
    <col min="69" max="16384" width="9.140625" style="173"/>
  </cols>
  <sheetData>
    <row r="1" spans="1:70" ht="49.5" x14ac:dyDescent="0.65">
      <c r="B1" s="198" t="s">
        <v>322</v>
      </c>
      <c r="C1" s="174"/>
    </row>
    <row r="2" spans="1:70" s="22" customFormat="1" ht="282.75" customHeight="1" x14ac:dyDescent="0.25">
      <c r="A2" s="20" t="s">
        <v>0</v>
      </c>
      <c r="B2" s="20" t="s">
        <v>25</v>
      </c>
      <c r="C2" s="20" t="s">
        <v>26</v>
      </c>
      <c r="D2" s="20" t="s">
        <v>33</v>
      </c>
      <c r="E2" s="20" t="s">
        <v>28</v>
      </c>
      <c r="F2" s="20" t="s">
        <v>1</v>
      </c>
      <c r="G2" s="20" t="s">
        <v>2</v>
      </c>
      <c r="H2" s="20" t="s">
        <v>20</v>
      </c>
      <c r="I2" s="20" t="s">
        <v>24</v>
      </c>
      <c r="J2" s="20" t="s">
        <v>3</v>
      </c>
      <c r="K2" s="20" t="s">
        <v>29</v>
      </c>
      <c r="L2" s="20" t="s">
        <v>34</v>
      </c>
      <c r="M2" s="20" t="s">
        <v>35</v>
      </c>
      <c r="N2" s="20" t="s">
        <v>36</v>
      </c>
      <c r="O2" s="20"/>
      <c r="P2" s="20" t="s">
        <v>37</v>
      </c>
      <c r="Q2" s="20" t="s">
        <v>38</v>
      </c>
      <c r="R2" s="20" t="s">
        <v>39</v>
      </c>
      <c r="S2" s="20" t="s">
        <v>40</v>
      </c>
      <c r="T2" s="20" t="s">
        <v>41</v>
      </c>
      <c r="U2" s="20" t="s">
        <v>4</v>
      </c>
      <c r="V2" s="20"/>
      <c r="W2" s="20" t="s">
        <v>23</v>
      </c>
      <c r="X2" s="20"/>
      <c r="Y2" s="20" t="s">
        <v>30</v>
      </c>
      <c r="Z2" s="20"/>
      <c r="AA2" s="20" t="s">
        <v>5</v>
      </c>
      <c r="AB2" s="20"/>
      <c r="AC2" s="20" t="s">
        <v>6</v>
      </c>
      <c r="AD2" s="20"/>
      <c r="AE2" s="20" t="s">
        <v>7</v>
      </c>
      <c r="AF2" s="20"/>
      <c r="AG2" s="20" t="s">
        <v>8</v>
      </c>
      <c r="AH2" s="20"/>
      <c r="AI2" s="20" t="s">
        <v>9</v>
      </c>
      <c r="AJ2" s="20"/>
      <c r="AK2" s="20" t="s">
        <v>10</v>
      </c>
      <c r="AL2" s="20"/>
      <c r="AM2" s="20" t="s">
        <v>11</v>
      </c>
      <c r="AN2" s="20"/>
      <c r="AO2" s="20" t="s">
        <v>10</v>
      </c>
      <c r="AP2" s="20"/>
      <c r="AQ2" s="20" t="s">
        <v>12</v>
      </c>
      <c r="AR2" s="20"/>
      <c r="AS2" s="20" t="s">
        <v>27</v>
      </c>
      <c r="AT2" s="20"/>
      <c r="AU2" s="20" t="s">
        <v>13</v>
      </c>
      <c r="AV2" s="20"/>
      <c r="AW2" s="20" t="s">
        <v>14</v>
      </c>
      <c r="AX2" s="20"/>
      <c r="AY2" s="20" t="s">
        <v>15</v>
      </c>
      <c r="AZ2" s="20" t="s">
        <v>36</v>
      </c>
      <c r="BA2" s="20" t="s">
        <v>16</v>
      </c>
      <c r="BB2" s="20" t="s">
        <v>42</v>
      </c>
      <c r="BC2" s="20" t="s">
        <v>17</v>
      </c>
      <c r="BD2" s="20"/>
      <c r="BE2" s="20" t="s">
        <v>18</v>
      </c>
      <c r="BF2" s="20"/>
      <c r="BG2" s="20" t="s">
        <v>32</v>
      </c>
      <c r="BH2" s="20"/>
      <c r="BI2" s="20" t="s">
        <v>31</v>
      </c>
      <c r="BJ2" s="20"/>
      <c r="BK2" s="29" t="s">
        <v>22</v>
      </c>
      <c r="BL2" s="24" t="s">
        <v>21</v>
      </c>
      <c r="BM2" s="178" t="s">
        <v>19</v>
      </c>
      <c r="BN2" s="157"/>
    </row>
    <row r="3" spans="1:70" s="22" customFormat="1" ht="409.6" customHeight="1" x14ac:dyDescent="0.25">
      <c r="A3" s="17" t="s">
        <v>302</v>
      </c>
      <c r="B3" s="18">
        <v>41244473</v>
      </c>
      <c r="C3" s="19">
        <v>5391977.2999999998</v>
      </c>
      <c r="D3" s="19">
        <v>3774384.11</v>
      </c>
      <c r="E3" s="20">
        <v>750</v>
      </c>
      <c r="F3" s="18" t="s">
        <v>300</v>
      </c>
      <c r="G3" s="18" t="s">
        <v>301</v>
      </c>
      <c r="H3" s="18" t="s">
        <v>303</v>
      </c>
      <c r="I3" s="211" t="s">
        <v>321</v>
      </c>
      <c r="J3" s="18" t="s">
        <v>305</v>
      </c>
      <c r="K3" s="20" t="s">
        <v>306</v>
      </c>
      <c r="L3" s="20"/>
      <c r="M3" s="20"/>
      <c r="N3" s="23">
        <f>N4+N5+N6</f>
        <v>5539.8899999999994</v>
      </c>
      <c r="O3" s="20"/>
      <c r="P3" s="23">
        <f t="shared" ref="P3:T3" si="0">P4+P5+P6</f>
        <v>442.46799999999996</v>
      </c>
      <c r="Q3" s="23">
        <f t="shared" si="0"/>
        <v>4796.9195</v>
      </c>
      <c r="R3" s="23">
        <f t="shared" si="0"/>
        <v>90.36</v>
      </c>
      <c r="S3" s="23">
        <f t="shared" si="0"/>
        <v>210.14249999999998</v>
      </c>
      <c r="T3" s="23">
        <f t="shared" si="0"/>
        <v>5539.8899999999994</v>
      </c>
      <c r="U3" s="21"/>
      <c r="V3" s="21"/>
      <c r="W3" s="21"/>
      <c r="X3" s="21"/>
      <c r="Y3" s="21"/>
      <c r="Z3" s="21"/>
      <c r="AA3" s="21"/>
      <c r="AB3" s="21"/>
      <c r="AC3" s="155">
        <v>3</v>
      </c>
      <c r="AD3" s="23">
        <f>T4</f>
        <v>4118.8499999999995</v>
      </c>
      <c r="AE3" s="23"/>
      <c r="AF3" s="21"/>
      <c r="AG3" s="21"/>
      <c r="AH3" s="21"/>
      <c r="AI3" s="155">
        <v>2</v>
      </c>
      <c r="AJ3" s="20">
        <f>T5</f>
        <v>121.04</v>
      </c>
      <c r="AK3" s="20" t="s">
        <v>310</v>
      </c>
      <c r="AL3" s="20">
        <f>T6</f>
        <v>1300</v>
      </c>
      <c r="AM3" s="20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155"/>
      <c r="BB3" s="155"/>
      <c r="BC3" s="20"/>
      <c r="BD3" s="20"/>
      <c r="BE3" s="20"/>
      <c r="BF3" s="23"/>
      <c r="BG3" s="20"/>
      <c r="BH3" s="20"/>
      <c r="BI3" s="23"/>
      <c r="BJ3" s="21"/>
      <c r="BK3" s="21">
        <f>AD3+AJ3+AL3</f>
        <v>5539.8899999999994</v>
      </c>
      <c r="BL3" s="24">
        <v>43231</v>
      </c>
      <c r="BM3" s="21"/>
      <c r="BN3" s="21"/>
      <c r="BO3" s="23"/>
      <c r="BP3" s="23"/>
      <c r="BQ3" s="24"/>
      <c r="BR3" s="25"/>
    </row>
    <row r="4" spans="1:70" s="22" customFormat="1" ht="153.75" customHeight="1" x14ac:dyDescent="0.25">
      <c r="A4" s="17"/>
      <c r="B4" s="18"/>
      <c r="C4" s="19"/>
      <c r="D4" s="19"/>
      <c r="E4" s="20"/>
      <c r="F4" s="18"/>
      <c r="G4" s="18"/>
      <c r="H4" s="18"/>
      <c r="I4" s="212"/>
      <c r="J4" s="18"/>
      <c r="K4" s="20"/>
      <c r="L4" s="20" t="s">
        <v>307</v>
      </c>
      <c r="M4" s="155">
        <v>3</v>
      </c>
      <c r="N4" s="23">
        <f>M4*1215*1.13</f>
        <v>4118.8499999999995</v>
      </c>
      <c r="O4" s="20"/>
      <c r="P4" s="23">
        <f>N4*0.08</f>
        <v>329.50799999999998</v>
      </c>
      <c r="Q4" s="23">
        <f>N4*0.87</f>
        <v>3583.3994999999995</v>
      </c>
      <c r="R4" s="20">
        <v>0</v>
      </c>
      <c r="S4" s="23">
        <f>N4*0.05</f>
        <v>205.9425</v>
      </c>
      <c r="T4" s="23">
        <f>SUM(P4:S4)</f>
        <v>4118.8499999999995</v>
      </c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155"/>
      <c r="BB4" s="155"/>
      <c r="BC4" s="20"/>
      <c r="BD4" s="20"/>
      <c r="BE4" s="20"/>
      <c r="BF4" s="23"/>
      <c r="BG4" s="20"/>
      <c r="BH4" s="20"/>
      <c r="BI4" s="23"/>
      <c r="BJ4" s="21"/>
      <c r="BK4" s="21"/>
      <c r="BL4" s="24"/>
      <c r="BM4" s="21"/>
      <c r="BN4" s="21"/>
      <c r="BO4" s="23"/>
      <c r="BP4" s="23"/>
      <c r="BQ4" s="24"/>
      <c r="BR4" s="25"/>
    </row>
    <row r="5" spans="1:70" s="22" customFormat="1" ht="153.75" customHeight="1" x14ac:dyDescent="0.25">
      <c r="A5" s="17"/>
      <c r="B5" s="18"/>
      <c r="C5" s="19"/>
      <c r="D5" s="19"/>
      <c r="E5" s="20"/>
      <c r="F5" s="18"/>
      <c r="G5" s="18"/>
      <c r="H5" s="18"/>
      <c r="I5" s="213"/>
      <c r="J5" s="18"/>
      <c r="K5" s="20"/>
      <c r="L5" s="20" t="s">
        <v>308</v>
      </c>
      <c r="M5" s="155">
        <v>2</v>
      </c>
      <c r="N5" s="20">
        <f>T5</f>
        <v>121.04</v>
      </c>
      <c r="O5" s="20"/>
      <c r="P5" s="20">
        <f>4.48*2</f>
        <v>8.9600000000000009</v>
      </c>
      <c r="Q5" s="20">
        <f>8.76*2</f>
        <v>17.52</v>
      </c>
      <c r="R5" s="20">
        <f>45.18*2</f>
        <v>90.36</v>
      </c>
      <c r="S5" s="20">
        <f>2.1*2</f>
        <v>4.2</v>
      </c>
      <c r="T5" s="20">
        <f>P5+Q5+R5+S5</f>
        <v>121.04</v>
      </c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155"/>
      <c r="BB5" s="155"/>
      <c r="BC5" s="20"/>
      <c r="BD5" s="20"/>
      <c r="BE5" s="20"/>
      <c r="BF5" s="23"/>
      <c r="BG5" s="20"/>
      <c r="BH5" s="20"/>
      <c r="BI5" s="23"/>
      <c r="BJ5" s="21"/>
      <c r="BK5" s="21"/>
      <c r="BL5" s="24"/>
      <c r="BM5" s="21"/>
      <c r="BN5" s="21"/>
      <c r="BO5" s="23"/>
      <c r="BP5" s="23"/>
      <c r="BQ5" s="24"/>
      <c r="BR5" s="25"/>
    </row>
    <row r="6" spans="1:70" s="22" customFormat="1" ht="409.5" customHeight="1" x14ac:dyDescent="0.25">
      <c r="A6" s="17"/>
      <c r="B6" s="18"/>
      <c r="C6" s="19"/>
      <c r="D6" s="19"/>
      <c r="E6" s="20"/>
      <c r="F6" s="18"/>
      <c r="G6" s="18"/>
      <c r="H6" s="18"/>
      <c r="I6" s="18"/>
      <c r="J6" s="18"/>
      <c r="K6" s="20"/>
      <c r="L6" s="20" t="s">
        <v>309</v>
      </c>
      <c r="M6" s="20" t="s">
        <v>310</v>
      </c>
      <c r="N6" s="20">
        <f>200*6.5</f>
        <v>1300</v>
      </c>
      <c r="O6" s="20"/>
      <c r="P6" s="20">
        <f>N6*0.08</f>
        <v>104</v>
      </c>
      <c r="Q6" s="20">
        <f>N6*0.92</f>
        <v>1196</v>
      </c>
      <c r="R6" s="20">
        <v>0</v>
      </c>
      <c r="S6" s="20">
        <v>0</v>
      </c>
      <c r="T6" s="20">
        <f>P6+Q6+R6+S6</f>
        <v>1300</v>
      </c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155"/>
      <c r="BB6" s="155"/>
      <c r="BC6" s="20"/>
      <c r="BD6" s="20"/>
      <c r="BE6" s="20"/>
      <c r="BF6" s="23"/>
      <c r="BG6" s="20"/>
      <c r="BH6" s="20"/>
      <c r="BI6" s="23"/>
      <c r="BJ6" s="21"/>
      <c r="BK6" s="21"/>
      <c r="BL6" s="24"/>
      <c r="BM6" s="21"/>
      <c r="BN6" s="21"/>
      <c r="BO6" s="23"/>
      <c r="BP6" s="23"/>
      <c r="BQ6" s="24"/>
      <c r="BR6" s="25"/>
    </row>
    <row r="7" spans="1:70" s="210" customFormat="1" ht="346.5" customHeight="1" x14ac:dyDescent="0.25">
      <c r="A7" s="199"/>
      <c r="B7" s="200"/>
      <c r="C7" s="201"/>
      <c r="D7" s="201"/>
      <c r="E7" s="202"/>
      <c r="F7" s="200"/>
      <c r="G7" s="200"/>
      <c r="H7" s="200"/>
      <c r="I7" s="200"/>
      <c r="J7" s="200" t="s">
        <v>299</v>
      </c>
      <c r="K7" s="202"/>
      <c r="L7" s="202"/>
      <c r="M7" s="202"/>
      <c r="N7" s="203">
        <f>N3</f>
        <v>5539.8899999999994</v>
      </c>
      <c r="O7" s="203">
        <f t="shared" ref="O7:BK7" si="1">O3</f>
        <v>0</v>
      </c>
      <c r="P7" s="203">
        <f t="shared" si="1"/>
        <v>442.46799999999996</v>
      </c>
      <c r="Q7" s="203">
        <f t="shared" si="1"/>
        <v>4796.9195</v>
      </c>
      <c r="R7" s="203">
        <f t="shared" si="1"/>
        <v>90.36</v>
      </c>
      <c r="S7" s="203">
        <f t="shared" si="1"/>
        <v>210.14249999999998</v>
      </c>
      <c r="T7" s="203">
        <f t="shared" si="1"/>
        <v>5539.8899999999994</v>
      </c>
      <c r="U7" s="203">
        <f t="shared" si="1"/>
        <v>0</v>
      </c>
      <c r="V7" s="203">
        <f t="shared" si="1"/>
        <v>0</v>
      </c>
      <c r="W7" s="203">
        <f t="shared" si="1"/>
        <v>0</v>
      </c>
      <c r="X7" s="203">
        <f t="shared" si="1"/>
        <v>0</v>
      </c>
      <c r="Y7" s="203">
        <f t="shared" si="1"/>
        <v>0</v>
      </c>
      <c r="Z7" s="203">
        <f t="shared" si="1"/>
        <v>0</v>
      </c>
      <c r="AA7" s="203">
        <f t="shared" si="1"/>
        <v>0</v>
      </c>
      <c r="AB7" s="203">
        <f t="shared" si="1"/>
        <v>0</v>
      </c>
      <c r="AC7" s="203">
        <f t="shared" si="1"/>
        <v>3</v>
      </c>
      <c r="AD7" s="203">
        <f t="shared" si="1"/>
        <v>4118.8499999999995</v>
      </c>
      <c r="AE7" s="203"/>
      <c r="AF7" s="203">
        <f t="shared" si="1"/>
        <v>0</v>
      </c>
      <c r="AG7" s="203">
        <f t="shared" si="1"/>
        <v>0</v>
      </c>
      <c r="AH7" s="203">
        <f t="shared" si="1"/>
        <v>0</v>
      </c>
      <c r="AI7" s="203">
        <f t="shared" si="1"/>
        <v>2</v>
      </c>
      <c r="AJ7" s="203">
        <f t="shared" si="1"/>
        <v>121.04</v>
      </c>
      <c r="AK7" s="203" t="s">
        <v>320</v>
      </c>
      <c r="AL7" s="203">
        <f t="shared" si="1"/>
        <v>1300</v>
      </c>
      <c r="AM7" s="203">
        <f t="shared" si="1"/>
        <v>0</v>
      </c>
      <c r="AN7" s="203">
        <f t="shared" si="1"/>
        <v>0</v>
      </c>
      <c r="AO7" s="203">
        <f t="shared" si="1"/>
        <v>0</v>
      </c>
      <c r="AP7" s="203">
        <f t="shared" si="1"/>
        <v>0</v>
      </c>
      <c r="AQ7" s="203">
        <f t="shared" si="1"/>
        <v>0</v>
      </c>
      <c r="AR7" s="203">
        <f t="shared" si="1"/>
        <v>0</v>
      </c>
      <c r="AS7" s="203">
        <f t="shared" si="1"/>
        <v>0</v>
      </c>
      <c r="AT7" s="203">
        <f t="shared" si="1"/>
        <v>0</v>
      </c>
      <c r="AU7" s="203">
        <f t="shared" si="1"/>
        <v>0</v>
      </c>
      <c r="AV7" s="203">
        <f t="shared" si="1"/>
        <v>0</v>
      </c>
      <c r="AW7" s="203">
        <f t="shared" si="1"/>
        <v>0</v>
      </c>
      <c r="AX7" s="203">
        <f t="shared" si="1"/>
        <v>0</v>
      </c>
      <c r="AY7" s="203">
        <f t="shared" si="1"/>
        <v>0</v>
      </c>
      <c r="AZ7" s="203">
        <f t="shared" si="1"/>
        <v>0</v>
      </c>
      <c r="BA7" s="203">
        <f t="shared" si="1"/>
        <v>0</v>
      </c>
      <c r="BB7" s="203">
        <f t="shared" si="1"/>
        <v>0</v>
      </c>
      <c r="BC7" s="203">
        <f t="shared" si="1"/>
        <v>0</v>
      </c>
      <c r="BD7" s="203">
        <f t="shared" si="1"/>
        <v>0</v>
      </c>
      <c r="BE7" s="203">
        <f t="shared" si="1"/>
        <v>0</v>
      </c>
      <c r="BF7" s="203">
        <f t="shared" si="1"/>
        <v>0</v>
      </c>
      <c r="BG7" s="203">
        <f t="shared" si="1"/>
        <v>0</v>
      </c>
      <c r="BH7" s="203">
        <f t="shared" si="1"/>
        <v>0</v>
      </c>
      <c r="BI7" s="203">
        <f t="shared" si="1"/>
        <v>0</v>
      </c>
      <c r="BJ7" s="203">
        <f t="shared" si="1"/>
        <v>0</v>
      </c>
      <c r="BK7" s="203">
        <f t="shared" si="1"/>
        <v>5539.8899999999994</v>
      </c>
      <c r="BL7" s="204"/>
      <c r="BM7" s="205"/>
      <c r="BN7" s="206"/>
      <c r="BO7" s="207"/>
      <c r="BP7" s="207"/>
      <c r="BQ7" s="208"/>
      <c r="BR7" s="209"/>
    </row>
    <row r="8" spans="1:70" s="22" customFormat="1" ht="129.75" customHeight="1" x14ac:dyDescent="0.25">
      <c r="A8" s="158"/>
      <c r="B8" s="159"/>
      <c r="C8" s="160"/>
      <c r="D8" s="160"/>
      <c r="E8" s="161"/>
      <c r="F8" s="159"/>
      <c r="G8" s="159"/>
      <c r="H8" s="159"/>
      <c r="I8" s="159"/>
      <c r="J8" s="159"/>
      <c r="K8" s="161"/>
      <c r="L8" s="161"/>
      <c r="M8" s="161"/>
      <c r="N8" s="161"/>
      <c r="O8" s="161"/>
      <c r="P8" s="164"/>
      <c r="Q8" s="164"/>
      <c r="R8" s="164"/>
      <c r="S8" s="164"/>
      <c r="T8" s="161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79"/>
      <c r="AO8" s="179"/>
      <c r="AP8" s="179"/>
      <c r="AQ8" s="179"/>
      <c r="AR8" s="179"/>
      <c r="AS8" s="179"/>
      <c r="AT8" s="179"/>
      <c r="AU8" s="179"/>
      <c r="AV8" s="179"/>
      <c r="AW8" s="179"/>
      <c r="AX8" s="179"/>
      <c r="AY8" s="179"/>
      <c r="AZ8" s="179"/>
      <c r="BA8" s="161"/>
      <c r="BB8" s="161"/>
      <c r="BC8" s="161"/>
      <c r="BD8" s="161"/>
      <c r="BE8" s="161"/>
      <c r="BF8" s="164"/>
      <c r="BG8" s="161"/>
      <c r="BH8" s="161"/>
      <c r="BI8" s="164"/>
      <c r="BJ8" s="179"/>
      <c r="BK8" s="179"/>
      <c r="BL8" s="162"/>
      <c r="BM8" s="179"/>
      <c r="BN8" s="180"/>
      <c r="BO8" s="23"/>
      <c r="BP8" s="23"/>
      <c r="BQ8" s="24"/>
      <c r="BR8" s="25"/>
    </row>
    <row r="9" spans="1:70" s="185" customFormat="1" ht="236.25" customHeight="1" x14ac:dyDescent="0.25">
      <c r="A9" s="183" t="s">
        <v>311</v>
      </c>
      <c r="C9" s="186"/>
      <c r="D9" s="186"/>
      <c r="E9" s="187"/>
      <c r="F9" s="188"/>
      <c r="G9" s="188"/>
      <c r="H9" s="188"/>
      <c r="I9" s="183" t="s">
        <v>315</v>
      </c>
      <c r="J9" s="188"/>
      <c r="K9" s="183" t="s">
        <v>316</v>
      </c>
      <c r="L9" s="187"/>
      <c r="M9" s="187"/>
      <c r="N9" s="189"/>
      <c r="O9" s="188"/>
      <c r="P9" s="189"/>
      <c r="Q9" s="189"/>
      <c r="R9" s="189"/>
      <c r="S9" s="189"/>
      <c r="T9" s="189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87"/>
      <c r="AF9" s="191"/>
      <c r="AG9" s="191"/>
      <c r="AH9" s="190"/>
      <c r="AI9" s="187"/>
      <c r="AJ9" s="191"/>
      <c r="AK9" s="191"/>
      <c r="AL9" s="190"/>
      <c r="AM9" s="190"/>
      <c r="AN9" s="190"/>
      <c r="AO9" s="190"/>
      <c r="AP9" s="190"/>
      <c r="AQ9" s="187"/>
      <c r="AR9" s="191"/>
      <c r="AS9" s="187"/>
      <c r="AT9" s="191"/>
      <c r="AU9" s="190"/>
      <c r="AV9" s="190"/>
      <c r="AW9" s="190"/>
      <c r="AX9" s="190"/>
      <c r="AY9" s="187"/>
      <c r="AZ9" s="192"/>
      <c r="BA9" s="187"/>
      <c r="BB9" s="191"/>
      <c r="BC9" s="191"/>
      <c r="BD9" s="190"/>
      <c r="BE9" s="190"/>
      <c r="BF9" s="190"/>
      <c r="BG9" s="190"/>
      <c r="BH9" s="190"/>
      <c r="BI9" s="190"/>
      <c r="BJ9" s="190"/>
      <c r="BK9" s="190"/>
      <c r="BL9" s="193"/>
      <c r="BM9" s="190"/>
      <c r="BN9" s="194"/>
      <c r="BO9" s="195"/>
      <c r="BP9" s="195"/>
      <c r="BQ9" s="196"/>
      <c r="BR9" s="197"/>
    </row>
    <row r="10" spans="1:70" s="185" customFormat="1" ht="236.25" customHeight="1" x14ac:dyDescent="0.25">
      <c r="A10" s="183" t="s">
        <v>312</v>
      </c>
      <c r="C10" s="186"/>
      <c r="D10" s="186"/>
      <c r="E10" s="187"/>
      <c r="F10" s="188"/>
      <c r="G10" s="188"/>
      <c r="H10" s="188"/>
      <c r="I10" s="183" t="s">
        <v>315</v>
      </c>
      <c r="J10" s="188"/>
      <c r="K10" s="183" t="s">
        <v>317</v>
      </c>
      <c r="L10" s="187"/>
      <c r="M10" s="187"/>
      <c r="N10" s="191"/>
      <c r="O10" s="191"/>
      <c r="P10" s="191"/>
      <c r="Q10" s="191"/>
      <c r="R10" s="191"/>
      <c r="S10" s="191"/>
      <c r="T10" s="191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  <c r="AW10" s="190"/>
      <c r="AX10" s="190"/>
      <c r="AY10" s="190"/>
      <c r="AZ10" s="190"/>
      <c r="BA10" s="187"/>
      <c r="BB10" s="187"/>
      <c r="BC10" s="187"/>
      <c r="BD10" s="187"/>
      <c r="BE10" s="187"/>
      <c r="BF10" s="192"/>
      <c r="BG10" s="187"/>
      <c r="BH10" s="187"/>
      <c r="BI10" s="192"/>
      <c r="BJ10" s="190"/>
      <c r="BK10" s="190"/>
      <c r="BL10" s="193"/>
      <c r="BM10" s="190"/>
      <c r="BN10" s="194"/>
      <c r="BO10" s="195"/>
      <c r="BP10" s="195"/>
      <c r="BQ10" s="196"/>
      <c r="BR10" s="197"/>
    </row>
    <row r="11" spans="1:70" s="185" customFormat="1" ht="236.25" customHeight="1" x14ac:dyDescent="0.25">
      <c r="A11" s="183" t="s">
        <v>313</v>
      </c>
      <c r="C11" s="186"/>
      <c r="D11" s="186"/>
      <c r="E11" s="187"/>
      <c r="F11" s="188"/>
      <c r="G11" s="188"/>
      <c r="H11" s="188"/>
      <c r="I11" s="183" t="s">
        <v>315</v>
      </c>
      <c r="J11" s="188"/>
      <c r="K11" s="183" t="s">
        <v>318</v>
      </c>
      <c r="L11" s="187"/>
      <c r="M11" s="187"/>
      <c r="N11" s="187"/>
      <c r="O11" s="187"/>
      <c r="P11" s="187"/>
      <c r="Q11" s="187"/>
      <c r="R11" s="187"/>
      <c r="S11" s="187"/>
      <c r="T11" s="187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  <c r="AW11" s="190"/>
      <c r="AX11" s="190"/>
      <c r="AY11" s="190"/>
      <c r="AZ11" s="190"/>
      <c r="BA11" s="187"/>
      <c r="BB11" s="192"/>
      <c r="BC11" s="192"/>
      <c r="BD11" s="187"/>
      <c r="BE11" s="187"/>
      <c r="BF11" s="192"/>
      <c r="BG11" s="187"/>
      <c r="BH11" s="187"/>
      <c r="BI11" s="192"/>
      <c r="BJ11" s="190"/>
      <c r="BK11" s="190"/>
      <c r="BL11" s="193"/>
      <c r="BM11" s="190"/>
      <c r="BN11" s="194"/>
      <c r="BO11" s="195"/>
      <c r="BP11" s="195"/>
      <c r="BQ11" s="196"/>
      <c r="BR11" s="197"/>
    </row>
    <row r="12" spans="1:70" s="185" customFormat="1" ht="236.25" customHeight="1" x14ac:dyDescent="0.25">
      <c r="A12" s="183" t="s">
        <v>314</v>
      </c>
      <c r="C12" s="186"/>
      <c r="D12" s="186"/>
      <c r="E12" s="187"/>
      <c r="F12" s="188"/>
      <c r="G12" s="188"/>
      <c r="H12" s="188"/>
      <c r="I12" s="183" t="s">
        <v>315</v>
      </c>
      <c r="J12" s="188"/>
      <c r="K12" s="183" t="s">
        <v>319</v>
      </c>
      <c r="L12" s="187"/>
      <c r="M12" s="187"/>
      <c r="N12" s="191"/>
      <c r="O12" s="191"/>
      <c r="P12" s="191"/>
      <c r="Q12" s="191"/>
      <c r="R12" s="191"/>
      <c r="S12" s="191"/>
      <c r="T12" s="191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0"/>
      <c r="AJ12" s="190"/>
      <c r="AK12" s="190"/>
      <c r="AL12" s="190"/>
      <c r="AM12" s="190"/>
      <c r="AN12" s="190"/>
      <c r="AO12" s="190"/>
      <c r="AP12" s="190"/>
      <c r="AQ12" s="190"/>
      <c r="AR12" s="190"/>
      <c r="AS12" s="190"/>
      <c r="AT12" s="190"/>
      <c r="AU12" s="190"/>
      <c r="AV12" s="190"/>
      <c r="AW12" s="190"/>
      <c r="AX12" s="190"/>
      <c r="AY12" s="187"/>
      <c r="AZ12" s="191"/>
      <c r="BA12" s="191"/>
      <c r="BB12" s="191"/>
      <c r="BC12" s="191"/>
      <c r="BD12" s="190"/>
      <c r="BE12" s="190"/>
      <c r="BF12" s="190"/>
      <c r="BG12" s="190"/>
      <c r="BH12" s="190"/>
      <c r="BI12" s="190"/>
      <c r="BJ12" s="190"/>
      <c r="BK12" s="190"/>
      <c r="BL12" s="193"/>
      <c r="BM12" s="190"/>
      <c r="BN12" s="194"/>
      <c r="BO12" s="195"/>
      <c r="BP12" s="195"/>
      <c r="BQ12" s="196"/>
      <c r="BR12" s="197"/>
    </row>
    <row r="13" spans="1:70" s="22" customFormat="1" ht="192" customHeight="1" x14ac:dyDescent="0.25">
      <c r="A13" s="153"/>
      <c r="B13" s="184"/>
      <c r="C13" s="154"/>
      <c r="D13" s="154"/>
      <c r="E13" s="155"/>
      <c r="F13" s="184"/>
      <c r="G13" s="184"/>
      <c r="H13" s="184"/>
      <c r="I13" s="184"/>
      <c r="J13" s="184"/>
      <c r="K13" s="155"/>
      <c r="L13" s="155"/>
      <c r="M13" s="155"/>
      <c r="N13" s="163"/>
      <c r="O13" s="155"/>
      <c r="P13" s="163"/>
      <c r="Q13" s="163"/>
      <c r="R13" s="163"/>
      <c r="S13" s="163"/>
      <c r="T13" s="163"/>
      <c r="U13" s="181"/>
      <c r="V13" s="181"/>
      <c r="W13" s="181"/>
      <c r="X13" s="181"/>
      <c r="Y13" s="181"/>
      <c r="Z13" s="181"/>
      <c r="AA13" s="181"/>
      <c r="AB13" s="181"/>
      <c r="AC13" s="155"/>
      <c r="AD13" s="163"/>
      <c r="AE13" s="163"/>
      <c r="AF13" s="165"/>
      <c r="AG13" s="165"/>
      <c r="AH13" s="181"/>
      <c r="AI13" s="155"/>
      <c r="AJ13" s="163"/>
      <c r="AK13" s="163"/>
      <c r="AL13" s="181"/>
      <c r="AM13" s="181"/>
      <c r="AN13" s="181"/>
      <c r="AO13" s="181"/>
      <c r="AP13" s="181"/>
      <c r="AQ13" s="155"/>
      <c r="AR13" s="163"/>
      <c r="AS13" s="155"/>
      <c r="AT13" s="163"/>
      <c r="AU13" s="181"/>
      <c r="AV13" s="181"/>
      <c r="AW13" s="181"/>
      <c r="AX13" s="181"/>
      <c r="AY13" s="155"/>
      <c r="AZ13" s="163"/>
      <c r="BA13" s="155"/>
      <c r="BB13" s="163"/>
      <c r="BC13" s="163"/>
      <c r="BD13" s="181"/>
      <c r="BE13" s="181"/>
      <c r="BF13" s="181"/>
      <c r="BG13" s="181"/>
      <c r="BH13" s="181"/>
      <c r="BI13" s="181"/>
      <c r="BJ13" s="181"/>
      <c r="BK13" s="181"/>
      <c r="BL13" s="156"/>
      <c r="BM13" s="181"/>
      <c r="BN13" s="21"/>
      <c r="BO13" s="23"/>
      <c r="BP13" s="23"/>
      <c r="BQ13" s="24"/>
      <c r="BR13" s="25"/>
    </row>
    <row r="14" spans="1:70" s="22" customFormat="1" ht="223.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20"/>
      <c r="L14" s="20"/>
      <c r="M14" s="20"/>
      <c r="N14" s="23"/>
      <c r="O14" s="20"/>
      <c r="P14" s="23"/>
      <c r="Q14" s="23"/>
      <c r="R14" s="23"/>
      <c r="S14" s="23"/>
      <c r="T14" s="23"/>
      <c r="U14" s="21"/>
      <c r="V14" s="21"/>
      <c r="W14" s="21"/>
      <c r="X14" s="21"/>
      <c r="Y14" s="21"/>
      <c r="Z14" s="21"/>
      <c r="AA14" s="21"/>
      <c r="AB14" s="21"/>
      <c r="AC14" s="181"/>
      <c r="AD14" s="21"/>
      <c r="AE14" s="20"/>
      <c r="AF14" s="29"/>
      <c r="AG14" s="29"/>
      <c r="AH14" s="21"/>
      <c r="AI14" s="155"/>
      <c r="AJ14" s="29"/>
      <c r="AK14" s="29"/>
      <c r="AL14" s="21"/>
      <c r="AM14" s="21"/>
      <c r="AN14" s="21"/>
      <c r="AO14" s="21"/>
      <c r="AP14" s="21"/>
      <c r="AQ14" s="155"/>
      <c r="AR14" s="29"/>
      <c r="AS14" s="155"/>
      <c r="AT14" s="29"/>
      <c r="AU14" s="21"/>
      <c r="AV14" s="21"/>
      <c r="AW14" s="21"/>
      <c r="AX14" s="21"/>
      <c r="AY14" s="20"/>
      <c r="AZ14" s="23"/>
      <c r="BA14" s="155"/>
      <c r="BB14" s="23"/>
      <c r="BC14" s="23"/>
      <c r="BD14" s="21"/>
      <c r="BE14" s="21"/>
      <c r="BF14" s="21"/>
      <c r="BG14" s="21"/>
      <c r="BH14" s="21"/>
      <c r="BI14" s="21"/>
      <c r="BJ14" s="21"/>
      <c r="BK14" s="21"/>
      <c r="BL14" s="24"/>
      <c r="BM14" s="21"/>
      <c r="BN14" s="21"/>
      <c r="BO14" s="23"/>
      <c r="BP14" s="23"/>
      <c r="BQ14" s="24"/>
      <c r="BR14" s="25"/>
    </row>
    <row r="15" spans="1:70" s="22" customFormat="1" ht="223.5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20"/>
      <c r="L15" s="20"/>
      <c r="M15" s="155"/>
      <c r="N15" s="23"/>
      <c r="O15" s="20"/>
      <c r="P15" s="23"/>
      <c r="Q15" s="23"/>
      <c r="R15" s="23"/>
      <c r="S15" s="23"/>
      <c r="T15" s="23"/>
      <c r="U15" s="21"/>
      <c r="V15" s="21"/>
      <c r="W15" s="21"/>
      <c r="X15" s="21"/>
      <c r="Y15" s="21"/>
      <c r="Z15" s="21"/>
      <c r="AA15" s="21"/>
      <c r="AB15" s="21"/>
      <c r="AC15" s="181"/>
      <c r="AD15" s="21"/>
      <c r="AE15" s="20"/>
      <c r="AF15" s="29"/>
      <c r="AG15" s="29"/>
      <c r="AH15" s="21"/>
      <c r="AI15" s="155"/>
      <c r="AJ15" s="29"/>
      <c r="AK15" s="29"/>
      <c r="AL15" s="21"/>
      <c r="AM15" s="21"/>
      <c r="AN15" s="21"/>
      <c r="AO15" s="21"/>
      <c r="AP15" s="21"/>
      <c r="AQ15" s="155"/>
      <c r="AR15" s="29"/>
      <c r="AS15" s="155"/>
      <c r="AT15" s="29"/>
      <c r="AU15" s="21"/>
      <c r="AV15" s="21"/>
      <c r="AW15" s="21"/>
      <c r="AX15" s="21"/>
      <c r="AY15" s="20"/>
      <c r="AZ15" s="23"/>
      <c r="BA15" s="155"/>
      <c r="BB15" s="29"/>
      <c r="BC15" s="29"/>
      <c r="BD15" s="21"/>
      <c r="BE15" s="21"/>
      <c r="BF15" s="21"/>
      <c r="BG15" s="21"/>
      <c r="BH15" s="21"/>
      <c r="BI15" s="21"/>
      <c r="BJ15" s="21"/>
      <c r="BK15" s="21"/>
      <c r="BL15" s="24"/>
      <c r="BM15" s="21"/>
      <c r="BN15" s="21"/>
      <c r="BO15" s="23"/>
      <c r="BP15" s="23"/>
      <c r="BQ15" s="24"/>
      <c r="BR15" s="25"/>
    </row>
    <row r="16" spans="1:70" s="22" customFormat="1" ht="408.75" customHeight="1" x14ac:dyDescent="0.25">
      <c r="A16" s="17"/>
      <c r="B16" s="18"/>
      <c r="C16" s="19"/>
      <c r="D16" s="19"/>
      <c r="E16" s="20"/>
      <c r="F16" s="18"/>
      <c r="G16" s="18"/>
      <c r="H16" s="18"/>
      <c r="I16" s="18"/>
      <c r="J16" s="18"/>
      <c r="K16" s="20"/>
      <c r="L16" s="20"/>
      <c r="M16" s="20"/>
      <c r="N16" s="23"/>
      <c r="O16" s="23"/>
      <c r="P16" s="23"/>
      <c r="Q16" s="23"/>
      <c r="R16" s="23"/>
      <c r="S16" s="23"/>
      <c r="T16" s="23"/>
      <c r="U16" s="21"/>
      <c r="V16" s="21"/>
      <c r="W16" s="21"/>
      <c r="X16" s="21"/>
      <c r="Y16" s="21"/>
      <c r="Z16" s="21"/>
      <c r="AA16" s="21"/>
      <c r="AB16" s="21"/>
      <c r="AC16" s="181"/>
      <c r="AD16" s="21"/>
      <c r="AE16" s="20"/>
      <c r="AF16" s="29"/>
      <c r="AG16" s="29"/>
      <c r="AH16" s="21"/>
      <c r="AI16" s="155"/>
      <c r="AJ16" s="29"/>
      <c r="AK16" s="29"/>
      <c r="AL16" s="21"/>
      <c r="AM16" s="21"/>
      <c r="AN16" s="21"/>
      <c r="AO16" s="21"/>
      <c r="AP16" s="21"/>
      <c r="AQ16" s="155"/>
      <c r="AR16" s="29"/>
      <c r="AS16" s="155"/>
      <c r="AT16" s="29"/>
      <c r="AU16" s="21"/>
      <c r="AV16" s="21"/>
      <c r="AW16" s="21"/>
      <c r="AX16" s="21"/>
      <c r="AY16" s="20"/>
      <c r="AZ16" s="23"/>
      <c r="BA16" s="155"/>
      <c r="BB16" s="23"/>
      <c r="BC16" s="23"/>
      <c r="BD16" s="21"/>
      <c r="BE16" s="21"/>
      <c r="BF16" s="21"/>
      <c r="BG16" s="21"/>
      <c r="BH16" s="21"/>
      <c r="BI16" s="21"/>
      <c r="BJ16" s="21"/>
      <c r="BK16" s="21"/>
      <c r="BL16" s="24"/>
      <c r="BM16" s="21"/>
      <c r="BN16" s="21"/>
      <c r="BO16" s="23"/>
      <c r="BP16" s="23"/>
      <c r="BQ16" s="24"/>
      <c r="BR16" s="25"/>
    </row>
    <row r="17" spans="1:70" s="22" customFormat="1" ht="186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20"/>
      <c r="L17" s="20"/>
      <c r="M17" s="20"/>
      <c r="N17" s="23"/>
      <c r="O17" s="20"/>
      <c r="P17" s="23"/>
      <c r="Q17" s="23"/>
      <c r="R17" s="23"/>
      <c r="S17" s="23"/>
      <c r="T17" s="23"/>
      <c r="U17" s="21"/>
      <c r="V17" s="21"/>
      <c r="W17" s="21"/>
      <c r="X17" s="21"/>
      <c r="Y17" s="21"/>
      <c r="Z17" s="21"/>
      <c r="AA17" s="21"/>
      <c r="AB17" s="21"/>
      <c r="AC17" s="181"/>
      <c r="AD17" s="21"/>
      <c r="AE17" s="20"/>
      <c r="AF17" s="29"/>
      <c r="AG17" s="29"/>
      <c r="AH17" s="21"/>
      <c r="AI17" s="155"/>
      <c r="AJ17" s="29"/>
      <c r="AK17" s="29"/>
      <c r="AL17" s="21"/>
      <c r="AM17" s="21"/>
      <c r="AN17" s="21"/>
      <c r="AO17" s="21"/>
      <c r="AP17" s="21"/>
      <c r="AQ17" s="155"/>
      <c r="AR17" s="29"/>
      <c r="AS17" s="155"/>
      <c r="AT17" s="29"/>
      <c r="AU17" s="21"/>
      <c r="AV17" s="21"/>
      <c r="AW17" s="21"/>
      <c r="AX17" s="21"/>
      <c r="AY17" s="20"/>
      <c r="AZ17" s="23"/>
      <c r="BA17" s="155"/>
      <c r="BB17" s="29"/>
      <c r="BC17" s="29"/>
      <c r="BD17" s="21"/>
      <c r="BE17" s="21"/>
      <c r="BF17" s="21"/>
      <c r="BG17" s="21"/>
      <c r="BH17" s="21"/>
      <c r="BI17" s="21"/>
      <c r="BJ17" s="21"/>
      <c r="BK17" s="21"/>
      <c r="BL17" s="24"/>
      <c r="BM17" s="21"/>
      <c r="BN17" s="21"/>
      <c r="BO17" s="23"/>
      <c r="BP17" s="23"/>
      <c r="BQ17" s="24"/>
      <c r="BR17" s="25"/>
    </row>
    <row r="18" spans="1:70" s="22" customFormat="1" ht="409.6" customHeight="1" x14ac:dyDescent="0.25">
      <c r="A18" s="17"/>
      <c r="B18" s="18"/>
      <c r="C18" s="19"/>
      <c r="D18" s="19"/>
      <c r="E18" s="20"/>
      <c r="F18" s="18"/>
      <c r="G18" s="18"/>
      <c r="H18" s="18"/>
      <c r="I18" s="18"/>
      <c r="J18" s="18"/>
      <c r="K18" s="20"/>
      <c r="L18" s="20"/>
      <c r="M18" s="155"/>
      <c r="N18" s="28"/>
      <c r="O18" s="18"/>
      <c r="P18" s="28"/>
      <c r="Q18" s="28"/>
      <c r="R18" s="28"/>
      <c r="S18" s="28"/>
      <c r="T18" s="28"/>
      <c r="U18" s="21"/>
      <c r="V18" s="21"/>
      <c r="W18" s="21"/>
      <c r="X18" s="21"/>
      <c r="Y18" s="21"/>
      <c r="Z18" s="21"/>
      <c r="AA18" s="21"/>
      <c r="AB18" s="21"/>
      <c r="AC18" s="181"/>
      <c r="AD18" s="21"/>
      <c r="AE18" s="20"/>
      <c r="AF18" s="29"/>
      <c r="AG18" s="29"/>
      <c r="AH18" s="21"/>
      <c r="AI18" s="155"/>
      <c r="AJ18" s="29"/>
      <c r="AK18" s="29"/>
      <c r="AL18" s="21"/>
      <c r="AM18" s="21"/>
      <c r="AN18" s="21"/>
      <c r="AO18" s="21"/>
      <c r="AP18" s="21"/>
      <c r="AQ18" s="155"/>
      <c r="AR18" s="29"/>
      <c r="AS18" s="155"/>
      <c r="AT18" s="29"/>
      <c r="AU18" s="21"/>
      <c r="AV18" s="21"/>
      <c r="AW18" s="21"/>
      <c r="AX18" s="21"/>
      <c r="AY18" s="20"/>
      <c r="AZ18" s="23"/>
      <c r="BA18" s="155"/>
      <c r="BB18" s="29"/>
      <c r="BC18" s="29"/>
      <c r="BD18" s="21"/>
      <c r="BE18" s="21"/>
      <c r="BF18" s="21"/>
      <c r="BG18" s="21"/>
      <c r="BH18" s="21"/>
      <c r="BI18" s="21"/>
      <c r="BJ18" s="21"/>
      <c r="BK18" s="21"/>
      <c r="BL18" s="24"/>
      <c r="BM18" s="21"/>
      <c r="BN18" s="21"/>
      <c r="BO18" s="23"/>
      <c r="BP18" s="23"/>
      <c r="BQ18" s="24"/>
      <c r="BR18" s="25"/>
    </row>
    <row r="19" spans="1:70" s="22" customFormat="1" ht="216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20"/>
      <c r="L19" s="20"/>
      <c r="M19" s="155"/>
      <c r="N19" s="28"/>
      <c r="O19" s="18"/>
      <c r="P19" s="28"/>
      <c r="Q19" s="28"/>
      <c r="R19" s="28"/>
      <c r="S19" s="28"/>
      <c r="T19" s="28"/>
      <c r="U19" s="21"/>
      <c r="V19" s="21"/>
      <c r="W19" s="21"/>
      <c r="X19" s="21"/>
      <c r="Y19" s="21"/>
      <c r="Z19" s="21"/>
      <c r="AA19" s="21"/>
      <c r="AB19" s="21"/>
      <c r="AC19" s="181"/>
      <c r="AD19" s="21"/>
      <c r="AE19" s="20"/>
      <c r="AF19" s="29"/>
      <c r="AG19" s="29"/>
      <c r="AH19" s="21"/>
      <c r="AI19" s="155"/>
      <c r="AJ19" s="29"/>
      <c r="AK19" s="29"/>
      <c r="AL19" s="21"/>
      <c r="AM19" s="21"/>
      <c r="AN19" s="21"/>
      <c r="AO19" s="21"/>
      <c r="AP19" s="21"/>
      <c r="AQ19" s="155"/>
      <c r="AR19" s="29"/>
      <c r="AS19" s="155"/>
      <c r="AT19" s="29"/>
      <c r="AU19" s="21"/>
      <c r="AV19" s="21"/>
      <c r="AW19" s="21"/>
      <c r="AX19" s="21"/>
      <c r="AY19" s="20"/>
      <c r="AZ19" s="23"/>
      <c r="BA19" s="155"/>
      <c r="BB19" s="29"/>
      <c r="BC19" s="29"/>
      <c r="BD19" s="21"/>
      <c r="BE19" s="21"/>
      <c r="BF19" s="21"/>
      <c r="BG19" s="21"/>
      <c r="BH19" s="21"/>
      <c r="BI19" s="21"/>
      <c r="BJ19" s="21"/>
      <c r="BK19" s="21"/>
      <c r="BL19" s="24"/>
      <c r="BM19" s="21"/>
      <c r="BN19" s="21"/>
      <c r="BO19" s="23"/>
      <c r="BP19" s="23"/>
      <c r="BQ19" s="24"/>
      <c r="BR19" s="25"/>
    </row>
    <row r="20" spans="1:70" s="22" customFormat="1" ht="254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20"/>
      <c r="L20" s="20"/>
      <c r="M20" s="20"/>
      <c r="N20" s="23"/>
      <c r="O20" s="20"/>
      <c r="P20" s="23"/>
      <c r="Q20" s="23"/>
      <c r="R20" s="23"/>
      <c r="S20" s="23"/>
      <c r="T20" s="23"/>
      <c r="U20" s="21"/>
      <c r="V20" s="21"/>
      <c r="W20" s="21"/>
      <c r="X20" s="21"/>
      <c r="Y20" s="21"/>
      <c r="Z20" s="21"/>
      <c r="AA20" s="21"/>
      <c r="AB20" s="21"/>
      <c r="AC20" s="155"/>
      <c r="AD20" s="29"/>
      <c r="AE20" s="29"/>
      <c r="AF20" s="21"/>
      <c r="AG20" s="21"/>
      <c r="AH20" s="21"/>
      <c r="AI20" s="155"/>
      <c r="AJ20" s="29"/>
      <c r="AK20" s="29"/>
      <c r="AL20" s="21"/>
      <c r="AM20" s="21"/>
      <c r="AN20" s="21"/>
      <c r="AO20" s="21"/>
      <c r="AP20" s="21"/>
      <c r="AQ20" s="155"/>
      <c r="AR20" s="29"/>
      <c r="AS20" s="155"/>
      <c r="AT20" s="29"/>
      <c r="AU20" s="21"/>
      <c r="AV20" s="21"/>
      <c r="AW20" s="21"/>
      <c r="AX20" s="21"/>
      <c r="AY20" s="20"/>
      <c r="AZ20" s="23"/>
      <c r="BA20" s="155"/>
      <c r="BB20" s="23"/>
      <c r="BC20" s="23"/>
      <c r="BD20" s="21"/>
      <c r="BE20" s="21"/>
      <c r="BF20" s="21"/>
      <c r="BG20" s="21"/>
      <c r="BH20" s="21"/>
      <c r="BI20" s="21"/>
      <c r="BJ20" s="21"/>
      <c r="BK20" s="21"/>
      <c r="BL20" s="24"/>
      <c r="BM20" s="21"/>
      <c r="BN20" s="21"/>
      <c r="BO20" s="23"/>
      <c r="BP20" s="23"/>
      <c r="BQ20" s="24"/>
      <c r="BR20" s="25"/>
    </row>
    <row r="21" spans="1:70" s="22" customFormat="1" ht="147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20"/>
      <c r="L21" s="20"/>
      <c r="M21" s="155"/>
      <c r="N21" s="23"/>
      <c r="O21" s="23"/>
      <c r="P21" s="23"/>
      <c r="Q21" s="23"/>
      <c r="R21" s="23"/>
      <c r="S21" s="23"/>
      <c r="T21" s="23"/>
      <c r="U21" s="21"/>
      <c r="V21" s="21"/>
      <c r="W21" s="21"/>
      <c r="X21" s="21"/>
      <c r="Y21" s="21"/>
      <c r="Z21" s="21"/>
      <c r="AA21" s="21"/>
      <c r="AB21" s="21"/>
      <c r="AC21" s="155"/>
      <c r="AD21" s="29"/>
      <c r="AE21" s="29"/>
      <c r="AF21" s="21"/>
      <c r="AG21" s="21"/>
      <c r="AH21" s="21"/>
      <c r="AI21" s="155"/>
      <c r="AJ21" s="29"/>
      <c r="AK21" s="29"/>
      <c r="AL21" s="21"/>
      <c r="AM21" s="21"/>
      <c r="AN21" s="21"/>
      <c r="AO21" s="21"/>
      <c r="AP21" s="21"/>
      <c r="AQ21" s="155"/>
      <c r="AR21" s="29"/>
      <c r="AS21" s="155"/>
      <c r="AT21" s="29"/>
      <c r="AU21" s="21"/>
      <c r="AV21" s="21"/>
      <c r="AW21" s="21"/>
      <c r="AX21" s="21"/>
      <c r="AY21" s="20"/>
      <c r="AZ21" s="23"/>
      <c r="BA21" s="155"/>
      <c r="BB21" s="29"/>
      <c r="BC21" s="29"/>
      <c r="BD21" s="21"/>
      <c r="BE21" s="21"/>
      <c r="BF21" s="21"/>
      <c r="BG21" s="21"/>
      <c r="BH21" s="21"/>
      <c r="BI21" s="21"/>
      <c r="BJ21" s="21"/>
      <c r="BK21" s="21"/>
      <c r="BL21" s="24"/>
      <c r="BM21" s="21"/>
      <c r="BN21" s="21"/>
      <c r="BO21" s="23"/>
      <c r="BP21" s="23"/>
      <c r="BQ21" s="24"/>
      <c r="BR21" s="25"/>
    </row>
    <row r="22" spans="1:70" s="22" customFormat="1" ht="244.5" customHeight="1" x14ac:dyDescent="0.25">
      <c r="A22" s="17"/>
      <c r="B22" s="18"/>
      <c r="C22" s="19"/>
      <c r="D22" s="19"/>
      <c r="E22" s="20"/>
      <c r="F22" s="18"/>
      <c r="G22" s="18"/>
      <c r="H22" s="18"/>
      <c r="I22" s="18"/>
      <c r="J22" s="18"/>
      <c r="K22" s="20"/>
      <c r="L22" s="20"/>
      <c r="M22" s="20"/>
      <c r="N22" s="23"/>
      <c r="O22" s="23"/>
      <c r="P22" s="23"/>
      <c r="Q22" s="23"/>
      <c r="R22" s="23"/>
      <c r="S22" s="23"/>
      <c r="T22" s="23"/>
      <c r="U22" s="21"/>
      <c r="V22" s="21"/>
      <c r="W22" s="21"/>
      <c r="X22" s="21"/>
      <c r="Y22" s="21"/>
      <c r="Z22" s="21"/>
      <c r="AA22" s="21"/>
      <c r="AB22" s="21"/>
      <c r="AC22" s="155"/>
      <c r="AD22" s="63"/>
      <c r="AE22" s="63"/>
      <c r="AF22" s="21"/>
      <c r="AG22" s="21"/>
      <c r="AH22" s="21"/>
      <c r="AI22" s="155"/>
      <c r="AJ22" s="63"/>
      <c r="AK22" s="63"/>
      <c r="AL22" s="21"/>
      <c r="AM22" s="21"/>
      <c r="AN22" s="21"/>
      <c r="AO22" s="21"/>
      <c r="AP22" s="21"/>
      <c r="AQ22" s="155"/>
      <c r="AR22" s="29"/>
      <c r="AS22" s="155"/>
      <c r="AT22" s="23"/>
      <c r="AU22" s="21"/>
      <c r="AV22" s="21"/>
      <c r="AW22" s="21"/>
      <c r="AX22" s="21"/>
      <c r="AY22" s="20"/>
      <c r="AZ22" s="23"/>
      <c r="BA22" s="155"/>
      <c r="BB22" s="23"/>
      <c r="BC22" s="23"/>
      <c r="BD22" s="21"/>
      <c r="BE22" s="20"/>
      <c r="BF22" s="23"/>
      <c r="BG22" s="20"/>
      <c r="BH22" s="21"/>
      <c r="BI22" s="21"/>
      <c r="BJ22" s="21"/>
      <c r="BK22" s="21"/>
      <c r="BL22" s="24"/>
      <c r="BM22" s="21"/>
      <c r="BN22" s="21"/>
      <c r="BO22" s="23"/>
      <c r="BP22" s="23"/>
      <c r="BQ22" s="24"/>
      <c r="BR22" s="25"/>
    </row>
    <row r="23" spans="1:70" s="22" customFormat="1" ht="244.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20"/>
      <c r="L23" s="20"/>
      <c r="M23" s="20"/>
      <c r="N23" s="23"/>
      <c r="O23" s="20"/>
      <c r="P23" s="23"/>
      <c r="Q23" s="23"/>
      <c r="R23" s="20"/>
      <c r="S23" s="23"/>
      <c r="T23" s="23"/>
      <c r="U23" s="21"/>
      <c r="V23" s="21"/>
      <c r="W23" s="21"/>
      <c r="X23" s="21"/>
      <c r="Y23" s="21"/>
      <c r="Z23" s="21"/>
      <c r="AA23" s="21"/>
      <c r="AB23" s="21"/>
      <c r="AC23" s="155"/>
      <c r="AD23" s="63"/>
      <c r="AE23" s="63"/>
      <c r="AF23" s="21"/>
      <c r="AG23" s="21"/>
      <c r="AH23" s="21"/>
      <c r="AI23" s="155"/>
      <c r="AJ23" s="63"/>
      <c r="AK23" s="63"/>
      <c r="AL23" s="21"/>
      <c r="AM23" s="21"/>
      <c r="AN23" s="21"/>
      <c r="AO23" s="21"/>
      <c r="AP23" s="21"/>
      <c r="AQ23" s="155"/>
      <c r="AR23" s="29"/>
      <c r="AS23" s="155"/>
      <c r="AT23" s="23"/>
      <c r="AU23" s="21"/>
      <c r="AV23" s="21"/>
      <c r="AW23" s="21"/>
      <c r="AX23" s="21"/>
      <c r="AY23" s="20"/>
      <c r="AZ23" s="23"/>
      <c r="BA23" s="155"/>
      <c r="BB23" s="23"/>
      <c r="BC23" s="23"/>
      <c r="BD23" s="21"/>
      <c r="BE23" s="21"/>
      <c r="BF23" s="21"/>
      <c r="BG23" s="21"/>
      <c r="BH23" s="21"/>
      <c r="BI23" s="21"/>
      <c r="BJ23" s="21"/>
      <c r="BK23" s="21"/>
      <c r="BL23" s="24"/>
      <c r="BM23" s="21"/>
      <c r="BN23" s="21"/>
      <c r="BO23" s="23"/>
      <c r="BP23" s="23"/>
      <c r="BQ23" s="24"/>
      <c r="BR23" s="25"/>
    </row>
    <row r="24" spans="1:70" s="22" customFormat="1" ht="244.5" customHeight="1" x14ac:dyDescent="0.25">
      <c r="A24" s="17"/>
      <c r="B24" s="18"/>
      <c r="C24" s="19"/>
      <c r="D24" s="19"/>
      <c r="E24" s="20"/>
      <c r="F24" s="18"/>
      <c r="G24" s="18"/>
      <c r="H24" s="18"/>
      <c r="I24" s="18"/>
      <c r="J24" s="18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1"/>
      <c r="V24" s="21"/>
      <c r="W24" s="21"/>
      <c r="X24" s="21"/>
      <c r="Y24" s="21"/>
      <c r="Z24" s="21"/>
      <c r="AA24" s="21"/>
      <c r="AB24" s="21"/>
      <c r="AC24" s="155"/>
      <c r="AD24" s="63"/>
      <c r="AE24" s="63"/>
      <c r="AF24" s="21"/>
      <c r="AG24" s="21"/>
      <c r="AH24" s="21"/>
      <c r="AI24" s="155"/>
      <c r="AJ24" s="63"/>
      <c r="AK24" s="63"/>
      <c r="AL24" s="21"/>
      <c r="AM24" s="21"/>
      <c r="AN24" s="21"/>
      <c r="AO24" s="21"/>
      <c r="AP24" s="21"/>
      <c r="AQ24" s="155"/>
      <c r="AR24" s="29"/>
      <c r="AS24" s="155"/>
      <c r="AT24" s="23"/>
      <c r="AU24" s="21"/>
      <c r="AV24" s="21"/>
      <c r="AW24" s="21"/>
      <c r="AX24" s="21"/>
      <c r="AY24" s="20"/>
      <c r="AZ24" s="23"/>
      <c r="BA24" s="155"/>
      <c r="BB24" s="23"/>
      <c r="BC24" s="23"/>
      <c r="BD24" s="21"/>
      <c r="BE24" s="20"/>
      <c r="BF24" s="23"/>
      <c r="BG24" s="23"/>
      <c r="BH24" s="21"/>
      <c r="BI24" s="21"/>
      <c r="BJ24" s="21"/>
      <c r="BK24" s="21"/>
      <c r="BL24" s="24"/>
      <c r="BM24" s="21"/>
      <c r="BN24" s="21"/>
      <c r="BO24" s="23"/>
      <c r="BP24" s="23"/>
      <c r="BQ24" s="24"/>
      <c r="BR24" s="25"/>
    </row>
    <row r="25" spans="1:70" s="22" customFormat="1" ht="244.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20"/>
      <c r="L25" s="20"/>
      <c r="M25" s="20"/>
      <c r="N25" s="23"/>
      <c r="O25" s="20"/>
      <c r="P25" s="23"/>
      <c r="Q25" s="23"/>
      <c r="R25" s="23"/>
      <c r="S25" s="23"/>
      <c r="T25" s="23"/>
      <c r="U25" s="21"/>
      <c r="V25" s="21"/>
      <c r="W25" s="21"/>
      <c r="X25" s="21"/>
      <c r="Y25" s="21"/>
      <c r="Z25" s="21"/>
      <c r="AA25" s="21"/>
      <c r="AB25" s="21"/>
      <c r="AC25" s="155"/>
      <c r="AD25" s="63"/>
      <c r="AE25" s="63"/>
      <c r="AF25" s="21"/>
      <c r="AG25" s="21"/>
      <c r="AH25" s="21"/>
      <c r="AI25" s="155"/>
      <c r="AJ25" s="63"/>
      <c r="AK25" s="63"/>
      <c r="AL25" s="21"/>
      <c r="AM25" s="21"/>
      <c r="AN25" s="21"/>
      <c r="AO25" s="21"/>
      <c r="AP25" s="21"/>
      <c r="AQ25" s="155"/>
      <c r="AR25" s="29"/>
      <c r="AS25" s="155"/>
      <c r="AT25" s="23"/>
      <c r="AU25" s="21"/>
      <c r="AV25" s="21"/>
      <c r="AW25" s="21"/>
      <c r="AX25" s="21"/>
      <c r="AY25" s="20"/>
      <c r="AZ25" s="23"/>
      <c r="BA25" s="155"/>
      <c r="BB25" s="23"/>
      <c r="BC25" s="23"/>
      <c r="BD25" s="21"/>
      <c r="BE25" s="21"/>
      <c r="BF25" s="21"/>
      <c r="BG25" s="21"/>
      <c r="BH25" s="21"/>
      <c r="BI25" s="21"/>
      <c r="BJ25" s="21"/>
      <c r="BK25" s="21"/>
      <c r="BL25" s="24"/>
      <c r="BM25" s="21"/>
      <c r="BN25" s="21"/>
      <c r="BO25" s="23"/>
      <c r="BP25" s="23"/>
      <c r="BQ25" s="24"/>
      <c r="BR25" s="25"/>
    </row>
    <row r="26" spans="1:70" s="22" customFormat="1" ht="408.75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20"/>
      <c r="L26" s="20"/>
      <c r="M26" s="20"/>
      <c r="N26" s="23"/>
      <c r="O26" s="20"/>
      <c r="P26" s="20"/>
      <c r="Q26" s="20"/>
      <c r="R26" s="20"/>
      <c r="S26" s="20"/>
      <c r="T26" s="23"/>
      <c r="U26" s="21"/>
      <c r="V26" s="21"/>
      <c r="W26" s="21"/>
      <c r="X26" s="21"/>
      <c r="Y26" s="21"/>
      <c r="Z26" s="21"/>
      <c r="AA26" s="21"/>
      <c r="AB26" s="21"/>
      <c r="AC26" s="155"/>
      <c r="AD26" s="63"/>
      <c r="AE26" s="63"/>
      <c r="AF26" s="21"/>
      <c r="AG26" s="21"/>
      <c r="AH26" s="21"/>
      <c r="AI26" s="155"/>
      <c r="AJ26" s="63"/>
      <c r="AK26" s="63"/>
      <c r="AL26" s="21"/>
      <c r="AM26" s="21"/>
      <c r="AN26" s="21"/>
      <c r="AO26" s="21"/>
      <c r="AP26" s="21"/>
      <c r="AQ26" s="155"/>
      <c r="AR26" s="29"/>
      <c r="AS26" s="155"/>
      <c r="AT26" s="23"/>
      <c r="AU26" s="21"/>
      <c r="AV26" s="21"/>
      <c r="AW26" s="21"/>
      <c r="AX26" s="21"/>
      <c r="AY26" s="20"/>
      <c r="AZ26" s="23"/>
      <c r="BA26" s="155"/>
      <c r="BB26" s="23"/>
      <c r="BC26" s="20"/>
      <c r="BD26" s="21"/>
      <c r="BE26" s="21"/>
      <c r="BF26" s="21"/>
      <c r="BG26" s="21"/>
      <c r="BH26" s="21"/>
      <c r="BI26" s="21"/>
      <c r="BJ26" s="21"/>
      <c r="BK26" s="21"/>
      <c r="BL26" s="24"/>
      <c r="BM26" s="21"/>
      <c r="BN26" s="21"/>
      <c r="BO26" s="23"/>
      <c r="BP26" s="23"/>
      <c r="BQ26" s="24"/>
      <c r="BR26" s="25"/>
    </row>
    <row r="27" spans="1:70" s="22" customFormat="1" ht="246.7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20"/>
      <c r="L27" s="20"/>
      <c r="M27" s="20"/>
      <c r="N27" s="23"/>
      <c r="O27" s="20"/>
      <c r="P27" s="23"/>
      <c r="Q27" s="23"/>
      <c r="R27" s="23"/>
      <c r="S27" s="23"/>
      <c r="T27" s="23"/>
      <c r="U27" s="21"/>
      <c r="V27" s="21"/>
      <c r="W27" s="21"/>
      <c r="X27" s="21"/>
      <c r="Y27" s="21"/>
      <c r="Z27" s="21"/>
      <c r="AA27" s="21"/>
      <c r="AB27" s="21"/>
      <c r="AC27" s="155"/>
      <c r="AD27" s="63"/>
      <c r="AE27" s="63"/>
      <c r="AF27" s="21"/>
      <c r="AG27" s="21"/>
      <c r="AH27" s="21"/>
      <c r="AI27" s="155"/>
      <c r="AJ27" s="63"/>
      <c r="AK27" s="63"/>
      <c r="AL27" s="21"/>
      <c r="AM27" s="21"/>
      <c r="AN27" s="21"/>
      <c r="AO27" s="21"/>
      <c r="AP27" s="21"/>
      <c r="AQ27" s="155"/>
      <c r="AR27" s="29"/>
      <c r="AS27" s="155"/>
      <c r="AT27" s="23"/>
      <c r="AU27" s="21"/>
      <c r="AV27" s="21"/>
      <c r="AW27" s="21"/>
      <c r="AX27" s="21"/>
      <c r="AY27" s="20"/>
      <c r="AZ27" s="23"/>
      <c r="BA27" s="155"/>
      <c r="BB27" s="23"/>
      <c r="BC27" s="20"/>
      <c r="BD27" s="21"/>
      <c r="BE27" s="20"/>
      <c r="BF27" s="23"/>
      <c r="BG27" s="23"/>
      <c r="BH27" s="21"/>
      <c r="BI27" s="21"/>
      <c r="BJ27" s="21"/>
      <c r="BK27" s="21"/>
      <c r="BL27" s="24"/>
      <c r="BM27" s="21"/>
      <c r="BN27" s="21"/>
      <c r="BO27" s="23"/>
      <c r="BP27" s="23"/>
      <c r="BQ27" s="24"/>
      <c r="BR27" s="25"/>
    </row>
    <row r="28" spans="1:70" s="22" customFormat="1" ht="258.75" customHeight="1" x14ac:dyDescent="0.25">
      <c r="A28" s="17"/>
      <c r="B28" s="18"/>
      <c r="C28" s="19"/>
      <c r="D28" s="19"/>
      <c r="E28" s="20"/>
      <c r="F28" s="18"/>
      <c r="G28" s="18"/>
      <c r="H28" s="18"/>
      <c r="I28" s="18"/>
      <c r="J28" s="18"/>
      <c r="K28" s="20"/>
      <c r="L28" s="20"/>
      <c r="M28" s="20"/>
      <c r="N28" s="23"/>
      <c r="O28" s="20"/>
      <c r="P28" s="23"/>
      <c r="Q28" s="23"/>
      <c r="R28" s="23"/>
      <c r="S28" s="23"/>
      <c r="T28" s="23"/>
      <c r="U28" s="21"/>
      <c r="V28" s="21"/>
      <c r="W28" s="21"/>
      <c r="X28" s="21"/>
      <c r="Y28" s="21"/>
      <c r="Z28" s="21"/>
      <c r="AA28" s="21"/>
      <c r="AB28" s="21"/>
      <c r="AC28" s="155"/>
      <c r="AD28" s="63"/>
      <c r="AE28" s="20"/>
      <c r="AF28" s="21"/>
      <c r="AG28" s="21"/>
      <c r="AH28" s="21"/>
      <c r="AI28" s="155"/>
      <c r="AJ28" s="63"/>
      <c r="AK28" s="20"/>
      <c r="AL28" s="21"/>
      <c r="AM28" s="21"/>
      <c r="AN28" s="21"/>
      <c r="AO28" s="21"/>
      <c r="AP28" s="21"/>
      <c r="AQ28" s="155"/>
      <c r="AR28" s="23"/>
      <c r="AS28" s="155"/>
      <c r="AT28" s="23"/>
      <c r="AU28" s="21"/>
      <c r="AV28" s="21"/>
      <c r="AW28" s="21"/>
      <c r="AX28" s="21"/>
      <c r="AY28" s="20"/>
      <c r="AZ28" s="23"/>
      <c r="BA28" s="155"/>
      <c r="BB28" s="23"/>
      <c r="BC28" s="20"/>
      <c r="BD28" s="21"/>
      <c r="BE28" s="21"/>
      <c r="BF28" s="21"/>
      <c r="BG28" s="21"/>
      <c r="BH28" s="21"/>
      <c r="BI28" s="21"/>
      <c r="BJ28" s="21"/>
      <c r="BK28" s="21"/>
      <c r="BL28" s="24"/>
      <c r="BM28" s="21"/>
      <c r="BN28" s="21"/>
      <c r="BO28" s="23"/>
      <c r="BP28" s="23"/>
      <c r="BQ28" s="24"/>
      <c r="BR28" s="25"/>
    </row>
    <row r="29" spans="1:70" s="22" customFormat="1" ht="201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20"/>
      <c r="L29" s="20"/>
      <c r="M29" s="155"/>
      <c r="N29" s="29"/>
      <c r="O29" s="29"/>
      <c r="P29" s="29"/>
      <c r="Q29" s="29"/>
      <c r="R29" s="29"/>
      <c r="S29" s="29"/>
      <c r="T29" s="29"/>
      <c r="U29" s="21"/>
      <c r="V29" s="21"/>
      <c r="W29" s="21"/>
      <c r="X29" s="21"/>
      <c r="Y29" s="21"/>
      <c r="Z29" s="21"/>
      <c r="AA29" s="21"/>
      <c r="AB29" s="21"/>
      <c r="AC29" s="155"/>
      <c r="AD29" s="63"/>
      <c r="AE29" s="20"/>
      <c r="AF29" s="21"/>
      <c r="AG29" s="21"/>
      <c r="AH29" s="21"/>
      <c r="AI29" s="155"/>
      <c r="AJ29" s="63"/>
      <c r="AK29" s="20"/>
      <c r="AL29" s="21"/>
      <c r="AM29" s="21"/>
      <c r="AN29" s="21"/>
      <c r="AO29" s="21"/>
      <c r="AP29" s="21"/>
      <c r="AQ29" s="155"/>
      <c r="AR29" s="23"/>
      <c r="AS29" s="155"/>
      <c r="AT29" s="23"/>
      <c r="AU29" s="21"/>
      <c r="AV29" s="21"/>
      <c r="AW29" s="21"/>
      <c r="AX29" s="21"/>
      <c r="AY29" s="20"/>
      <c r="AZ29" s="23"/>
      <c r="BA29" s="155"/>
      <c r="BB29" s="23"/>
      <c r="BC29" s="20"/>
      <c r="BD29" s="21"/>
      <c r="BE29" s="21"/>
      <c r="BF29" s="21"/>
      <c r="BG29" s="21"/>
      <c r="BH29" s="21"/>
      <c r="BI29" s="21"/>
      <c r="BJ29" s="21"/>
      <c r="BK29" s="21"/>
      <c r="BL29" s="24"/>
      <c r="BM29" s="21"/>
      <c r="BN29" s="21"/>
      <c r="BO29" s="23"/>
      <c r="BP29" s="23"/>
      <c r="BQ29" s="24"/>
      <c r="BR29" s="25"/>
    </row>
    <row r="30" spans="1:70" s="22" customFormat="1" ht="191.25" customHeight="1" x14ac:dyDescent="0.25">
      <c r="A30" s="17"/>
      <c r="B30" s="18"/>
      <c r="C30" s="19"/>
      <c r="D30" s="19"/>
      <c r="E30" s="20"/>
      <c r="F30" s="18"/>
      <c r="G30" s="18"/>
      <c r="H30" s="18"/>
      <c r="I30" s="18"/>
      <c r="J30" s="18"/>
      <c r="K30" s="20"/>
      <c r="L30" s="20"/>
      <c r="M30" s="20"/>
      <c r="N30" s="23"/>
      <c r="O30" s="20"/>
      <c r="P30" s="23"/>
      <c r="Q30" s="23"/>
      <c r="R30" s="23"/>
      <c r="S30" s="23"/>
      <c r="T30" s="23"/>
      <c r="U30" s="21"/>
      <c r="V30" s="21"/>
      <c r="W30" s="21"/>
      <c r="X30" s="21"/>
      <c r="Y30" s="21"/>
      <c r="Z30" s="21"/>
      <c r="AA30" s="21"/>
      <c r="AB30" s="21"/>
      <c r="AC30" s="155"/>
      <c r="AD30" s="63"/>
      <c r="AE30" s="20"/>
      <c r="AF30" s="21"/>
      <c r="AG30" s="21"/>
      <c r="AH30" s="21"/>
      <c r="AI30" s="155"/>
      <c r="AJ30" s="63"/>
      <c r="AK30" s="20"/>
      <c r="AL30" s="21"/>
      <c r="AM30" s="21"/>
      <c r="AN30" s="21"/>
      <c r="AO30" s="21"/>
      <c r="AP30" s="21"/>
      <c r="AQ30" s="155"/>
      <c r="AR30" s="23"/>
      <c r="AS30" s="155"/>
      <c r="AT30" s="23"/>
      <c r="AU30" s="21"/>
      <c r="AV30" s="21"/>
      <c r="AW30" s="21"/>
      <c r="AX30" s="21"/>
      <c r="AY30" s="20"/>
      <c r="AZ30" s="23"/>
      <c r="BA30" s="155"/>
      <c r="BB30" s="23"/>
      <c r="BC30" s="23"/>
      <c r="BD30" s="21"/>
      <c r="BE30" s="21"/>
      <c r="BF30" s="21"/>
      <c r="BG30" s="21"/>
      <c r="BH30" s="21"/>
      <c r="BI30" s="21"/>
      <c r="BJ30" s="21"/>
      <c r="BK30" s="21"/>
      <c r="BL30" s="24"/>
      <c r="BM30" s="21"/>
      <c r="BN30" s="21"/>
      <c r="BO30" s="23"/>
      <c r="BP30" s="23"/>
      <c r="BQ30" s="24"/>
      <c r="BR30" s="25"/>
    </row>
    <row r="31" spans="1:70" s="22" customFormat="1" ht="191.25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20"/>
      <c r="L31" s="20"/>
      <c r="M31" s="155"/>
      <c r="N31" s="28"/>
      <c r="O31" s="18"/>
      <c r="P31" s="28"/>
      <c r="Q31" s="28"/>
      <c r="R31" s="28"/>
      <c r="S31" s="28"/>
      <c r="T31" s="28"/>
      <c r="U31" s="21"/>
      <c r="V31" s="21"/>
      <c r="W31" s="21"/>
      <c r="X31" s="21"/>
      <c r="Y31" s="21"/>
      <c r="Z31" s="21"/>
      <c r="AA31" s="21"/>
      <c r="AB31" s="21"/>
      <c r="AC31" s="155"/>
      <c r="AD31" s="63"/>
      <c r="AE31" s="20"/>
      <c r="AF31" s="21"/>
      <c r="AG31" s="21"/>
      <c r="AH31" s="21"/>
      <c r="AI31" s="155"/>
      <c r="AJ31" s="63"/>
      <c r="AK31" s="20"/>
      <c r="AL31" s="21"/>
      <c r="AM31" s="21"/>
      <c r="AN31" s="21"/>
      <c r="AO31" s="21"/>
      <c r="AP31" s="21"/>
      <c r="AQ31" s="155"/>
      <c r="AR31" s="23"/>
      <c r="AS31" s="155"/>
      <c r="AT31" s="23"/>
      <c r="AU31" s="21"/>
      <c r="AV31" s="21"/>
      <c r="AW31" s="21"/>
      <c r="AX31" s="21"/>
      <c r="AY31" s="20"/>
      <c r="AZ31" s="23"/>
      <c r="BA31" s="155"/>
      <c r="BB31" s="23"/>
      <c r="BC31" s="20"/>
      <c r="BD31" s="21"/>
      <c r="BE31" s="21"/>
      <c r="BF31" s="21"/>
      <c r="BG31" s="21"/>
      <c r="BH31" s="21"/>
      <c r="BI31" s="21"/>
      <c r="BJ31" s="21"/>
      <c r="BK31" s="21"/>
      <c r="BL31" s="24"/>
      <c r="BM31" s="21"/>
      <c r="BN31" s="21"/>
      <c r="BO31" s="23"/>
      <c r="BP31" s="23"/>
      <c r="BQ31" s="24"/>
      <c r="BR31" s="25"/>
    </row>
    <row r="32" spans="1:70" s="22" customFormat="1" ht="247.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20"/>
      <c r="L32" s="20"/>
      <c r="M32" s="155"/>
      <c r="N32" s="23"/>
      <c r="O32" s="23"/>
      <c r="P32" s="23"/>
      <c r="Q32" s="23"/>
      <c r="R32" s="23"/>
      <c r="S32" s="23"/>
      <c r="T32" s="28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181"/>
      <c r="AJ32" s="21"/>
      <c r="AK32" s="21"/>
      <c r="AL32" s="21"/>
      <c r="AM32" s="21"/>
      <c r="AN32" s="21"/>
      <c r="AO32" s="21"/>
      <c r="AP32" s="21"/>
      <c r="AQ32" s="181"/>
      <c r="AR32" s="21"/>
      <c r="AS32" s="181"/>
      <c r="AT32" s="21"/>
      <c r="AU32" s="21"/>
      <c r="AV32" s="21"/>
      <c r="AW32" s="21"/>
      <c r="AX32" s="21"/>
      <c r="AY32" s="20"/>
      <c r="AZ32" s="23"/>
      <c r="BA32" s="155"/>
      <c r="BB32" s="23"/>
      <c r="BC32" s="20"/>
      <c r="BD32" s="21"/>
      <c r="BE32" s="21"/>
      <c r="BF32" s="21"/>
      <c r="BG32" s="21"/>
      <c r="BH32" s="21"/>
      <c r="BI32" s="21"/>
      <c r="BJ32" s="21"/>
      <c r="BK32" s="21"/>
      <c r="BL32" s="24"/>
      <c r="BM32" s="21"/>
      <c r="BN32" s="21"/>
      <c r="BO32" s="23"/>
      <c r="BP32" s="23"/>
      <c r="BQ32" s="24"/>
      <c r="BR32" s="25"/>
    </row>
    <row r="33" spans="1:70" s="22" customFormat="1" ht="271.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20"/>
      <c r="L33" s="20"/>
      <c r="M33" s="155"/>
      <c r="N33" s="28"/>
      <c r="O33" s="18"/>
      <c r="P33" s="28"/>
      <c r="Q33" s="28"/>
      <c r="R33" s="28"/>
      <c r="S33" s="28"/>
      <c r="T33" s="28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181"/>
      <c r="AJ33" s="21"/>
      <c r="AK33" s="21"/>
      <c r="AL33" s="21"/>
      <c r="AM33" s="21"/>
      <c r="AN33" s="21"/>
      <c r="AO33" s="21"/>
      <c r="AP33" s="21"/>
      <c r="AQ33" s="181"/>
      <c r="AR33" s="21"/>
      <c r="AS33" s="181"/>
      <c r="AT33" s="21"/>
      <c r="AU33" s="21"/>
      <c r="AV33" s="21"/>
      <c r="AW33" s="21"/>
      <c r="AX33" s="21"/>
      <c r="AY33" s="20"/>
      <c r="AZ33" s="23"/>
      <c r="BA33" s="155"/>
      <c r="BB33" s="23"/>
      <c r="BC33" s="20"/>
      <c r="BD33" s="21"/>
      <c r="BE33" s="21"/>
      <c r="BF33" s="21"/>
      <c r="BG33" s="21"/>
      <c r="BH33" s="21"/>
      <c r="BI33" s="21"/>
      <c r="BJ33" s="21"/>
      <c r="BK33" s="21"/>
      <c r="BL33" s="24"/>
      <c r="BM33" s="21"/>
      <c r="BN33" s="21"/>
      <c r="BO33" s="23"/>
      <c r="BP33" s="23"/>
      <c r="BQ33" s="24"/>
      <c r="BR33" s="25"/>
    </row>
    <row r="34" spans="1:70" s="22" customFormat="1" ht="261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20"/>
      <c r="L34" s="20"/>
      <c r="M34" s="155"/>
      <c r="N34" s="28"/>
      <c r="O34" s="18"/>
      <c r="P34" s="28"/>
      <c r="Q34" s="28"/>
      <c r="R34" s="28"/>
      <c r="S34" s="28"/>
      <c r="T34" s="28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181"/>
      <c r="AJ34" s="21"/>
      <c r="AK34" s="21"/>
      <c r="AL34" s="21"/>
      <c r="AM34" s="21"/>
      <c r="AN34" s="21"/>
      <c r="AO34" s="21"/>
      <c r="AP34" s="21"/>
      <c r="AQ34" s="181"/>
      <c r="AR34" s="21"/>
      <c r="AS34" s="181"/>
      <c r="AT34" s="21"/>
      <c r="AU34" s="21"/>
      <c r="AV34" s="21"/>
      <c r="AW34" s="21"/>
      <c r="AX34" s="21"/>
      <c r="AY34" s="20"/>
      <c r="AZ34" s="23"/>
      <c r="BA34" s="155"/>
      <c r="BB34" s="23"/>
      <c r="BC34" s="20"/>
      <c r="BD34" s="21"/>
      <c r="BE34" s="21"/>
      <c r="BF34" s="21"/>
      <c r="BG34" s="21"/>
      <c r="BH34" s="21"/>
      <c r="BI34" s="21"/>
      <c r="BJ34" s="21"/>
      <c r="BK34" s="21"/>
      <c r="BL34" s="24"/>
      <c r="BM34" s="21"/>
      <c r="BN34" s="21"/>
      <c r="BO34" s="23"/>
      <c r="BP34" s="23"/>
      <c r="BQ34" s="24"/>
      <c r="BR34" s="25"/>
    </row>
    <row r="35" spans="1:70" s="22" customFormat="1" ht="204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181"/>
      <c r="AJ35" s="21"/>
      <c r="AK35" s="21"/>
      <c r="AL35" s="21"/>
      <c r="AM35" s="21"/>
      <c r="AN35" s="21"/>
      <c r="AO35" s="21"/>
      <c r="AP35" s="21"/>
      <c r="AQ35" s="181"/>
      <c r="AR35" s="21"/>
      <c r="AS35" s="181"/>
      <c r="AT35" s="21"/>
      <c r="AU35" s="21"/>
      <c r="AV35" s="21"/>
      <c r="AW35" s="21"/>
      <c r="AX35" s="21"/>
      <c r="AY35" s="20"/>
      <c r="AZ35" s="23"/>
      <c r="BA35" s="155"/>
      <c r="BB35" s="20"/>
      <c r="BC35" s="20"/>
      <c r="BD35" s="21"/>
      <c r="BE35" s="21"/>
      <c r="BF35" s="21"/>
      <c r="BG35" s="21"/>
      <c r="BH35" s="21"/>
      <c r="BI35" s="21"/>
      <c r="BJ35" s="21"/>
      <c r="BK35" s="21"/>
      <c r="BL35" s="24"/>
      <c r="BM35" s="21"/>
      <c r="BN35" s="21"/>
      <c r="BO35" s="23"/>
      <c r="BP35" s="23"/>
      <c r="BQ35" s="24"/>
      <c r="BR35" s="25"/>
    </row>
    <row r="36" spans="1:70" s="22" customFormat="1" ht="204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20"/>
      <c r="L36" s="20"/>
      <c r="M36" s="155"/>
      <c r="N36" s="20"/>
      <c r="O36" s="20"/>
      <c r="P36" s="20"/>
      <c r="Q36" s="20"/>
      <c r="R36" s="20"/>
      <c r="S36" s="20"/>
      <c r="T36" s="20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181"/>
      <c r="AJ36" s="21"/>
      <c r="AK36" s="21"/>
      <c r="AL36" s="21"/>
      <c r="AM36" s="21"/>
      <c r="AN36" s="21"/>
      <c r="AO36" s="21"/>
      <c r="AP36" s="21"/>
      <c r="AQ36" s="181"/>
      <c r="AR36" s="21"/>
      <c r="AS36" s="181"/>
      <c r="AT36" s="21"/>
      <c r="AU36" s="21"/>
      <c r="AV36" s="21"/>
      <c r="AW36" s="21"/>
      <c r="AX36" s="21"/>
      <c r="AY36" s="20"/>
      <c r="AZ36" s="23"/>
      <c r="BA36" s="155"/>
      <c r="BB36" s="23"/>
      <c r="BC36" s="20"/>
      <c r="BD36" s="21"/>
      <c r="BE36" s="21"/>
      <c r="BF36" s="21"/>
      <c r="BG36" s="21"/>
      <c r="BH36" s="21"/>
      <c r="BI36" s="21"/>
      <c r="BJ36" s="21"/>
      <c r="BK36" s="21"/>
      <c r="BL36" s="24"/>
      <c r="BM36" s="21"/>
      <c r="BN36" s="21"/>
      <c r="BO36" s="23"/>
      <c r="BP36" s="23"/>
      <c r="BQ36" s="24"/>
      <c r="BR36" s="25"/>
    </row>
    <row r="37" spans="1:70" s="22" customFormat="1" ht="204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20"/>
      <c r="L37" s="20"/>
      <c r="M37" s="155"/>
      <c r="N37" s="28"/>
      <c r="O37" s="18"/>
      <c r="P37" s="28"/>
      <c r="Q37" s="28"/>
      <c r="R37" s="28"/>
      <c r="S37" s="28"/>
      <c r="T37" s="28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181"/>
      <c r="AJ37" s="21"/>
      <c r="AK37" s="21"/>
      <c r="AL37" s="21"/>
      <c r="AM37" s="21"/>
      <c r="AN37" s="21"/>
      <c r="AO37" s="21"/>
      <c r="AP37" s="21"/>
      <c r="AQ37" s="181"/>
      <c r="AR37" s="21"/>
      <c r="AS37" s="181"/>
      <c r="AT37" s="21"/>
      <c r="AU37" s="21"/>
      <c r="AV37" s="21"/>
      <c r="AW37" s="21"/>
      <c r="AX37" s="21"/>
      <c r="AY37" s="20"/>
      <c r="AZ37" s="23"/>
      <c r="BA37" s="155"/>
      <c r="BB37" s="23"/>
      <c r="BC37" s="20"/>
      <c r="BD37" s="21"/>
      <c r="BE37" s="21"/>
      <c r="BF37" s="21"/>
      <c r="BG37" s="21"/>
      <c r="BH37" s="21"/>
      <c r="BI37" s="21"/>
      <c r="BJ37" s="21"/>
      <c r="BK37" s="21"/>
      <c r="BL37" s="24"/>
      <c r="BM37" s="21"/>
      <c r="BN37" s="21"/>
      <c r="BO37" s="23"/>
      <c r="BP37" s="23"/>
      <c r="BQ37" s="24"/>
      <c r="BR37" s="25"/>
    </row>
    <row r="38" spans="1:70" s="22" customFormat="1" ht="283.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20"/>
      <c r="L38" s="20"/>
      <c r="M38" s="20"/>
      <c r="N38" s="23"/>
      <c r="O38" s="20"/>
      <c r="P38" s="23"/>
      <c r="Q38" s="23"/>
      <c r="R38" s="23"/>
      <c r="S38" s="23"/>
      <c r="T38" s="23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181"/>
      <c r="AJ38" s="21"/>
      <c r="AK38" s="21"/>
      <c r="AL38" s="21"/>
      <c r="AM38" s="21"/>
      <c r="AN38" s="21"/>
      <c r="AO38" s="21"/>
      <c r="AP38" s="21"/>
      <c r="AQ38" s="181"/>
      <c r="AR38" s="21"/>
      <c r="AS38" s="181"/>
      <c r="AT38" s="21"/>
      <c r="AU38" s="21"/>
      <c r="AV38" s="21"/>
      <c r="AW38" s="21"/>
      <c r="AX38" s="21"/>
      <c r="AY38" s="20"/>
      <c r="AZ38" s="23"/>
      <c r="BA38" s="155"/>
      <c r="BB38" s="23"/>
      <c r="BC38" s="20"/>
      <c r="BD38" s="21"/>
      <c r="BE38" s="21"/>
      <c r="BF38" s="21"/>
      <c r="BG38" s="21"/>
      <c r="BH38" s="21"/>
      <c r="BI38" s="21"/>
      <c r="BJ38" s="21"/>
      <c r="BK38" s="21"/>
      <c r="BL38" s="24"/>
      <c r="BM38" s="21"/>
      <c r="BN38" s="21"/>
      <c r="BO38" s="23"/>
      <c r="BP38" s="23"/>
      <c r="BQ38" s="24"/>
      <c r="BR38" s="25"/>
    </row>
    <row r="39" spans="1:70" s="22" customFormat="1" ht="409.5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20"/>
      <c r="L39" s="20"/>
      <c r="M39" s="20"/>
      <c r="N39" s="23"/>
      <c r="O39" s="20"/>
      <c r="P39" s="23"/>
      <c r="Q39" s="23"/>
      <c r="R39" s="23"/>
      <c r="S39" s="23"/>
      <c r="T39" s="23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0"/>
      <c r="AF39" s="23"/>
      <c r="AG39" s="23"/>
      <c r="AH39" s="21"/>
      <c r="AI39" s="155"/>
      <c r="AJ39" s="23"/>
      <c r="AK39" s="23"/>
      <c r="AL39" s="21"/>
      <c r="AM39" s="21"/>
      <c r="AN39" s="21"/>
      <c r="AO39" s="21"/>
      <c r="AP39" s="21"/>
      <c r="AQ39" s="155"/>
      <c r="AR39" s="23"/>
      <c r="AS39" s="155"/>
      <c r="AT39" s="23"/>
      <c r="AU39" s="21"/>
      <c r="AV39" s="21"/>
      <c r="AW39" s="21"/>
      <c r="AX39" s="21"/>
      <c r="AY39" s="20"/>
      <c r="AZ39" s="23"/>
      <c r="BA39" s="155"/>
      <c r="BB39" s="23"/>
      <c r="BC39" s="23"/>
      <c r="BD39" s="21"/>
      <c r="BE39" s="21"/>
      <c r="BF39" s="21"/>
      <c r="BG39" s="21"/>
      <c r="BH39" s="21"/>
      <c r="BI39" s="21"/>
      <c r="BJ39" s="21"/>
      <c r="BK39" s="21"/>
      <c r="BL39" s="24"/>
      <c r="BM39" s="21"/>
      <c r="BN39" s="21"/>
      <c r="BO39" s="23"/>
      <c r="BP39" s="23"/>
      <c r="BQ39" s="24"/>
      <c r="BR39" s="25"/>
    </row>
    <row r="40" spans="1:70" s="22" customFormat="1" ht="114.7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20"/>
      <c r="L40" s="20"/>
      <c r="M40" s="20"/>
      <c r="N40" s="28"/>
      <c r="O40" s="18"/>
      <c r="P40" s="28"/>
      <c r="Q40" s="28"/>
      <c r="R40" s="28"/>
      <c r="S40" s="28"/>
      <c r="T40" s="28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181"/>
      <c r="AJ40" s="21"/>
      <c r="AK40" s="21"/>
      <c r="AL40" s="21"/>
      <c r="AM40" s="21"/>
      <c r="AN40" s="21"/>
      <c r="AO40" s="21"/>
      <c r="AP40" s="21"/>
      <c r="AQ40" s="181"/>
      <c r="AR40" s="21"/>
      <c r="AS40" s="181"/>
      <c r="AT40" s="21"/>
      <c r="AU40" s="21"/>
      <c r="AV40" s="21"/>
      <c r="AW40" s="21"/>
      <c r="AX40" s="21"/>
      <c r="AY40" s="20"/>
      <c r="AZ40" s="23"/>
      <c r="BA40" s="155"/>
      <c r="BB40" s="23"/>
      <c r="BC40" s="20"/>
      <c r="BD40" s="21"/>
      <c r="BE40" s="21"/>
      <c r="BF40" s="21"/>
      <c r="BG40" s="21"/>
      <c r="BH40" s="21"/>
      <c r="BI40" s="21"/>
      <c r="BJ40" s="21"/>
      <c r="BK40" s="21"/>
      <c r="BL40" s="24"/>
      <c r="BM40" s="21"/>
      <c r="BN40" s="21"/>
      <c r="BO40" s="23"/>
      <c r="BP40" s="23"/>
      <c r="BQ40" s="24"/>
      <c r="BR40" s="25"/>
    </row>
    <row r="41" spans="1:70" s="22" customFormat="1" ht="114.75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20"/>
      <c r="L41" s="20"/>
      <c r="M41" s="155"/>
      <c r="N41" s="28"/>
      <c r="O41" s="18"/>
      <c r="P41" s="28"/>
      <c r="Q41" s="28"/>
      <c r="R41" s="28"/>
      <c r="S41" s="28"/>
      <c r="T41" s="28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181"/>
      <c r="AJ41" s="21"/>
      <c r="AK41" s="21"/>
      <c r="AL41" s="21"/>
      <c r="AM41" s="21"/>
      <c r="AN41" s="21"/>
      <c r="AO41" s="21"/>
      <c r="AP41" s="21"/>
      <c r="AQ41" s="181"/>
      <c r="AR41" s="21"/>
      <c r="AS41" s="181"/>
      <c r="AT41" s="21"/>
      <c r="AU41" s="21"/>
      <c r="AV41" s="21"/>
      <c r="AW41" s="21"/>
      <c r="AX41" s="21"/>
      <c r="AY41" s="20"/>
      <c r="AZ41" s="23"/>
      <c r="BA41" s="155"/>
      <c r="BB41" s="23"/>
      <c r="BC41" s="20"/>
      <c r="BD41" s="21"/>
      <c r="BE41" s="21"/>
      <c r="BF41" s="21"/>
      <c r="BG41" s="21"/>
      <c r="BH41" s="21"/>
      <c r="BI41" s="21"/>
      <c r="BJ41" s="21"/>
      <c r="BK41" s="21"/>
      <c r="BL41" s="24"/>
      <c r="BM41" s="21"/>
      <c r="BN41" s="21"/>
      <c r="BO41" s="23"/>
      <c r="BP41" s="23"/>
      <c r="BQ41" s="24"/>
      <c r="BR41" s="25"/>
    </row>
    <row r="42" spans="1:70" s="22" customFormat="1" ht="114.75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20"/>
      <c r="L42" s="20"/>
      <c r="M42" s="155"/>
      <c r="N42" s="28"/>
      <c r="O42" s="18"/>
      <c r="P42" s="28"/>
      <c r="Q42" s="28"/>
      <c r="R42" s="28"/>
      <c r="S42" s="28"/>
      <c r="T42" s="28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181"/>
      <c r="AJ42" s="21"/>
      <c r="AK42" s="21"/>
      <c r="AL42" s="21"/>
      <c r="AM42" s="21"/>
      <c r="AN42" s="21"/>
      <c r="AO42" s="21"/>
      <c r="AP42" s="21"/>
      <c r="AQ42" s="181"/>
      <c r="AR42" s="21"/>
      <c r="AS42" s="181"/>
      <c r="AT42" s="21"/>
      <c r="AU42" s="21"/>
      <c r="AV42" s="21"/>
      <c r="AW42" s="21"/>
      <c r="AX42" s="21"/>
      <c r="AY42" s="20"/>
      <c r="AZ42" s="23"/>
      <c r="BA42" s="155"/>
      <c r="BB42" s="23"/>
      <c r="BC42" s="20"/>
      <c r="BD42" s="21"/>
      <c r="BE42" s="21"/>
      <c r="BF42" s="21"/>
      <c r="BG42" s="21"/>
      <c r="BH42" s="21"/>
      <c r="BI42" s="21"/>
      <c r="BJ42" s="21"/>
      <c r="BK42" s="21"/>
      <c r="BL42" s="24"/>
      <c r="BM42" s="21"/>
      <c r="BN42" s="21"/>
      <c r="BO42" s="23"/>
      <c r="BP42" s="23"/>
      <c r="BQ42" s="24"/>
      <c r="BR42" s="25"/>
    </row>
    <row r="43" spans="1:70" s="22" customFormat="1" ht="114.7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20"/>
      <c r="L43" s="20"/>
      <c r="M43" s="155"/>
      <c r="N43" s="28"/>
      <c r="O43" s="18"/>
      <c r="P43" s="28"/>
      <c r="Q43" s="28"/>
      <c r="R43" s="28"/>
      <c r="S43" s="28"/>
      <c r="T43" s="28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181"/>
      <c r="AJ43" s="21"/>
      <c r="AK43" s="21"/>
      <c r="AL43" s="21"/>
      <c r="AM43" s="21"/>
      <c r="AN43" s="21"/>
      <c r="AO43" s="21"/>
      <c r="AP43" s="21"/>
      <c r="AQ43" s="181"/>
      <c r="AR43" s="21"/>
      <c r="AS43" s="181"/>
      <c r="AT43" s="21"/>
      <c r="AU43" s="21"/>
      <c r="AV43" s="21"/>
      <c r="AW43" s="21"/>
      <c r="AX43" s="21"/>
      <c r="AY43" s="20"/>
      <c r="AZ43" s="23"/>
      <c r="BA43" s="155"/>
      <c r="BB43" s="23"/>
      <c r="BC43" s="20"/>
      <c r="BD43" s="21"/>
      <c r="BE43" s="21"/>
      <c r="BF43" s="21"/>
      <c r="BG43" s="21"/>
      <c r="BH43" s="21"/>
      <c r="BI43" s="21"/>
      <c r="BJ43" s="21"/>
      <c r="BK43" s="21"/>
      <c r="BL43" s="24"/>
      <c r="BM43" s="21"/>
      <c r="BN43" s="21"/>
      <c r="BO43" s="23"/>
      <c r="BP43" s="23"/>
      <c r="BQ43" s="24"/>
      <c r="BR43" s="25"/>
    </row>
    <row r="44" spans="1:70" s="22" customFormat="1" ht="114.7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20"/>
      <c r="L44" s="20"/>
      <c r="M44" s="155"/>
      <c r="N44" s="28"/>
      <c r="O44" s="18"/>
      <c r="P44" s="28"/>
      <c r="Q44" s="28"/>
      <c r="R44" s="28"/>
      <c r="S44" s="28"/>
      <c r="T44" s="28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181"/>
      <c r="AJ44" s="21"/>
      <c r="AK44" s="21"/>
      <c r="AL44" s="21"/>
      <c r="AM44" s="21"/>
      <c r="AN44" s="21"/>
      <c r="AO44" s="21"/>
      <c r="AP44" s="21"/>
      <c r="AQ44" s="181"/>
      <c r="AR44" s="21"/>
      <c r="AS44" s="181"/>
      <c r="AT44" s="21"/>
      <c r="AU44" s="21"/>
      <c r="AV44" s="21"/>
      <c r="AW44" s="21"/>
      <c r="AX44" s="21"/>
      <c r="AY44" s="20"/>
      <c r="AZ44" s="23"/>
      <c r="BA44" s="155"/>
      <c r="BB44" s="23"/>
      <c r="BC44" s="20"/>
      <c r="BD44" s="21"/>
      <c r="BE44" s="21"/>
      <c r="BF44" s="21"/>
      <c r="BG44" s="21"/>
      <c r="BH44" s="21"/>
      <c r="BI44" s="21"/>
      <c r="BJ44" s="21"/>
      <c r="BK44" s="21"/>
      <c r="BL44" s="24"/>
      <c r="BM44" s="21"/>
      <c r="BN44" s="21"/>
      <c r="BO44" s="23"/>
      <c r="BP44" s="23"/>
      <c r="BQ44" s="24"/>
      <c r="BR44" s="25"/>
    </row>
    <row r="45" spans="1:70" s="22" customFormat="1" ht="204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20"/>
      <c r="L45" s="20"/>
      <c r="M45" s="20"/>
      <c r="N45" s="23"/>
      <c r="O45" s="20"/>
      <c r="P45" s="23"/>
      <c r="Q45" s="23"/>
      <c r="R45" s="23"/>
      <c r="S45" s="23"/>
      <c r="T45" s="23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181"/>
      <c r="AJ45" s="21"/>
      <c r="AK45" s="21"/>
      <c r="AL45" s="21"/>
      <c r="AM45" s="21"/>
      <c r="AN45" s="21"/>
      <c r="AO45" s="21"/>
      <c r="AP45" s="21"/>
      <c r="AQ45" s="181"/>
      <c r="AR45" s="21"/>
      <c r="AS45" s="181"/>
      <c r="AT45" s="21"/>
      <c r="AU45" s="21"/>
      <c r="AV45" s="21"/>
      <c r="AW45" s="21"/>
      <c r="AX45" s="21"/>
      <c r="AY45" s="20"/>
      <c r="AZ45" s="23"/>
      <c r="BA45" s="155"/>
      <c r="BB45" s="23"/>
      <c r="BC45" s="20"/>
      <c r="BD45" s="21"/>
      <c r="BE45" s="21"/>
      <c r="BF45" s="21"/>
      <c r="BG45" s="21"/>
      <c r="BH45" s="21"/>
      <c r="BI45" s="21"/>
      <c r="BJ45" s="21"/>
      <c r="BK45" s="21"/>
      <c r="BL45" s="24"/>
      <c r="BM45" s="21"/>
      <c r="BN45" s="21"/>
      <c r="BO45" s="23"/>
      <c r="BP45" s="23"/>
      <c r="BQ45" s="24"/>
      <c r="BR45" s="25"/>
    </row>
    <row r="46" spans="1:70" s="22" customFormat="1" ht="204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20"/>
      <c r="L46" s="20"/>
      <c r="M46" s="155"/>
      <c r="N46" s="28"/>
      <c r="O46" s="18"/>
      <c r="P46" s="28"/>
      <c r="Q46" s="28"/>
      <c r="R46" s="28"/>
      <c r="S46" s="28"/>
      <c r="T46" s="28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181"/>
      <c r="AJ46" s="21"/>
      <c r="AK46" s="21"/>
      <c r="AL46" s="21"/>
      <c r="AM46" s="21"/>
      <c r="AN46" s="21"/>
      <c r="AO46" s="21"/>
      <c r="AP46" s="21"/>
      <c r="AQ46" s="181"/>
      <c r="AR46" s="21"/>
      <c r="AS46" s="181"/>
      <c r="AT46" s="21"/>
      <c r="AU46" s="21"/>
      <c r="AV46" s="21"/>
      <c r="AW46" s="21"/>
      <c r="AX46" s="21"/>
      <c r="AY46" s="20"/>
      <c r="AZ46" s="23"/>
      <c r="BA46" s="155"/>
      <c r="BB46" s="23"/>
      <c r="BC46" s="20"/>
      <c r="BD46" s="21"/>
      <c r="BE46" s="21"/>
      <c r="BF46" s="21"/>
      <c r="BG46" s="21"/>
      <c r="BH46" s="21"/>
      <c r="BI46" s="21"/>
      <c r="BJ46" s="21"/>
      <c r="BK46" s="21"/>
      <c r="BL46" s="24"/>
      <c r="BM46" s="21"/>
      <c r="BN46" s="21"/>
      <c r="BO46" s="23"/>
      <c r="BP46" s="23"/>
      <c r="BQ46" s="24"/>
      <c r="BR46" s="25"/>
    </row>
    <row r="47" spans="1:70" s="22" customFormat="1" ht="216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0"/>
      <c r="AH47" s="63"/>
      <c r="AI47" s="181"/>
      <c r="AJ47" s="21"/>
      <c r="AK47" s="21"/>
      <c r="AL47" s="21"/>
      <c r="AM47" s="21"/>
      <c r="AN47" s="21"/>
      <c r="AO47" s="21"/>
      <c r="AP47" s="21"/>
      <c r="AQ47" s="181"/>
      <c r="AR47" s="21"/>
      <c r="AS47" s="181"/>
      <c r="AT47" s="21"/>
      <c r="AU47" s="21"/>
      <c r="AV47" s="21"/>
      <c r="AW47" s="21"/>
      <c r="AX47" s="21"/>
      <c r="AY47" s="20"/>
      <c r="AZ47" s="63"/>
      <c r="BA47" s="155"/>
      <c r="BB47" s="63"/>
      <c r="BC47" s="20"/>
      <c r="BD47" s="21"/>
      <c r="BE47" s="21"/>
      <c r="BF47" s="21"/>
      <c r="BG47" s="21"/>
      <c r="BH47" s="21"/>
      <c r="BI47" s="21"/>
      <c r="BJ47" s="21"/>
      <c r="BK47" s="21"/>
      <c r="BL47" s="24"/>
      <c r="BM47" s="21"/>
      <c r="BN47" s="21"/>
      <c r="BO47" s="23"/>
      <c r="BP47" s="23"/>
      <c r="BQ47" s="24"/>
      <c r="BR47" s="25"/>
    </row>
    <row r="48" spans="1:70" s="22" customFormat="1" ht="158.2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20"/>
      <c r="L48" s="20"/>
      <c r="M48" s="20"/>
      <c r="N48" s="63"/>
      <c r="O48" s="63"/>
      <c r="P48" s="63"/>
      <c r="Q48" s="63"/>
      <c r="R48" s="63"/>
      <c r="S48" s="63"/>
      <c r="T48" s="63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181"/>
      <c r="AJ48" s="21"/>
      <c r="AK48" s="21"/>
      <c r="AL48" s="21"/>
      <c r="AM48" s="21"/>
      <c r="AN48" s="21"/>
      <c r="AO48" s="21"/>
      <c r="AP48" s="21"/>
      <c r="AQ48" s="181"/>
      <c r="AR48" s="21"/>
      <c r="AS48" s="181"/>
      <c r="AT48" s="21"/>
      <c r="AU48" s="21"/>
      <c r="AV48" s="21"/>
      <c r="AW48" s="21"/>
      <c r="AX48" s="21"/>
      <c r="AY48" s="20"/>
      <c r="AZ48" s="23"/>
      <c r="BA48" s="155"/>
      <c r="BB48" s="23"/>
      <c r="BC48" s="20"/>
      <c r="BD48" s="21"/>
      <c r="BE48" s="21"/>
      <c r="BF48" s="21"/>
      <c r="BG48" s="21"/>
      <c r="BH48" s="21"/>
      <c r="BI48" s="21"/>
      <c r="BJ48" s="21"/>
      <c r="BK48" s="21"/>
      <c r="BL48" s="24"/>
      <c r="BM48" s="21"/>
      <c r="BN48" s="21"/>
      <c r="BO48" s="23"/>
      <c r="BP48" s="23"/>
      <c r="BQ48" s="24"/>
      <c r="BR48" s="25"/>
    </row>
    <row r="49" spans="1:70" s="22" customFormat="1" ht="141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20"/>
      <c r="L49" s="20"/>
      <c r="M49" s="20"/>
      <c r="N49" s="63"/>
      <c r="O49" s="63"/>
      <c r="P49" s="63"/>
      <c r="Q49" s="63"/>
      <c r="R49" s="63"/>
      <c r="S49" s="63"/>
      <c r="T49" s="63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181"/>
      <c r="AJ49" s="21"/>
      <c r="AK49" s="21"/>
      <c r="AL49" s="21"/>
      <c r="AM49" s="21"/>
      <c r="AN49" s="21"/>
      <c r="AO49" s="21"/>
      <c r="AP49" s="21"/>
      <c r="AQ49" s="181"/>
      <c r="AR49" s="21"/>
      <c r="AS49" s="181"/>
      <c r="AT49" s="21"/>
      <c r="AU49" s="21"/>
      <c r="AV49" s="21"/>
      <c r="AW49" s="21"/>
      <c r="AX49" s="21"/>
      <c r="AY49" s="20"/>
      <c r="AZ49" s="23"/>
      <c r="BA49" s="155"/>
      <c r="BB49" s="23"/>
      <c r="BC49" s="20"/>
      <c r="BD49" s="21"/>
      <c r="BE49" s="21"/>
      <c r="BF49" s="21"/>
      <c r="BG49" s="21"/>
      <c r="BH49" s="21"/>
      <c r="BI49" s="21"/>
      <c r="BJ49" s="21"/>
      <c r="BK49" s="21"/>
      <c r="BL49" s="24"/>
      <c r="BM49" s="21"/>
      <c r="BN49" s="21"/>
      <c r="BO49" s="23"/>
      <c r="BP49" s="23"/>
      <c r="BQ49" s="24"/>
      <c r="BR49" s="25"/>
    </row>
    <row r="50" spans="1:70" s="22" customFormat="1" ht="256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20"/>
      <c r="L50" s="20"/>
      <c r="M50" s="20"/>
      <c r="N50" s="23"/>
      <c r="O50" s="20"/>
      <c r="P50" s="23"/>
      <c r="Q50" s="23"/>
      <c r="R50" s="23"/>
      <c r="S50" s="23"/>
      <c r="T50" s="23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0"/>
      <c r="AF50" s="23"/>
      <c r="AG50" s="23"/>
      <c r="AH50" s="21"/>
      <c r="AI50" s="155"/>
      <c r="AJ50" s="23"/>
      <c r="AK50" s="23"/>
      <c r="AL50" s="21"/>
      <c r="AM50" s="21"/>
      <c r="AN50" s="21"/>
      <c r="AO50" s="21"/>
      <c r="AP50" s="21"/>
      <c r="AQ50" s="155"/>
      <c r="AR50" s="29"/>
      <c r="AS50" s="155"/>
      <c r="AT50" s="23"/>
      <c r="AU50" s="21"/>
      <c r="AV50" s="21"/>
      <c r="AW50" s="21"/>
      <c r="AX50" s="21"/>
      <c r="AY50" s="20"/>
      <c r="AZ50" s="23"/>
      <c r="BA50" s="155"/>
      <c r="BB50" s="23"/>
      <c r="BC50" s="23"/>
      <c r="BD50" s="21"/>
      <c r="BE50" s="21"/>
      <c r="BF50" s="21"/>
      <c r="BG50" s="21"/>
      <c r="BH50" s="21"/>
      <c r="BI50" s="21"/>
      <c r="BJ50" s="21"/>
      <c r="BK50" s="21"/>
      <c r="BL50" s="24"/>
      <c r="BM50" s="21"/>
      <c r="BN50" s="21"/>
      <c r="BO50" s="23"/>
      <c r="BP50" s="23"/>
      <c r="BQ50" s="24"/>
      <c r="BR50" s="25"/>
    </row>
    <row r="51" spans="1:70" s="22" customFormat="1" ht="153.7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20"/>
      <c r="L51" s="20"/>
      <c r="M51" s="20"/>
      <c r="N51" s="23"/>
      <c r="O51" s="23"/>
      <c r="P51" s="23"/>
      <c r="Q51" s="23"/>
      <c r="R51" s="23"/>
      <c r="S51" s="23"/>
      <c r="T51" s="23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0"/>
      <c r="AF51" s="23"/>
      <c r="AG51" s="23"/>
      <c r="AH51" s="21"/>
      <c r="AI51" s="155"/>
      <c r="AJ51" s="23"/>
      <c r="AK51" s="23"/>
      <c r="AL51" s="21"/>
      <c r="AM51" s="21"/>
      <c r="AN51" s="21"/>
      <c r="AO51" s="21"/>
      <c r="AP51" s="21"/>
      <c r="AQ51" s="155"/>
      <c r="AR51" s="29"/>
      <c r="AS51" s="155"/>
      <c r="AT51" s="23"/>
      <c r="AU51" s="21"/>
      <c r="AV51" s="21"/>
      <c r="AW51" s="21"/>
      <c r="AX51" s="21"/>
      <c r="AY51" s="20"/>
      <c r="AZ51" s="23"/>
      <c r="BA51" s="155"/>
      <c r="BB51" s="23"/>
      <c r="BC51" s="20"/>
      <c r="BD51" s="21"/>
      <c r="BE51" s="21"/>
      <c r="BF51" s="21"/>
      <c r="BG51" s="21"/>
      <c r="BH51" s="21"/>
      <c r="BI51" s="21"/>
      <c r="BJ51" s="21"/>
      <c r="BK51" s="21"/>
      <c r="BL51" s="24"/>
      <c r="BM51" s="21"/>
      <c r="BN51" s="21"/>
      <c r="BO51" s="23"/>
      <c r="BP51" s="23"/>
      <c r="BQ51" s="24"/>
      <c r="BR51" s="25"/>
    </row>
    <row r="52" spans="1:70" s="22" customFormat="1" ht="164.2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20"/>
      <c r="L52" s="20"/>
      <c r="M52" s="155"/>
      <c r="N52" s="28"/>
      <c r="O52" s="18"/>
      <c r="P52" s="28"/>
      <c r="Q52" s="28"/>
      <c r="R52" s="28"/>
      <c r="S52" s="28"/>
      <c r="T52" s="28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0"/>
      <c r="AF52" s="23"/>
      <c r="AG52" s="23"/>
      <c r="AH52" s="21"/>
      <c r="AI52" s="155"/>
      <c r="AJ52" s="23"/>
      <c r="AK52" s="23"/>
      <c r="AL52" s="21"/>
      <c r="AM52" s="21"/>
      <c r="AN52" s="21"/>
      <c r="AO52" s="21"/>
      <c r="AP52" s="21"/>
      <c r="AQ52" s="155"/>
      <c r="AR52" s="29"/>
      <c r="AS52" s="155"/>
      <c r="AT52" s="23"/>
      <c r="AU52" s="21"/>
      <c r="AV52" s="21"/>
      <c r="AW52" s="21"/>
      <c r="AX52" s="21"/>
      <c r="AY52" s="20"/>
      <c r="AZ52" s="23"/>
      <c r="BA52" s="155"/>
      <c r="BB52" s="23"/>
      <c r="BC52" s="20"/>
      <c r="BD52" s="21"/>
      <c r="BE52" s="21"/>
      <c r="BF52" s="21"/>
      <c r="BG52" s="21"/>
      <c r="BH52" s="21"/>
      <c r="BI52" s="21"/>
      <c r="BJ52" s="21"/>
      <c r="BK52" s="21"/>
      <c r="BL52" s="24"/>
      <c r="BM52" s="21"/>
      <c r="BN52" s="21"/>
      <c r="BO52" s="23"/>
      <c r="BP52" s="23"/>
      <c r="BQ52" s="24"/>
      <c r="BR52" s="25"/>
    </row>
    <row r="53" spans="1:70" s="22" customFormat="1" ht="389.2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20"/>
      <c r="L53" s="20"/>
      <c r="M53" s="20"/>
      <c r="N53" s="29"/>
      <c r="O53" s="29"/>
      <c r="P53" s="29"/>
      <c r="Q53" s="29"/>
      <c r="R53" s="29"/>
      <c r="S53" s="29"/>
      <c r="T53" s="29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0"/>
      <c r="AF53" s="29"/>
      <c r="AG53" s="29"/>
      <c r="AH53" s="21"/>
      <c r="AI53" s="155"/>
      <c r="AJ53" s="29"/>
      <c r="AK53" s="29"/>
      <c r="AL53" s="21"/>
      <c r="AM53" s="21"/>
      <c r="AN53" s="21"/>
      <c r="AO53" s="21"/>
      <c r="AP53" s="21"/>
      <c r="AQ53" s="155"/>
      <c r="AR53" s="29"/>
      <c r="AS53" s="155"/>
      <c r="AT53" s="29"/>
      <c r="AU53" s="21"/>
      <c r="AV53" s="21"/>
      <c r="AW53" s="21"/>
      <c r="AX53" s="21"/>
      <c r="AY53" s="20"/>
      <c r="AZ53" s="23"/>
      <c r="BA53" s="155"/>
      <c r="BB53" s="29"/>
      <c r="BC53" s="29"/>
      <c r="BD53" s="21"/>
      <c r="BE53" s="21"/>
      <c r="BF53" s="21"/>
      <c r="BG53" s="21"/>
      <c r="BH53" s="21"/>
      <c r="BI53" s="21"/>
      <c r="BJ53" s="21"/>
      <c r="BK53" s="21"/>
      <c r="BL53" s="24"/>
      <c r="BM53" s="21"/>
      <c r="BN53" s="21"/>
      <c r="BO53" s="23"/>
      <c r="BP53" s="23"/>
      <c r="BQ53" s="24"/>
      <c r="BR53" s="25"/>
    </row>
    <row r="54" spans="1:70" s="22" customFormat="1" ht="121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20"/>
      <c r="L54" s="20"/>
      <c r="M54" s="20"/>
      <c r="N54" s="29"/>
      <c r="O54" s="29"/>
      <c r="P54" s="29"/>
      <c r="Q54" s="29"/>
      <c r="R54" s="29"/>
      <c r="S54" s="29"/>
      <c r="T54" s="29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0"/>
      <c r="AF54" s="23"/>
      <c r="AG54" s="23"/>
      <c r="AH54" s="21"/>
      <c r="AI54" s="155"/>
      <c r="AJ54" s="23"/>
      <c r="AK54" s="23"/>
      <c r="AL54" s="21"/>
      <c r="AM54" s="21"/>
      <c r="AN54" s="21"/>
      <c r="AO54" s="21"/>
      <c r="AP54" s="21"/>
      <c r="AQ54" s="155"/>
      <c r="AR54" s="23"/>
      <c r="AS54" s="155"/>
      <c r="AT54" s="23"/>
      <c r="AU54" s="21"/>
      <c r="AV54" s="21"/>
      <c r="AW54" s="21"/>
      <c r="AX54" s="21"/>
      <c r="AY54" s="20"/>
      <c r="AZ54" s="23"/>
      <c r="BA54" s="155"/>
      <c r="BB54" s="23"/>
      <c r="BC54" s="23"/>
      <c r="BD54" s="21"/>
      <c r="BE54" s="21"/>
      <c r="BF54" s="21"/>
      <c r="BG54" s="21"/>
      <c r="BH54" s="21"/>
      <c r="BI54" s="21"/>
      <c r="BJ54" s="21"/>
      <c r="BK54" s="21"/>
      <c r="BL54" s="24"/>
      <c r="BM54" s="21"/>
      <c r="BN54" s="21"/>
      <c r="BO54" s="23"/>
      <c r="BP54" s="23"/>
      <c r="BQ54" s="24"/>
      <c r="BR54" s="25"/>
    </row>
    <row r="55" spans="1:70" s="22" customFormat="1" ht="121.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20"/>
      <c r="L55" s="20"/>
      <c r="M55" s="20"/>
      <c r="N55" s="29"/>
      <c r="O55" s="29"/>
      <c r="P55" s="29"/>
      <c r="Q55" s="29"/>
      <c r="R55" s="29"/>
      <c r="S55" s="29"/>
      <c r="T55" s="29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0"/>
      <c r="AF55" s="23"/>
      <c r="AG55" s="23"/>
      <c r="AH55" s="21"/>
      <c r="AI55" s="155"/>
      <c r="AJ55" s="23"/>
      <c r="AK55" s="23"/>
      <c r="AL55" s="21"/>
      <c r="AM55" s="21"/>
      <c r="AN55" s="21"/>
      <c r="AO55" s="21"/>
      <c r="AP55" s="21"/>
      <c r="AQ55" s="155"/>
      <c r="AR55" s="23"/>
      <c r="AS55" s="155"/>
      <c r="AT55" s="23"/>
      <c r="AU55" s="21"/>
      <c r="AV55" s="21"/>
      <c r="AW55" s="21"/>
      <c r="AX55" s="21"/>
      <c r="AY55" s="20"/>
      <c r="AZ55" s="23"/>
      <c r="BA55" s="155"/>
      <c r="BB55" s="23"/>
      <c r="BC55" s="23"/>
      <c r="BD55" s="21"/>
      <c r="BE55" s="21"/>
      <c r="BF55" s="21"/>
      <c r="BG55" s="21"/>
      <c r="BH55" s="21"/>
      <c r="BI55" s="21"/>
      <c r="BJ55" s="21"/>
      <c r="BK55" s="21"/>
      <c r="BL55" s="24"/>
      <c r="BM55" s="21"/>
      <c r="BN55" s="21"/>
      <c r="BO55" s="23"/>
      <c r="BP55" s="23"/>
      <c r="BQ55" s="24"/>
      <c r="BR55" s="25"/>
    </row>
    <row r="56" spans="1:70" s="22" customFormat="1" ht="121.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20"/>
      <c r="L56" s="20"/>
      <c r="M56" s="20"/>
      <c r="N56" s="29"/>
      <c r="O56" s="29"/>
      <c r="P56" s="29"/>
      <c r="Q56" s="29"/>
      <c r="R56" s="29"/>
      <c r="S56" s="29"/>
      <c r="T56" s="29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0"/>
      <c r="AF56" s="23"/>
      <c r="AG56" s="23"/>
      <c r="AH56" s="21"/>
      <c r="AI56" s="155"/>
      <c r="AJ56" s="23"/>
      <c r="AK56" s="23"/>
      <c r="AL56" s="21"/>
      <c r="AM56" s="21"/>
      <c r="AN56" s="21"/>
      <c r="AO56" s="21"/>
      <c r="AP56" s="21"/>
      <c r="AQ56" s="155"/>
      <c r="AR56" s="23"/>
      <c r="AS56" s="155"/>
      <c r="AT56" s="23"/>
      <c r="AU56" s="21"/>
      <c r="AV56" s="21"/>
      <c r="AW56" s="21"/>
      <c r="AX56" s="21"/>
      <c r="AY56" s="20"/>
      <c r="AZ56" s="23"/>
      <c r="BA56" s="155"/>
      <c r="BB56" s="23"/>
      <c r="BC56" s="23"/>
      <c r="BD56" s="21"/>
      <c r="BE56" s="21"/>
      <c r="BF56" s="21"/>
      <c r="BG56" s="21"/>
      <c r="BH56" s="21"/>
      <c r="BI56" s="21"/>
      <c r="BJ56" s="21"/>
      <c r="BK56" s="21"/>
      <c r="BL56" s="24"/>
      <c r="BM56" s="21"/>
      <c r="BN56" s="21"/>
      <c r="BO56" s="23"/>
      <c r="BP56" s="23"/>
      <c r="BQ56" s="24"/>
      <c r="BR56" s="25"/>
    </row>
    <row r="57" spans="1:70" s="22" customFormat="1" ht="121.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20"/>
      <c r="L57" s="20"/>
      <c r="M57" s="20"/>
      <c r="N57" s="29"/>
      <c r="O57" s="29"/>
      <c r="P57" s="29"/>
      <c r="Q57" s="29"/>
      <c r="R57" s="29"/>
      <c r="S57" s="29"/>
      <c r="T57" s="29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0"/>
      <c r="AF57" s="23"/>
      <c r="AG57" s="23"/>
      <c r="AH57" s="21"/>
      <c r="AI57" s="155"/>
      <c r="AJ57" s="23"/>
      <c r="AK57" s="23"/>
      <c r="AL57" s="21"/>
      <c r="AM57" s="21"/>
      <c r="AN57" s="21"/>
      <c r="AO57" s="21"/>
      <c r="AP57" s="21"/>
      <c r="AQ57" s="155"/>
      <c r="AR57" s="23"/>
      <c r="AS57" s="155"/>
      <c r="AT57" s="23"/>
      <c r="AU57" s="21"/>
      <c r="AV57" s="21"/>
      <c r="AW57" s="21"/>
      <c r="AX57" s="21"/>
      <c r="AY57" s="20"/>
      <c r="AZ57" s="23"/>
      <c r="BA57" s="155"/>
      <c r="BB57" s="23"/>
      <c r="BC57" s="23"/>
      <c r="BD57" s="21"/>
      <c r="BE57" s="21"/>
      <c r="BF57" s="21"/>
      <c r="BG57" s="21"/>
      <c r="BH57" s="21"/>
      <c r="BI57" s="21"/>
      <c r="BJ57" s="21"/>
      <c r="BK57" s="21"/>
      <c r="BL57" s="24"/>
      <c r="BM57" s="21"/>
      <c r="BN57" s="21"/>
      <c r="BO57" s="23"/>
      <c r="BP57" s="23"/>
      <c r="BQ57" s="24"/>
      <c r="BR57" s="25"/>
    </row>
    <row r="58" spans="1:70" s="22" customFormat="1" ht="121.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20"/>
      <c r="L58" s="20"/>
      <c r="M58" s="20"/>
      <c r="N58" s="29"/>
      <c r="O58" s="29"/>
      <c r="P58" s="29"/>
      <c r="Q58" s="29"/>
      <c r="R58" s="29"/>
      <c r="S58" s="29"/>
      <c r="T58" s="29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0"/>
      <c r="AF58" s="23"/>
      <c r="AG58" s="23"/>
      <c r="AH58" s="21"/>
      <c r="AI58" s="155"/>
      <c r="AJ58" s="23"/>
      <c r="AK58" s="23"/>
      <c r="AL58" s="21"/>
      <c r="AM58" s="21"/>
      <c r="AN58" s="21"/>
      <c r="AO58" s="21"/>
      <c r="AP58" s="21"/>
      <c r="AQ58" s="155"/>
      <c r="AR58" s="23"/>
      <c r="AS58" s="155"/>
      <c r="AT58" s="23"/>
      <c r="AU58" s="21"/>
      <c r="AV58" s="21"/>
      <c r="AW58" s="21"/>
      <c r="AX58" s="21"/>
      <c r="AY58" s="20"/>
      <c r="AZ58" s="23"/>
      <c r="BA58" s="155"/>
      <c r="BB58" s="23"/>
      <c r="BC58" s="23"/>
      <c r="BD58" s="21"/>
      <c r="BE58" s="21"/>
      <c r="BF58" s="21"/>
      <c r="BG58" s="21"/>
      <c r="BH58" s="21"/>
      <c r="BI58" s="21"/>
      <c r="BJ58" s="21"/>
      <c r="BK58" s="21"/>
      <c r="BL58" s="24"/>
      <c r="BM58" s="21"/>
      <c r="BN58" s="21"/>
      <c r="BO58" s="23"/>
      <c r="BP58" s="23"/>
      <c r="BQ58" s="24"/>
      <c r="BR58" s="25"/>
    </row>
    <row r="59" spans="1:70" s="22" customFormat="1" ht="409.6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0"/>
      <c r="M59" s="20"/>
      <c r="N59" s="23"/>
      <c r="O59" s="20"/>
      <c r="P59" s="23"/>
      <c r="Q59" s="23"/>
      <c r="R59" s="23"/>
      <c r="S59" s="23"/>
      <c r="T59" s="23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181"/>
      <c r="AJ59" s="21"/>
      <c r="AK59" s="21"/>
      <c r="AL59" s="21"/>
      <c r="AM59" s="21"/>
      <c r="AN59" s="21"/>
      <c r="AO59" s="21"/>
      <c r="AP59" s="21"/>
      <c r="AQ59" s="181"/>
      <c r="AR59" s="21"/>
      <c r="AS59" s="181"/>
      <c r="AT59" s="21"/>
      <c r="AU59" s="21"/>
      <c r="AV59" s="21"/>
      <c r="AW59" s="21"/>
      <c r="AX59" s="21"/>
      <c r="AY59" s="20"/>
      <c r="AZ59" s="23"/>
      <c r="BA59" s="155"/>
      <c r="BB59" s="23"/>
      <c r="BC59" s="20"/>
      <c r="BD59" s="21"/>
      <c r="BE59" s="21"/>
      <c r="BF59" s="21"/>
      <c r="BG59" s="21"/>
      <c r="BH59" s="21"/>
      <c r="BI59" s="21"/>
      <c r="BJ59" s="21"/>
      <c r="BK59" s="21"/>
      <c r="BL59" s="24"/>
      <c r="BM59" s="21"/>
      <c r="BN59" s="21"/>
      <c r="BO59" s="23"/>
      <c r="BP59" s="23"/>
      <c r="BQ59" s="24"/>
      <c r="BR59" s="25"/>
    </row>
    <row r="60" spans="1:70" s="22" customFormat="1" ht="409.6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155"/>
      <c r="N60" s="63"/>
      <c r="O60" s="63"/>
      <c r="P60" s="63"/>
      <c r="Q60" s="63"/>
      <c r="R60" s="63"/>
      <c r="S60" s="63"/>
      <c r="T60" s="63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181"/>
      <c r="AJ60" s="21"/>
      <c r="AK60" s="21"/>
      <c r="AL60" s="21"/>
      <c r="AM60" s="21"/>
      <c r="AN60" s="21"/>
      <c r="AO60" s="21"/>
      <c r="AP60" s="21"/>
      <c r="AQ60" s="181"/>
      <c r="AR60" s="21"/>
      <c r="AS60" s="181"/>
      <c r="AT60" s="21"/>
      <c r="AU60" s="21"/>
      <c r="AV60" s="21"/>
      <c r="AW60" s="21"/>
      <c r="AX60" s="21"/>
      <c r="AY60" s="20"/>
      <c r="AZ60" s="23"/>
      <c r="BA60" s="155"/>
      <c r="BB60" s="23"/>
      <c r="BC60" s="20"/>
      <c r="BD60" s="21"/>
      <c r="BE60" s="21"/>
      <c r="BF60" s="21"/>
      <c r="BG60" s="21"/>
      <c r="BH60" s="21"/>
      <c r="BI60" s="21"/>
      <c r="BJ60" s="21"/>
      <c r="BK60" s="21"/>
      <c r="BL60" s="24"/>
      <c r="BM60" s="21"/>
      <c r="BN60" s="21"/>
      <c r="BO60" s="23"/>
      <c r="BP60" s="23"/>
      <c r="BQ60" s="24"/>
      <c r="BR60" s="25"/>
    </row>
    <row r="61" spans="1:70" s="22" customFormat="1" ht="409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20"/>
      <c r="L61" s="20"/>
      <c r="M61" s="20"/>
      <c r="N61" s="29"/>
      <c r="O61" s="29"/>
      <c r="P61" s="29"/>
      <c r="Q61" s="29"/>
      <c r="R61" s="29"/>
      <c r="S61" s="29"/>
      <c r="T61" s="29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181"/>
      <c r="AJ61" s="21"/>
      <c r="AK61" s="21"/>
      <c r="AL61" s="21"/>
      <c r="AM61" s="21"/>
      <c r="AN61" s="21"/>
      <c r="AO61" s="21"/>
      <c r="AP61" s="21"/>
      <c r="AQ61" s="181"/>
      <c r="AR61" s="21"/>
      <c r="AS61" s="181"/>
      <c r="AT61" s="21"/>
      <c r="AU61" s="21"/>
      <c r="AV61" s="21"/>
      <c r="AW61" s="21"/>
      <c r="AX61" s="21"/>
      <c r="AY61" s="20"/>
      <c r="AZ61" s="23"/>
      <c r="BA61" s="155"/>
      <c r="BB61" s="29"/>
      <c r="BC61" s="29"/>
      <c r="BD61" s="21"/>
      <c r="BE61" s="21"/>
      <c r="BF61" s="21"/>
      <c r="BG61" s="21"/>
      <c r="BH61" s="21"/>
      <c r="BI61" s="21"/>
      <c r="BJ61" s="21"/>
      <c r="BK61" s="21"/>
      <c r="BL61" s="24"/>
      <c r="BM61" s="21"/>
      <c r="BN61" s="21"/>
      <c r="BO61" s="23"/>
      <c r="BP61" s="23"/>
      <c r="BQ61" s="24"/>
      <c r="BR61" s="25"/>
    </row>
    <row r="62" spans="1:70" s="22" customFormat="1" ht="409.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155"/>
      <c r="BB62" s="20"/>
      <c r="BC62" s="20"/>
      <c r="BD62" s="20"/>
      <c r="BE62" s="20"/>
      <c r="BF62" s="23"/>
      <c r="BG62" s="20"/>
      <c r="BH62" s="20"/>
      <c r="BI62" s="23"/>
      <c r="BJ62" s="21"/>
      <c r="BK62" s="21"/>
      <c r="BL62" s="24"/>
      <c r="BM62" s="21"/>
      <c r="BN62" s="21"/>
      <c r="BO62" s="23"/>
      <c r="BP62" s="23"/>
      <c r="BQ62" s="24"/>
      <c r="BR62" s="25"/>
    </row>
    <row r="63" spans="1:70" s="22" customFormat="1" ht="171.7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155"/>
      <c r="BB63" s="155"/>
      <c r="BC63" s="20"/>
      <c r="BD63" s="20"/>
      <c r="BE63" s="20"/>
      <c r="BF63" s="23"/>
      <c r="BG63" s="20"/>
      <c r="BH63" s="20"/>
      <c r="BI63" s="23"/>
      <c r="BJ63" s="21"/>
      <c r="BK63" s="21"/>
      <c r="BL63" s="24"/>
      <c r="BM63" s="21"/>
      <c r="BN63" s="21"/>
      <c r="BO63" s="23"/>
      <c r="BP63" s="23"/>
      <c r="BQ63" s="24"/>
      <c r="BR63" s="25"/>
    </row>
    <row r="64" spans="1:70" s="22" customFormat="1" ht="251.2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20"/>
      <c r="L64" s="20"/>
      <c r="M64" s="155"/>
      <c r="N64" s="28"/>
      <c r="O64" s="18"/>
      <c r="P64" s="28"/>
      <c r="Q64" s="28"/>
      <c r="R64" s="28"/>
      <c r="S64" s="28"/>
      <c r="T64" s="28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0"/>
      <c r="AF64" s="23"/>
      <c r="AG64" s="23"/>
      <c r="AH64" s="21"/>
      <c r="AI64" s="155"/>
      <c r="AJ64" s="23"/>
      <c r="AK64" s="23"/>
      <c r="AL64" s="21"/>
      <c r="AM64" s="21"/>
      <c r="AN64" s="21"/>
      <c r="AO64" s="21"/>
      <c r="AP64" s="21"/>
      <c r="AQ64" s="155"/>
      <c r="AR64" s="23"/>
      <c r="AS64" s="155"/>
      <c r="AT64" s="23"/>
      <c r="AU64" s="21"/>
      <c r="AV64" s="21"/>
      <c r="AW64" s="21"/>
      <c r="AX64" s="21"/>
      <c r="AY64" s="20"/>
      <c r="AZ64" s="23"/>
      <c r="BA64" s="155"/>
      <c r="BB64" s="23"/>
      <c r="BC64" s="23"/>
      <c r="BD64" s="21"/>
      <c r="BE64" s="21"/>
      <c r="BF64" s="21"/>
      <c r="BG64" s="21"/>
      <c r="BH64" s="21"/>
      <c r="BI64" s="21"/>
      <c r="BJ64" s="21"/>
      <c r="BK64" s="21"/>
      <c r="BL64" s="24"/>
      <c r="BM64" s="21"/>
      <c r="BN64" s="21"/>
      <c r="BO64" s="23"/>
      <c r="BP64" s="23"/>
      <c r="BQ64" s="24"/>
      <c r="BR64" s="25"/>
    </row>
    <row r="65" spans="1:70" s="22" customFormat="1" ht="409.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20"/>
      <c r="L65" s="20"/>
      <c r="M65" s="20"/>
      <c r="N65" s="23"/>
      <c r="O65" s="20"/>
      <c r="P65" s="23"/>
      <c r="Q65" s="23"/>
      <c r="R65" s="23"/>
      <c r="S65" s="23"/>
      <c r="T65" s="23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0"/>
      <c r="AF65" s="23"/>
      <c r="AG65" s="23"/>
      <c r="AH65" s="21"/>
      <c r="AI65" s="155"/>
      <c r="AJ65" s="23"/>
      <c r="AK65" s="23"/>
      <c r="AL65" s="21"/>
      <c r="AM65" s="21"/>
      <c r="AN65" s="21"/>
      <c r="AO65" s="21"/>
      <c r="AP65" s="21"/>
      <c r="AQ65" s="155"/>
      <c r="AR65" s="23"/>
      <c r="AS65" s="155"/>
      <c r="AT65" s="23"/>
      <c r="AU65" s="21"/>
      <c r="AV65" s="21"/>
      <c r="AW65" s="21"/>
      <c r="AX65" s="21"/>
      <c r="AY65" s="20"/>
      <c r="AZ65" s="23"/>
      <c r="BA65" s="155"/>
      <c r="BB65" s="23"/>
      <c r="BC65" s="23"/>
      <c r="BD65" s="21"/>
      <c r="BE65" s="21"/>
      <c r="BF65" s="21"/>
      <c r="BG65" s="21"/>
      <c r="BH65" s="21"/>
      <c r="BI65" s="21"/>
      <c r="BJ65" s="21"/>
      <c r="BK65" s="21"/>
      <c r="BL65" s="24"/>
      <c r="BM65" s="21"/>
      <c r="BN65" s="21"/>
      <c r="BO65" s="23"/>
      <c r="BP65" s="23"/>
      <c r="BQ65" s="24"/>
      <c r="BR65" s="25"/>
    </row>
    <row r="66" spans="1:70" s="22" customFormat="1" ht="209.2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"/>
      <c r="L66" s="20"/>
      <c r="M66" s="155"/>
      <c r="N66" s="28"/>
      <c r="O66" s="18"/>
      <c r="P66" s="28"/>
      <c r="Q66" s="28"/>
      <c r="R66" s="28"/>
      <c r="S66" s="28"/>
      <c r="T66" s="28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0"/>
      <c r="AF66" s="23"/>
      <c r="AG66" s="23"/>
      <c r="AH66" s="21"/>
      <c r="AI66" s="155"/>
      <c r="AJ66" s="23"/>
      <c r="AK66" s="23"/>
      <c r="AL66" s="21"/>
      <c r="AM66" s="21"/>
      <c r="AN66" s="21"/>
      <c r="AO66" s="21"/>
      <c r="AP66" s="21"/>
      <c r="AQ66" s="155"/>
      <c r="AR66" s="23"/>
      <c r="AS66" s="155"/>
      <c r="AT66" s="23"/>
      <c r="AU66" s="21"/>
      <c r="AV66" s="21"/>
      <c r="AW66" s="21"/>
      <c r="AX66" s="21"/>
      <c r="AY66" s="20"/>
      <c r="AZ66" s="23"/>
      <c r="BA66" s="155"/>
      <c r="BB66" s="23"/>
      <c r="BC66" s="23"/>
      <c r="BD66" s="21"/>
      <c r="BE66" s="21"/>
      <c r="BF66" s="21"/>
      <c r="BG66" s="21"/>
      <c r="BH66" s="21"/>
      <c r="BI66" s="21"/>
      <c r="BJ66" s="21"/>
      <c r="BK66" s="21"/>
      <c r="BL66" s="24"/>
      <c r="BM66" s="21"/>
      <c r="BN66" s="21"/>
      <c r="BO66" s="23"/>
      <c r="BP66" s="23"/>
      <c r="BQ66" s="24"/>
      <c r="BR66" s="25"/>
    </row>
    <row r="67" spans="1:70" s="22" customFormat="1" ht="198.7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20"/>
      <c r="L67" s="20"/>
      <c r="M67" s="155"/>
      <c r="N67" s="28"/>
      <c r="O67" s="18"/>
      <c r="P67" s="28"/>
      <c r="Q67" s="28"/>
      <c r="R67" s="28"/>
      <c r="S67" s="28"/>
      <c r="T67" s="28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181"/>
      <c r="AJ67" s="21"/>
      <c r="AK67" s="21"/>
      <c r="AL67" s="21"/>
      <c r="AM67" s="21"/>
      <c r="AN67" s="21"/>
      <c r="AO67" s="21"/>
      <c r="AP67" s="21"/>
      <c r="AQ67" s="181"/>
      <c r="AR67" s="21"/>
      <c r="AS67" s="181"/>
      <c r="AT67" s="21"/>
      <c r="AU67" s="21"/>
      <c r="AV67" s="21"/>
      <c r="AW67" s="21"/>
      <c r="AX67" s="21"/>
      <c r="AY67" s="20"/>
      <c r="AZ67" s="23"/>
      <c r="BA67" s="155"/>
      <c r="BB67" s="23"/>
      <c r="BC67" s="20"/>
      <c r="BD67" s="21"/>
      <c r="BE67" s="21"/>
      <c r="BF67" s="21"/>
      <c r="BG67" s="21"/>
      <c r="BH67" s="21"/>
      <c r="BI67" s="21"/>
      <c r="BJ67" s="21"/>
      <c r="BK67" s="21"/>
      <c r="BL67" s="24"/>
      <c r="BM67" s="21"/>
      <c r="BN67" s="21"/>
      <c r="BO67" s="23"/>
      <c r="BP67" s="23"/>
      <c r="BQ67" s="24"/>
      <c r="BR67" s="25"/>
    </row>
    <row r="68" spans="1:70" s="22" customFormat="1" ht="408.7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20"/>
      <c r="L68" s="20"/>
      <c r="M68" s="155"/>
      <c r="N68" s="28"/>
      <c r="O68" s="18"/>
      <c r="P68" s="28"/>
      <c r="Q68" s="28"/>
      <c r="R68" s="28"/>
      <c r="S68" s="28"/>
      <c r="T68" s="28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181"/>
      <c r="AJ68" s="21"/>
      <c r="AK68" s="21"/>
      <c r="AL68" s="21"/>
      <c r="AM68" s="21"/>
      <c r="AN68" s="21"/>
      <c r="AO68" s="21"/>
      <c r="AP68" s="21"/>
      <c r="AQ68" s="181"/>
      <c r="AR68" s="21"/>
      <c r="AS68" s="181"/>
      <c r="AT68" s="21"/>
      <c r="AU68" s="21"/>
      <c r="AV68" s="21"/>
      <c r="AW68" s="21"/>
      <c r="AX68" s="21"/>
      <c r="AY68" s="20"/>
      <c r="AZ68" s="23"/>
      <c r="BA68" s="155"/>
      <c r="BB68" s="23"/>
      <c r="BC68" s="20"/>
      <c r="BD68" s="21"/>
      <c r="BE68" s="21"/>
      <c r="BF68" s="21"/>
      <c r="BG68" s="21"/>
      <c r="BH68" s="21"/>
      <c r="BI68" s="21"/>
      <c r="BJ68" s="21"/>
      <c r="BK68" s="21"/>
      <c r="BL68" s="24"/>
      <c r="BM68" s="21"/>
      <c r="BN68" s="21"/>
      <c r="BO68" s="23"/>
      <c r="BP68" s="23"/>
      <c r="BQ68" s="24"/>
      <c r="BR68" s="25"/>
    </row>
    <row r="69" spans="1:70" s="22" customFormat="1" ht="254.2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20"/>
      <c r="L69" s="20"/>
      <c r="M69" s="155"/>
      <c r="N69" s="28"/>
      <c r="O69" s="18"/>
      <c r="P69" s="28"/>
      <c r="Q69" s="28"/>
      <c r="R69" s="28"/>
      <c r="S69" s="28"/>
      <c r="T69" s="28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181"/>
      <c r="AJ69" s="21"/>
      <c r="AK69" s="21"/>
      <c r="AL69" s="21"/>
      <c r="AM69" s="21"/>
      <c r="AN69" s="21"/>
      <c r="AO69" s="21"/>
      <c r="AP69" s="21"/>
      <c r="AQ69" s="181"/>
      <c r="AR69" s="21"/>
      <c r="AS69" s="181"/>
      <c r="AT69" s="21"/>
      <c r="AU69" s="21"/>
      <c r="AV69" s="21"/>
      <c r="AW69" s="21"/>
      <c r="AX69" s="21"/>
      <c r="AY69" s="20"/>
      <c r="AZ69" s="23"/>
      <c r="BA69" s="155"/>
      <c r="BB69" s="23"/>
      <c r="BC69" s="20"/>
      <c r="BD69" s="21"/>
      <c r="BE69" s="21"/>
      <c r="BF69" s="21"/>
      <c r="BG69" s="21"/>
      <c r="BH69" s="21"/>
      <c r="BI69" s="21"/>
      <c r="BJ69" s="21"/>
      <c r="BK69" s="21"/>
      <c r="BL69" s="24"/>
      <c r="BM69" s="21"/>
      <c r="BN69" s="21"/>
      <c r="BO69" s="23"/>
      <c r="BP69" s="23"/>
      <c r="BQ69" s="24"/>
      <c r="BR69" s="25"/>
    </row>
    <row r="70" spans="1:70" s="22" customFormat="1" ht="261.7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0"/>
      <c r="L70" s="20"/>
      <c r="M70" s="20"/>
      <c r="N70" s="29"/>
      <c r="O70" s="29"/>
      <c r="P70" s="29"/>
      <c r="Q70" s="29"/>
      <c r="R70" s="29"/>
      <c r="S70" s="29"/>
      <c r="T70" s="29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181"/>
      <c r="AJ70" s="21"/>
      <c r="AK70" s="21"/>
      <c r="AL70" s="21"/>
      <c r="AM70" s="21"/>
      <c r="AN70" s="21"/>
      <c r="AO70" s="21"/>
      <c r="AP70" s="21"/>
      <c r="AQ70" s="181"/>
      <c r="AR70" s="21"/>
      <c r="AS70" s="181"/>
      <c r="AT70" s="21"/>
      <c r="AU70" s="21"/>
      <c r="AV70" s="21"/>
      <c r="AW70" s="21"/>
      <c r="AX70" s="21"/>
      <c r="AY70" s="20"/>
      <c r="AZ70" s="23"/>
      <c r="BA70" s="155"/>
      <c r="BB70" s="23"/>
      <c r="BC70" s="20"/>
      <c r="BD70" s="21"/>
      <c r="BE70" s="21"/>
      <c r="BF70" s="21"/>
      <c r="BG70" s="21"/>
      <c r="BH70" s="21"/>
      <c r="BI70" s="21"/>
      <c r="BJ70" s="21"/>
      <c r="BK70" s="21"/>
      <c r="BL70" s="24"/>
      <c r="BM70" s="21"/>
      <c r="BN70" s="21"/>
      <c r="BO70" s="23"/>
      <c r="BP70" s="23"/>
      <c r="BQ70" s="24"/>
      <c r="BR70" s="25"/>
    </row>
    <row r="71" spans="1:70" s="22" customFormat="1" ht="149.2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20"/>
      <c r="L71" s="20"/>
      <c r="M71" s="20"/>
      <c r="N71" s="28"/>
      <c r="O71" s="18"/>
      <c r="P71" s="28"/>
      <c r="Q71" s="28"/>
      <c r="R71" s="28"/>
      <c r="S71" s="28"/>
      <c r="T71" s="28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181"/>
      <c r="AJ71" s="21"/>
      <c r="AK71" s="21"/>
      <c r="AL71" s="21"/>
      <c r="AM71" s="21"/>
      <c r="AN71" s="21"/>
      <c r="AO71" s="21"/>
      <c r="AP71" s="21"/>
      <c r="AQ71" s="181"/>
      <c r="AR71" s="21"/>
      <c r="AS71" s="181"/>
      <c r="AT71" s="21"/>
      <c r="AU71" s="21"/>
      <c r="AV71" s="21"/>
      <c r="AW71" s="21"/>
      <c r="AX71" s="21"/>
      <c r="AY71" s="20"/>
      <c r="AZ71" s="23"/>
      <c r="BA71" s="155"/>
      <c r="BB71" s="23"/>
      <c r="BC71" s="20"/>
      <c r="BD71" s="21"/>
      <c r="BE71" s="21"/>
      <c r="BF71" s="21"/>
      <c r="BG71" s="21"/>
      <c r="BH71" s="21"/>
      <c r="BI71" s="21"/>
      <c r="BJ71" s="21"/>
      <c r="BK71" s="21"/>
      <c r="BL71" s="24"/>
      <c r="BM71" s="21"/>
      <c r="BN71" s="21"/>
      <c r="BO71" s="23"/>
      <c r="BP71" s="23"/>
      <c r="BQ71" s="24"/>
      <c r="BR71" s="25"/>
    </row>
    <row r="72" spans="1:70" s="22" customFormat="1" ht="149.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20"/>
      <c r="L72" s="20"/>
      <c r="M72" s="155"/>
      <c r="N72" s="28"/>
      <c r="O72" s="18"/>
      <c r="P72" s="28"/>
      <c r="Q72" s="28"/>
      <c r="R72" s="28"/>
      <c r="S72" s="28"/>
      <c r="T72" s="28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181"/>
      <c r="AJ72" s="21"/>
      <c r="AK72" s="21"/>
      <c r="AL72" s="21"/>
      <c r="AM72" s="21"/>
      <c r="AN72" s="21"/>
      <c r="AO72" s="21"/>
      <c r="AP72" s="21"/>
      <c r="AQ72" s="181"/>
      <c r="AR72" s="21"/>
      <c r="AS72" s="181"/>
      <c r="AT72" s="21"/>
      <c r="AU72" s="21"/>
      <c r="AV72" s="21"/>
      <c r="AW72" s="21"/>
      <c r="AX72" s="21"/>
      <c r="AY72" s="20"/>
      <c r="AZ72" s="23"/>
      <c r="BA72" s="155"/>
      <c r="BB72" s="23"/>
      <c r="BC72" s="20"/>
      <c r="BD72" s="21"/>
      <c r="BE72" s="21"/>
      <c r="BF72" s="21"/>
      <c r="BG72" s="21"/>
      <c r="BH72" s="21"/>
      <c r="BI72" s="21"/>
      <c r="BJ72" s="21"/>
      <c r="BK72" s="21"/>
      <c r="BL72" s="24"/>
      <c r="BM72" s="21"/>
      <c r="BN72" s="21"/>
      <c r="BO72" s="23"/>
      <c r="BP72" s="23"/>
      <c r="BQ72" s="24"/>
      <c r="BR72" s="25"/>
    </row>
    <row r="73" spans="1:70" s="22" customFormat="1" ht="149.2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155"/>
      <c r="N73" s="23"/>
      <c r="O73" s="23"/>
      <c r="P73" s="23"/>
      <c r="Q73" s="23"/>
      <c r="R73" s="23"/>
      <c r="S73" s="23"/>
      <c r="T73" s="28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181"/>
      <c r="AJ73" s="21"/>
      <c r="AK73" s="21"/>
      <c r="AL73" s="21"/>
      <c r="AM73" s="21"/>
      <c r="AN73" s="21"/>
      <c r="AO73" s="21"/>
      <c r="AP73" s="21"/>
      <c r="AQ73" s="181"/>
      <c r="AR73" s="21"/>
      <c r="AS73" s="181"/>
      <c r="AT73" s="21"/>
      <c r="AU73" s="21"/>
      <c r="AV73" s="21"/>
      <c r="AW73" s="21"/>
      <c r="AX73" s="21"/>
      <c r="AY73" s="20"/>
      <c r="AZ73" s="23"/>
      <c r="BA73" s="155"/>
      <c r="BB73" s="23"/>
      <c r="BC73" s="20"/>
      <c r="BD73" s="21"/>
      <c r="BE73" s="21"/>
      <c r="BF73" s="21"/>
      <c r="BG73" s="21"/>
      <c r="BH73" s="21"/>
      <c r="BI73" s="21"/>
      <c r="BJ73" s="21"/>
      <c r="BK73" s="21"/>
      <c r="BL73" s="24"/>
      <c r="BM73" s="21"/>
      <c r="BN73" s="21"/>
      <c r="BO73" s="23"/>
      <c r="BP73" s="23"/>
      <c r="BQ73" s="24"/>
      <c r="BR73" s="25"/>
    </row>
    <row r="74" spans="1:70" s="22" customFormat="1" ht="149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155"/>
      <c r="N74" s="28"/>
      <c r="O74" s="18"/>
      <c r="P74" s="28"/>
      <c r="Q74" s="28"/>
      <c r="R74" s="28"/>
      <c r="S74" s="28"/>
      <c r="T74" s="28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181"/>
      <c r="AJ74" s="21"/>
      <c r="AK74" s="21"/>
      <c r="AL74" s="21"/>
      <c r="AM74" s="21"/>
      <c r="AN74" s="21"/>
      <c r="AO74" s="21"/>
      <c r="AP74" s="21"/>
      <c r="AQ74" s="181"/>
      <c r="AR74" s="21"/>
      <c r="AS74" s="181"/>
      <c r="AT74" s="21"/>
      <c r="AU74" s="21"/>
      <c r="AV74" s="21"/>
      <c r="AW74" s="21"/>
      <c r="AX74" s="21"/>
      <c r="AY74" s="20"/>
      <c r="AZ74" s="23"/>
      <c r="BA74" s="155"/>
      <c r="BB74" s="23"/>
      <c r="BC74" s="20"/>
      <c r="BD74" s="21"/>
      <c r="BE74" s="21"/>
      <c r="BF74" s="21"/>
      <c r="BG74" s="21"/>
      <c r="BH74" s="21"/>
      <c r="BI74" s="21"/>
      <c r="BJ74" s="21"/>
      <c r="BK74" s="21"/>
      <c r="BL74" s="24"/>
      <c r="BM74" s="21"/>
      <c r="BN74" s="21"/>
      <c r="BO74" s="23"/>
      <c r="BP74" s="23"/>
      <c r="BQ74" s="24"/>
      <c r="BR74" s="25"/>
    </row>
    <row r="75" spans="1:70" s="22" customFormat="1" ht="149.2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155"/>
      <c r="N75" s="28"/>
      <c r="O75" s="18"/>
      <c r="P75" s="28"/>
      <c r="Q75" s="28"/>
      <c r="R75" s="28"/>
      <c r="S75" s="28"/>
      <c r="T75" s="28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181"/>
      <c r="AJ75" s="21"/>
      <c r="AK75" s="21"/>
      <c r="AL75" s="21"/>
      <c r="AM75" s="21"/>
      <c r="AN75" s="21"/>
      <c r="AO75" s="21"/>
      <c r="AP75" s="21"/>
      <c r="AQ75" s="181"/>
      <c r="AR75" s="21"/>
      <c r="AS75" s="181"/>
      <c r="AT75" s="21"/>
      <c r="AU75" s="21"/>
      <c r="AV75" s="21"/>
      <c r="AW75" s="21"/>
      <c r="AX75" s="21"/>
      <c r="AY75" s="20"/>
      <c r="AZ75" s="23"/>
      <c r="BA75" s="155"/>
      <c r="BB75" s="23"/>
      <c r="BC75" s="20"/>
      <c r="BD75" s="21"/>
      <c r="BE75" s="21"/>
      <c r="BF75" s="21"/>
      <c r="BG75" s="21"/>
      <c r="BH75" s="21"/>
      <c r="BI75" s="21"/>
      <c r="BJ75" s="21"/>
      <c r="BK75" s="21"/>
      <c r="BL75" s="24"/>
      <c r="BM75" s="21"/>
      <c r="BN75" s="21"/>
      <c r="BO75" s="23"/>
      <c r="BP75" s="23"/>
      <c r="BQ75" s="24"/>
      <c r="BR75" s="25"/>
    </row>
    <row r="76" spans="1:70" s="22" customFormat="1" ht="267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181"/>
      <c r="AJ76" s="21"/>
      <c r="AK76" s="21"/>
      <c r="AL76" s="21"/>
      <c r="AM76" s="21"/>
      <c r="AN76" s="21"/>
      <c r="AO76" s="21"/>
      <c r="AP76" s="21"/>
      <c r="AQ76" s="181"/>
      <c r="AR76" s="21"/>
      <c r="AS76" s="181"/>
      <c r="AT76" s="21"/>
      <c r="AU76" s="21"/>
      <c r="AV76" s="21"/>
      <c r="AW76" s="21"/>
      <c r="AX76" s="21"/>
      <c r="AY76" s="20"/>
      <c r="AZ76" s="23"/>
      <c r="BA76" s="155"/>
      <c r="BB76" s="23"/>
      <c r="BC76" s="23"/>
      <c r="BD76" s="21"/>
      <c r="BE76" s="21"/>
      <c r="BF76" s="21"/>
      <c r="BG76" s="20"/>
      <c r="BH76" s="23"/>
      <c r="BI76" s="23"/>
      <c r="BJ76" s="21"/>
      <c r="BK76" s="21"/>
      <c r="BL76" s="24"/>
      <c r="BM76" s="21"/>
      <c r="BN76" s="21"/>
      <c r="BO76" s="23"/>
      <c r="BP76" s="23"/>
      <c r="BQ76" s="24"/>
      <c r="BR76" s="25"/>
    </row>
    <row r="77" spans="1:70" s="22" customFormat="1" ht="154.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181"/>
      <c r="AJ77" s="21"/>
      <c r="AK77" s="21"/>
      <c r="AL77" s="21"/>
      <c r="AM77" s="21"/>
      <c r="AN77" s="21"/>
      <c r="AO77" s="21"/>
      <c r="AP77" s="21"/>
      <c r="AQ77" s="181"/>
      <c r="AR77" s="21"/>
      <c r="AS77" s="181"/>
      <c r="AT77" s="21"/>
      <c r="AU77" s="21"/>
      <c r="AV77" s="21"/>
      <c r="AW77" s="21"/>
      <c r="AX77" s="21"/>
      <c r="AY77" s="20"/>
      <c r="AZ77" s="23"/>
      <c r="BA77" s="155"/>
      <c r="BB77" s="63"/>
      <c r="BC77" s="29"/>
      <c r="BD77" s="21"/>
      <c r="BE77" s="21"/>
      <c r="BF77" s="21"/>
      <c r="BG77" s="21"/>
      <c r="BH77" s="21"/>
      <c r="BI77" s="21"/>
      <c r="BJ77" s="21"/>
      <c r="BK77" s="21"/>
      <c r="BL77" s="24"/>
      <c r="BM77" s="21"/>
      <c r="BN77" s="21"/>
      <c r="BO77" s="23"/>
      <c r="BP77" s="23"/>
      <c r="BQ77" s="24"/>
      <c r="BR77" s="25"/>
    </row>
    <row r="78" spans="1:70" s="22" customFormat="1" ht="144.7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181"/>
      <c r="AJ78" s="21"/>
      <c r="AK78" s="21"/>
      <c r="AL78" s="21"/>
      <c r="AM78" s="21"/>
      <c r="AN78" s="21"/>
      <c r="AO78" s="21"/>
      <c r="AP78" s="21"/>
      <c r="AQ78" s="181"/>
      <c r="AR78" s="21"/>
      <c r="AS78" s="181"/>
      <c r="AT78" s="21"/>
      <c r="AU78" s="21"/>
      <c r="AV78" s="21"/>
      <c r="AW78" s="21"/>
      <c r="AX78" s="21"/>
      <c r="AY78" s="20"/>
      <c r="AZ78" s="23"/>
      <c r="BA78" s="155"/>
      <c r="BB78" s="63"/>
      <c r="BC78" s="29"/>
      <c r="BD78" s="21"/>
      <c r="BE78" s="21"/>
      <c r="BF78" s="21"/>
      <c r="BG78" s="21"/>
      <c r="BH78" s="21"/>
      <c r="BI78" s="21"/>
      <c r="BJ78" s="21"/>
      <c r="BK78" s="21"/>
      <c r="BL78" s="24"/>
      <c r="BM78" s="21"/>
      <c r="BN78" s="21"/>
      <c r="BO78" s="23"/>
      <c r="BP78" s="23"/>
      <c r="BQ78" s="24"/>
      <c r="BR78" s="25"/>
    </row>
    <row r="79" spans="1:70" s="22" customFormat="1" ht="409.6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181"/>
      <c r="AJ79" s="21"/>
      <c r="AK79" s="21"/>
      <c r="AL79" s="21"/>
      <c r="AM79" s="21"/>
      <c r="AN79" s="21"/>
      <c r="AO79" s="21"/>
      <c r="AP79" s="21"/>
      <c r="AQ79" s="181"/>
      <c r="AR79" s="21"/>
      <c r="AS79" s="181"/>
      <c r="AT79" s="21"/>
      <c r="AU79" s="21"/>
      <c r="AV79" s="21"/>
      <c r="AW79" s="21"/>
      <c r="AX79" s="21"/>
      <c r="AY79" s="20"/>
      <c r="AZ79" s="20"/>
      <c r="BA79" s="20"/>
      <c r="BB79" s="23"/>
      <c r="BC79" s="20"/>
      <c r="BD79" s="21"/>
      <c r="BE79" s="21"/>
      <c r="BF79" s="21"/>
      <c r="BG79" s="21"/>
      <c r="BH79" s="21"/>
      <c r="BI79" s="21"/>
      <c r="BJ79" s="21"/>
      <c r="BK79" s="21"/>
      <c r="BL79" s="24"/>
      <c r="BM79" s="21"/>
      <c r="BN79" s="21"/>
      <c r="BO79" s="23"/>
      <c r="BP79" s="23"/>
      <c r="BQ79" s="24"/>
      <c r="BR79" s="25"/>
    </row>
    <row r="80" spans="1:70" s="22" customFormat="1" ht="252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181"/>
      <c r="AJ80" s="21"/>
      <c r="AK80" s="21"/>
      <c r="AL80" s="21"/>
      <c r="AM80" s="21"/>
      <c r="AN80" s="21"/>
      <c r="AO80" s="21"/>
      <c r="AP80" s="21"/>
      <c r="AQ80" s="181"/>
      <c r="AR80" s="21"/>
      <c r="AS80" s="181"/>
      <c r="AT80" s="21"/>
      <c r="AU80" s="21"/>
      <c r="AV80" s="21"/>
      <c r="AW80" s="21"/>
      <c r="AX80" s="21"/>
      <c r="AY80" s="20"/>
      <c r="AZ80" s="23"/>
      <c r="BA80" s="155"/>
      <c r="BB80" s="23"/>
      <c r="BC80" s="20"/>
      <c r="BD80" s="21"/>
      <c r="BE80" s="21"/>
      <c r="BF80" s="21"/>
      <c r="BG80" s="21"/>
      <c r="BH80" s="21"/>
      <c r="BI80" s="21"/>
      <c r="BJ80" s="21"/>
      <c r="BK80" s="21"/>
      <c r="BL80" s="24"/>
      <c r="BM80" s="21"/>
      <c r="BN80" s="21"/>
      <c r="BO80" s="23"/>
      <c r="BP80" s="23"/>
      <c r="BQ80" s="24"/>
      <c r="BR80" s="25"/>
    </row>
    <row r="81" spans="1:70" s="22" customFormat="1" ht="220.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9"/>
      <c r="O81" s="29"/>
      <c r="P81" s="29"/>
      <c r="Q81" s="29"/>
      <c r="R81" s="29"/>
      <c r="S81" s="29"/>
      <c r="T81" s="29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181"/>
      <c r="AJ81" s="21"/>
      <c r="AK81" s="21"/>
      <c r="AL81" s="21"/>
      <c r="AM81" s="21"/>
      <c r="AN81" s="21"/>
      <c r="AO81" s="21"/>
      <c r="AP81" s="21"/>
      <c r="AQ81" s="181"/>
      <c r="AR81" s="21"/>
      <c r="AS81" s="181"/>
      <c r="AT81" s="21"/>
      <c r="AU81" s="21"/>
      <c r="AV81" s="21"/>
      <c r="AW81" s="21"/>
      <c r="AX81" s="21"/>
      <c r="AY81" s="20"/>
      <c r="AZ81" s="23"/>
      <c r="BA81" s="155"/>
      <c r="BB81" s="29"/>
      <c r="BC81" s="29"/>
      <c r="BD81" s="21"/>
      <c r="BE81" s="21"/>
      <c r="BF81" s="21"/>
      <c r="BG81" s="21"/>
      <c r="BH81" s="21"/>
      <c r="BI81" s="21"/>
      <c r="BJ81" s="21"/>
      <c r="BK81" s="21"/>
      <c r="BL81" s="24"/>
      <c r="BM81" s="21"/>
      <c r="BN81" s="21"/>
      <c r="BO81" s="23"/>
      <c r="BP81" s="23"/>
      <c r="BQ81" s="24"/>
      <c r="BR81" s="25"/>
    </row>
    <row r="82" spans="1:70" s="22" customFormat="1" ht="220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181"/>
      <c r="AJ82" s="21"/>
      <c r="AK82" s="21"/>
      <c r="AL82" s="21"/>
      <c r="AM82" s="21"/>
      <c r="AN82" s="21"/>
      <c r="AO82" s="21"/>
      <c r="AP82" s="21"/>
      <c r="AQ82" s="181"/>
      <c r="AR82" s="21"/>
      <c r="AS82" s="181"/>
      <c r="AT82" s="21"/>
      <c r="AU82" s="21"/>
      <c r="AV82" s="21"/>
      <c r="AW82" s="21"/>
      <c r="AX82" s="21"/>
      <c r="AY82" s="20"/>
      <c r="AZ82" s="23"/>
      <c r="BA82" s="155"/>
      <c r="BB82" s="20"/>
      <c r="BC82" s="20"/>
      <c r="BD82" s="21"/>
      <c r="BE82" s="21"/>
      <c r="BF82" s="21"/>
      <c r="BG82" s="21"/>
      <c r="BH82" s="21"/>
      <c r="BI82" s="21"/>
      <c r="BJ82" s="21"/>
      <c r="BK82" s="21"/>
      <c r="BL82" s="24"/>
      <c r="BM82" s="21"/>
      <c r="BN82" s="21"/>
      <c r="BO82" s="23"/>
      <c r="BP82" s="23"/>
      <c r="BQ82" s="24"/>
      <c r="BR82" s="25"/>
    </row>
    <row r="83" spans="1:70" s="22" customFormat="1" ht="220.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181"/>
      <c r="AJ83" s="21"/>
      <c r="AK83" s="21"/>
      <c r="AL83" s="21"/>
      <c r="AM83" s="21"/>
      <c r="AN83" s="21"/>
      <c r="AO83" s="21"/>
      <c r="AP83" s="21"/>
      <c r="AQ83" s="181"/>
      <c r="AR83" s="21"/>
      <c r="AS83" s="181"/>
      <c r="AT83" s="21"/>
      <c r="AU83" s="21"/>
      <c r="AV83" s="21"/>
      <c r="AW83" s="21"/>
      <c r="AX83" s="21"/>
      <c r="AY83" s="20"/>
      <c r="AZ83" s="23"/>
      <c r="BA83" s="155"/>
      <c r="BB83" s="23"/>
      <c r="BC83" s="20"/>
      <c r="BD83" s="21"/>
      <c r="BE83" s="21"/>
      <c r="BF83" s="21"/>
      <c r="BG83" s="21"/>
      <c r="BH83" s="21"/>
      <c r="BI83" s="21"/>
      <c r="BJ83" s="21"/>
      <c r="BK83" s="21"/>
      <c r="BL83" s="24"/>
      <c r="BM83" s="21"/>
      <c r="BN83" s="21"/>
      <c r="BO83" s="23"/>
      <c r="BP83" s="23"/>
      <c r="BQ83" s="24"/>
      <c r="BR83" s="25"/>
    </row>
    <row r="84" spans="1:70" s="22" customFormat="1" ht="409.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9"/>
      <c r="O84" s="29"/>
      <c r="P84" s="29"/>
      <c r="Q84" s="29"/>
      <c r="R84" s="29"/>
      <c r="S84" s="29"/>
      <c r="T84" s="29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0"/>
      <c r="AF84" s="29"/>
      <c r="AG84" s="29"/>
      <c r="AH84" s="21"/>
      <c r="AI84" s="155"/>
      <c r="AJ84" s="29"/>
      <c r="AK84" s="29"/>
      <c r="AL84" s="21"/>
      <c r="AM84" s="21"/>
      <c r="AN84" s="21"/>
      <c r="AO84" s="21"/>
      <c r="AP84" s="21"/>
      <c r="AQ84" s="155"/>
      <c r="AR84" s="29"/>
      <c r="AS84" s="155"/>
      <c r="AT84" s="29"/>
      <c r="AU84" s="21"/>
      <c r="AV84" s="21"/>
      <c r="AW84" s="21"/>
      <c r="AX84" s="21"/>
      <c r="AY84" s="20"/>
      <c r="AZ84" s="23"/>
      <c r="BA84" s="155"/>
      <c r="BB84" s="29"/>
      <c r="BC84" s="29"/>
      <c r="BD84" s="21"/>
      <c r="BE84" s="21"/>
      <c r="BF84" s="21"/>
      <c r="BG84" s="21"/>
      <c r="BH84" s="21"/>
      <c r="BI84" s="21"/>
      <c r="BJ84" s="21"/>
      <c r="BK84" s="21"/>
      <c r="BL84" s="24"/>
      <c r="BM84" s="21"/>
      <c r="BN84" s="21"/>
      <c r="BO84" s="23"/>
      <c r="BP84" s="23"/>
      <c r="BQ84" s="24"/>
      <c r="BR84" s="25"/>
    </row>
    <row r="85" spans="1:70" s="22" customFormat="1" ht="144.7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9"/>
      <c r="O85" s="29"/>
      <c r="P85" s="29"/>
      <c r="Q85" s="29"/>
      <c r="R85" s="29"/>
      <c r="S85" s="29"/>
      <c r="T85" s="29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0"/>
      <c r="AF85" s="29"/>
      <c r="AG85" s="29"/>
      <c r="AH85" s="21"/>
      <c r="AI85" s="155"/>
      <c r="AJ85" s="29"/>
      <c r="AK85" s="29"/>
      <c r="AL85" s="21"/>
      <c r="AM85" s="21"/>
      <c r="AN85" s="21"/>
      <c r="AO85" s="21"/>
      <c r="AP85" s="21"/>
      <c r="AQ85" s="155"/>
      <c r="AR85" s="29"/>
      <c r="AS85" s="155"/>
      <c r="AT85" s="29"/>
      <c r="AU85" s="21"/>
      <c r="AV85" s="21"/>
      <c r="AW85" s="21"/>
      <c r="AX85" s="21"/>
      <c r="AY85" s="20"/>
      <c r="AZ85" s="23"/>
      <c r="BA85" s="155"/>
      <c r="BB85" s="29"/>
      <c r="BC85" s="29"/>
      <c r="BD85" s="21"/>
      <c r="BE85" s="21"/>
      <c r="BF85" s="21"/>
      <c r="BG85" s="21"/>
      <c r="BH85" s="21"/>
      <c r="BI85" s="21"/>
      <c r="BJ85" s="21"/>
      <c r="BK85" s="21"/>
      <c r="BL85" s="24"/>
      <c r="BM85" s="21"/>
      <c r="BN85" s="21"/>
      <c r="BO85" s="23"/>
      <c r="BP85" s="23"/>
      <c r="BQ85" s="24"/>
      <c r="BR85" s="25"/>
    </row>
    <row r="86" spans="1:70" s="22" customFormat="1" ht="144.7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9"/>
      <c r="O86" s="29"/>
      <c r="P86" s="29"/>
      <c r="Q86" s="29"/>
      <c r="R86" s="29"/>
      <c r="S86" s="29"/>
      <c r="T86" s="29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0"/>
      <c r="AF86" s="29"/>
      <c r="AG86" s="29"/>
      <c r="AH86" s="21"/>
      <c r="AI86" s="155"/>
      <c r="AJ86" s="29"/>
      <c r="AK86" s="29"/>
      <c r="AL86" s="21"/>
      <c r="AM86" s="21"/>
      <c r="AN86" s="21"/>
      <c r="AO86" s="21"/>
      <c r="AP86" s="21"/>
      <c r="AQ86" s="155"/>
      <c r="AR86" s="29"/>
      <c r="AS86" s="155"/>
      <c r="AT86" s="29"/>
      <c r="AU86" s="21"/>
      <c r="AV86" s="21"/>
      <c r="AW86" s="21"/>
      <c r="AX86" s="21"/>
      <c r="AY86" s="20"/>
      <c r="AZ86" s="23"/>
      <c r="BA86" s="155"/>
      <c r="BB86" s="29"/>
      <c r="BC86" s="29"/>
      <c r="BD86" s="21"/>
      <c r="BE86" s="21"/>
      <c r="BF86" s="21"/>
      <c r="BG86" s="21"/>
      <c r="BH86" s="21"/>
      <c r="BI86" s="21"/>
      <c r="BJ86" s="21"/>
      <c r="BK86" s="21"/>
      <c r="BL86" s="24"/>
      <c r="BM86" s="21"/>
      <c r="BN86" s="21"/>
      <c r="BO86" s="23"/>
      <c r="BP86" s="23"/>
      <c r="BQ86" s="24"/>
      <c r="BR86" s="25"/>
    </row>
    <row r="87" spans="1:70" s="22" customFormat="1" ht="144.7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9"/>
      <c r="O87" s="29"/>
      <c r="P87" s="29"/>
      <c r="Q87" s="29"/>
      <c r="R87" s="29"/>
      <c r="S87" s="29"/>
      <c r="T87" s="29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0"/>
      <c r="AF87" s="29"/>
      <c r="AG87" s="29"/>
      <c r="AH87" s="21"/>
      <c r="AI87" s="155"/>
      <c r="AJ87" s="29"/>
      <c r="AK87" s="29"/>
      <c r="AL87" s="21"/>
      <c r="AM87" s="21"/>
      <c r="AN87" s="21"/>
      <c r="AO87" s="21"/>
      <c r="AP87" s="21"/>
      <c r="AQ87" s="155"/>
      <c r="AR87" s="29"/>
      <c r="AS87" s="155"/>
      <c r="AT87" s="29"/>
      <c r="AU87" s="21"/>
      <c r="AV87" s="21"/>
      <c r="AW87" s="21"/>
      <c r="AX87" s="21"/>
      <c r="AY87" s="20"/>
      <c r="AZ87" s="23"/>
      <c r="BA87" s="155"/>
      <c r="BB87" s="29"/>
      <c r="BC87" s="29"/>
      <c r="BD87" s="21"/>
      <c r="BE87" s="21"/>
      <c r="BF87" s="21"/>
      <c r="BG87" s="21"/>
      <c r="BH87" s="21"/>
      <c r="BI87" s="21"/>
      <c r="BJ87" s="21"/>
      <c r="BK87" s="21"/>
      <c r="BL87" s="24"/>
      <c r="BM87" s="21"/>
      <c r="BN87" s="21"/>
      <c r="BO87" s="23"/>
      <c r="BP87" s="23"/>
      <c r="BQ87" s="24"/>
      <c r="BR87" s="25"/>
    </row>
    <row r="88" spans="1:70" s="22" customFormat="1" ht="144.7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0"/>
      <c r="AF88" s="29"/>
      <c r="AG88" s="29"/>
      <c r="AH88" s="21"/>
      <c r="AI88" s="155"/>
      <c r="AJ88" s="29"/>
      <c r="AK88" s="29"/>
      <c r="AL88" s="21"/>
      <c r="AM88" s="21"/>
      <c r="AN88" s="21"/>
      <c r="AO88" s="21"/>
      <c r="AP88" s="21"/>
      <c r="AQ88" s="155"/>
      <c r="AR88" s="29"/>
      <c r="AS88" s="155"/>
      <c r="AT88" s="29"/>
      <c r="AU88" s="21"/>
      <c r="AV88" s="21"/>
      <c r="AW88" s="21"/>
      <c r="AX88" s="21"/>
      <c r="AY88" s="20"/>
      <c r="AZ88" s="23"/>
      <c r="BA88" s="155"/>
      <c r="BB88" s="29"/>
      <c r="BC88" s="29"/>
      <c r="BD88" s="21"/>
      <c r="BE88" s="21"/>
      <c r="BF88" s="21"/>
      <c r="BG88" s="21"/>
      <c r="BH88" s="21"/>
      <c r="BI88" s="21"/>
      <c r="BJ88" s="21"/>
      <c r="BK88" s="21"/>
      <c r="BL88" s="24"/>
      <c r="BM88" s="21"/>
      <c r="BN88" s="21"/>
      <c r="BO88" s="23"/>
      <c r="BP88" s="23"/>
      <c r="BQ88" s="24"/>
      <c r="BR88" s="25"/>
    </row>
    <row r="89" spans="1:70" s="22" customFormat="1" ht="144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9"/>
      <c r="O89" s="29"/>
      <c r="P89" s="29"/>
      <c r="Q89" s="29"/>
      <c r="R89" s="29"/>
      <c r="S89" s="29"/>
      <c r="T89" s="29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0"/>
      <c r="AF89" s="29"/>
      <c r="AG89" s="29"/>
      <c r="AH89" s="21"/>
      <c r="AI89" s="155"/>
      <c r="AJ89" s="29"/>
      <c r="AK89" s="29"/>
      <c r="AL89" s="21"/>
      <c r="AM89" s="21"/>
      <c r="AN89" s="21"/>
      <c r="AO89" s="21"/>
      <c r="AP89" s="21"/>
      <c r="AQ89" s="155"/>
      <c r="AR89" s="29"/>
      <c r="AS89" s="155"/>
      <c r="AT89" s="29"/>
      <c r="AU89" s="21"/>
      <c r="AV89" s="21"/>
      <c r="AW89" s="21"/>
      <c r="AX89" s="21"/>
      <c r="AY89" s="20"/>
      <c r="AZ89" s="23"/>
      <c r="BA89" s="155"/>
      <c r="BB89" s="29"/>
      <c r="BC89" s="29"/>
      <c r="BD89" s="21"/>
      <c r="BE89" s="21"/>
      <c r="BF89" s="21"/>
      <c r="BG89" s="21"/>
      <c r="BH89" s="21"/>
      <c r="BI89" s="21"/>
      <c r="BJ89" s="21"/>
      <c r="BK89" s="21"/>
      <c r="BL89" s="24"/>
      <c r="BM89" s="21"/>
      <c r="BN89" s="21"/>
      <c r="BO89" s="23"/>
      <c r="BP89" s="23"/>
      <c r="BQ89" s="24"/>
      <c r="BR89" s="25"/>
    </row>
    <row r="90" spans="1:70" s="22" customFormat="1" ht="409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9"/>
      <c r="O90" s="29"/>
      <c r="P90" s="29"/>
      <c r="Q90" s="29"/>
      <c r="R90" s="29"/>
      <c r="S90" s="29"/>
      <c r="T90" s="29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181"/>
      <c r="AJ90" s="21"/>
      <c r="AK90" s="21"/>
      <c r="AL90" s="21"/>
      <c r="AM90" s="21"/>
      <c r="AN90" s="21"/>
      <c r="AO90" s="21"/>
      <c r="AP90" s="21"/>
      <c r="AQ90" s="181"/>
      <c r="AR90" s="21"/>
      <c r="AS90" s="181"/>
      <c r="AT90" s="21"/>
      <c r="AU90" s="21"/>
      <c r="AV90" s="21"/>
      <c r="AW90" s="21"/>
      <c r="AX90" s="21"/>
      <c r="AY90" s="20"/>
      <c r="AZ90" s="23"/>
      <c r="BA90" s="155"/>
      <c r="BB90" s="63"/>
      <c r="BC90" s="29"/>
      <c r="BD90" s="21"/>
      <c r="BE90" s="21"/>
      <c r="BF90" s="21"/>
      <c r="BG90" s="21"/>
      <c r="BH90" s="21"/>
      <c r="BI90" s="21"/>
      <c r="BJ90" s="21"/>
      <c r="BK90" s="21"/>
      <c r="BL90" s="24"/>
      <c r="BM90" s="21"/>
      <c r="BN90" s="21"/>
      <c r="BO90" s="23"/>
      <c r="BP90" s="23"/>
      <c r="BQ90" s="24"/>
      <c r="BR90" s="25"/>
    </row>
    <row r="91" spans="1:70" s="22" customFormat="1" ht="408.7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181"/>
      <c r="AJ91" s="21"/>
      <c r="AK91" s="21"/>
      <c r="AL91" s="21"/>
      <c r="AM91" s="21"/>
      <c r="AN91" s="21"/>
      <c r="AO91" s="21"/>
      <c r="AP91" s="21"/>
      <c r="AQ91" s="181"/>
      <c r="AR91" s="21"/>
      <c r="AS91" s="181"/>
      <c r="AT91" s="21"/>
      <c r="AU91" s="21"/>
      <c r="AV91" s="21"/>
      <c r="AW91" s="21"/>
      <c r="AX91" s="21"/>
      <c r="AY91" s="20"/>
      <c r="AZ91" s="23"/>
      <c r="BA91" s="155"/>
      <c r="BB91" s="20"/>
      <c r="BC91" s="20"/>
      <c r="BD91" s="21"/>
      <c r="BE91" s="21"/>
      <c r="BF91" s="21"/>
      <c r="BG91" s="21"/>
      <c r="BH91" s="21"/>
      <c r="BI91" s="21"/>
      <c r="BJ91" s="21"/>
      <c r="BK91" s="21"/>
      <c r="BL91" s="24"/>
      <c r="BM91" s="21"/>
      <c r="BN91" s="21"/>
      <c r="BO91" s="23"/>
      <c r="BP91" s="23"/>
      <c r="BQ91" s="24"/>
      <c r="BR91" s="25"/>
    </row>
    <row r="92" spans="1:70" s="22" customFormat="1" ht="146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181"/>
      <c r="AJ92" s="21"/>
      <c r="AK92" s="21"/>
      <c r="AL92" s="21"/>
      <c r="AM92" s="21"/>
      <c r="AN92" s="21"/>
      <c r="AO92" s="21"/>
      <c r="AP92" s="21"/>
      <c r="AQ92" s="181"/>
      <c r="AR92" s="21"/>
      <c r="AS92" s="181"/>
      <c r="AT92" s="21"/>
      <c r="AU92" s="21"/>
      <c r="AV92" s="21"/>
      <c r="AW92" s="21"/>
      <c r="AX92" s="21"/>
      <c r="AY92" s="20"/>
      <c r="AZ92" s="23"/>
      <c r="BA92" s="155"/>
      <c r="BB92" s="63"/>
      <c r="BC92" s="29"/>
      <c r="BD92" s="21"/>
      <c r="BE92" s="21"/>
      <c r="BF92" s="21"/>
      <c r="BG92" s="21"/>
      <c r="BH92" s="21"/>
      <c r="BI92" s="21"/>
      <c r="BJ92" s="21"/>
      <c r="BK92" s="21"/>
      <c r="BL92" s="24"/>
      <c r="BM92" s="21"/>
      <c r="BN92" s="21"/>
      <c r="BO92" s="23"/>
      <c r="BP92" s="23"/>
      <c r="BQ92" s="24"/>
      <c r="BR92" s="25"/>
    </row>
    <row r="93" spans="1:70" s="22" customFormat="1" ht="408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181"/>
      <c r="AJ93" s="21"/>
      <c r="AK93" s="21"/>
      <c r="AL93" s="21"/>
      <c r="AM93" s="21"/>
      <c r="AN93" s="21"/>
      <c r="AO93" s="21"/>
      <c r="AP93" s="21"/>
      <c r="AQ93" s="181"/>
      <c r="AR93" s="21"/>
      <c r="AS93" s="181"/>
      <c r="AT93" s="21"/>
      <c r="AU93" s="21"/>
      <c r="AV93" s="21"/>
      <c r="AW93" s="21"/>
      <c r="AX93" s="21"/>
      <c r="AY93" s="20"/>
      <c r="AZ93" s="23"/>
      <c r="BA93" s="155"/>
      <c r="BB93" s="20"/>
      <c r="BC93" s="20"/>
      <c r="BD93" s="21"/>
      <c r="BE93" s="21"/>
      <c r="BF93" s="21"/>
      <c r="BG93" s="21"/>
      <c r="BH93" s="21"/>
      <c r="BI93" s="21"/>
      <c r="BJ93" s="21"/>
      <c r="BK93" s="21"/>
      <c r="BL93" s="24"/>
      <c r="BM93" s="21"/>
      <c r="BN93" s="21"/>
      <c r="BO93" s="23"/>
      <c r="BP93" s="23"/>
      <c r="BQ93" s="24"/>
      <c r="BR93" s="25"/>
    </row>
    <row r="94" spans="1:70" s="22" customFormat="1" ht="156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181"/>
      <c r="AJ94" s="21"/>
      <c r="AK94" s="21"/>
      <c r="AL94" s="21"/>
      <c r="AM94" s="21"/>
      <c r="AN94" s="21"/>
      <c r="AO94" s="21"/>
      <c r="AP94" s="21"/>
      <c r="AQ94" s="181"/>
      <c r="AR94" s="21"/>
      <c r="AS94" s="181"/>
      <c r="AT94" s="21"/>
      <c r="AU94" s="21"/>
      <c r="AV94" s="21"/>
      <c r="AW94" s="21"/>
      <c r="AX94" s="21"/>
      <c r="AY94" s="20"/>
      <c r="AZ94" s="23"/>
      <c r="BA94" s="155"/>
      <c r="BB94" s="63"/>
      <c r="BC94" s="29"/>
      <c r="BD94" s="21"/>
      <c r="BE94" s="21"/>
      <c r="BF94" s="21"/>
      <c r="BG94" s="21"/>
      <c r="BH94" s="21"/>
      <c r="BI94" s="21"/>
      <c r="BJ94" s="21"/>
      <c r="BK94" s="21"/>
      <c r="BL94" s="24"/>
      <c r="BM94" s="21"/>
      <c r="BN94" s="21"/>
      <c r="BO94" s="23"/>
      <c r="BP94" s="23"/>
      <c r="BQ94" s="24"/>
      <c r="BR94" s="25"/>
    </row>
    <row r="95" spans="1:70" s="22" customFormat="1" ht="132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9"/>
      <c r="O95" s="29"/>
      <c r="P95" s="29"/>
      <c r="Q95" s="29"/>
      <c r="R95" s="29"/>
      <c r="S95" s="29"/>
      <c r="T95" s="29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181"/>
      <c r="AJ95" s="21"/>
      <c r="AK95" s="21"/>
      <c r="AL95" s="21"/>
      <c r="AM95" s="21"/>
      <c r="AN95" s="21"/>
      <c r="AO95" s="21"/>
      <c r="AP95" s="21"/>
      <c r="AQ95" s="181"/>
      <c r="AR95" s="21"/>
      <c r="AS95" s="181"/>
      <c r="AT95" s="21"/>
      <c r="AU95" s="21"/>
      <c r="AV95" s="21"/>
      <c r="AW95" s="21"/>
      <c r="AX95" s="21"/>
      <c r="AY95" s="20"/>
      <c r="AZ95" s="23"/>
      <c r="BA95" s="155"/>
      <c r="BB95" s="29"/>
      <c r="BC95" s="29"/>
      <c r="BD95" s="21"/>
      <c r="BE95" s="21"/>
      <c r="BF95" s="21"/>
      <c r="BG95" s="21"/>
      <c r="BH95" s="21"/>
      <c r="BI95" s="21"/>
      <c r="BJ95" s="21"/>
      <c r="BK95" s="21"/>
      <c r="BL95" s="24"/>
      <c r="BM95" s="21"/>
      <c r="BN95" s="21"/>
      <c r="BO95" s="23"/>
      <c r="BP95" s="23"/>
      <c r="BQ95" s="24"/>
      <c r="BR95" s="25"/>
    </row>
    <row r="96" spans="1:70" s="22" customFormat="1" ht="132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9"/>
      <c r="O96" s="29"/>
      <c r="P96" s="29"/>
      <c r="Q96" s="29"/>
      <c r="R96" s="29"/>
      <c r="S96" s="29"/>
      <c r="T96" s="29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181"/>
      <c r="AJ96" s="21"/>
      <c r="AK96" s="21"/>
      <c r="AL96" s="21"/>
      <c r="AM96" s="21"/>
      <c r="AN96" s="21"/>
      <c r="AO96" s="21"/>
      <c r="AP96" s="21"/>
      <c r="AQ96" s="181"/>
      <c r="AR96" s="21"/>
      <c r="AS96" s="181"/>
      <c r="AT96" s="21"/>
      <c r="AU96" s="21"/>
      <c r="AV96" s="21"/>
      <c r="AW96" s="21"/>
      <c r="AX96" s="21"/>
      <c r="AY96" s="20"/>
      <c r="AZ96" s="23"/>
      <c r="BA96" s="155"/>
      <c r="BB96" s="63"/>
      <c r="BC96" s="29"/>
      <c r="BD96" s="21"/>
      <c r="BE96" s="21"/>
      <c r="BF96" s="21"/>
      <c r="BG96" s="21"/>
      <c r="BH96" s="21"/>
      <c r="BI96" s="21"/>
      <c r="BJ96" s="21"/>
      <c r="BK96" s="21"/>
      <c r="BL96" s="24"/>
      <c r="BM96" s="21"/>
      <c r="BN96" s="21"/>
      <c r="BO96" s="23"/>
      <c r="BP96" s="23"/>
      <c r="BQ96" s="24"/>
      <c r="BR96" s="25"/>
    </row>
    <row r="97" spans="1:70" s="22" customFormat="1" ht="246.7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3"/>
      <c r="O97" s="20"/>
      <c r="P97" s="23"/>
      <c r="Q97" s="23"/>
      <c r="R97" s="23"/>
      <c r="S97" s="23"/>
      <c r="T97" s="23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181"/>
      <c r="AJ97" s="21"/>
      <c r="AK97" s="21"/>
      <c r="AL97" s="21"/>
      <c r="AM97" s="21"/>
      <c r="AN97" s="21"/>
      <c r="AO97" s="21"/>
      <c r="AP97" s="21"/>
      <c r="AQ97" s="181"/>
      <c r="AR97" s="21"/>
      <c r="AS97" s="181"/>
      <c r="AT97" s="21"/>
      <c r="AU97" s="21"/>
      <c r="AV97" s="21"/>
      <c r="AW97" s="21"/>
      <c r="AX97" s="21"/>
      <c r="AY97" s="20"/>
      <c r="AZ97" s="23"/>
      <c r="BA97" s="155"/>
      <c r="BB97" s="23"/>
      <c r="BC97" s="23"/>
      <c r="BD97" s="21"/>
      <c r="BE97" s="21"/>
      <c r="BF97" s="21"/>
      <c r="BG97" s="21"/>
      <c r="BH97" s="21"/>
      <c r="BI97" s="21"/>
      <c r="BJ97" s="21"/>
      <c r="BK97" s="21"/>
      <c r="BL97" s="24"/>
      <c r="BM97" s="21"/>
      <c r="BN97" s="21"/>
      <c r="BO97" s="23"/>
      <c r="BP97" s="23"/>
      <c r="BQ97" s="24"/>
      <c r="BR97" s="25"/>
    </row>
    <row r="98" spans="1:70" s="22" customFormat="1" ht="184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3"/>
      <c r="O98" s="23"/>
      <c r="P98" s="23"/>
      <c r="Q98" s="23"/>
      <c r="R98" s="23"/>
      <c r="S98" s="23"/>
      <c r="T98" s="23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181"/>
      <c r="AJ98" s="21"/>
      <c r="AK98" s="21"/>
      <c r="AL98" s="21"/>
      <c r="AM98" s="21"/>
      <c r="AN98" s="21"/>
      <c r="AO98" s="21"/>
      <c r="AP98" s="21"/>
      <c r="AQ98" s="181"/>
      <c r="AR98" s="21"/>
      <c r="AS98" s="181"/>
      <c r="AT98" s="21"/>
      <c r="AU98" s="21"/>
      <c r="AV98" s="21"/>
      <c r="AW98" s="21"/>
      <c r="AX98" s="21"/>
      <c r="AY98" s="20"/>
      <c r="AZ98" s="23"/>
      <c r="BA98" s="166"/>
      <c r="BB98" s="167"/>
      <c r="BC98" s="29"/>
      <c r="BD98" s="21"/>
      <c r="BE98" s="21"/>
      <c r="BF98" s="21"/>
      <c r="BG98" s="21"/>
      <c r="BH98" s="21"/>
      <c r="BI98" s="21"/>
      <c r="BJ98" s="21"/>
      <c r="BK98" s="182"/>
      <c r="BL98" s="24"/>
      <c r="BM98" s="21"/>
      <c r="BN98" s="21"/>
      <c r="BO98" s="23"/>
      <c r="BP98" s="23"/>
      <c r="BQ98" s="24"/>
      <c r="BR98" s="25"/>
    </row>
    <row r="99" spans="1:70" s="22" customFormat="1" ht="184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155"/>
      <c r="N99" s="28"/>
      <c r="O99" s="18"/>
      <c r="P99" s="28"/>
      <c r="Q99" s="28"/>
      <c r="R99" s="28"/>
      <c r="S99" s="28"/>
      <c r="T99" s="28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181"/>
      <c r="AJ99" s="21"/>
      <c r="AK99" s="21"/>
      <c r="AL99" s="21"/>
      <c r="AM99" s="21"/>
      <c r="AN99" s="21"/>
      <c r="AO99" s="21"/>
      <c r="AP99" s="21"/>
      <c r="AQ99" s="181"/>
      <c r="AR99" s="21"/>
      <c r="AS99" s="181"/>
      <c r="AT99" s="21"/>
      <c r="AU99" s="21"/>
      <c r="AV99" s="21"/>
      <c r="AW99" s="21"/>
      <c r="AX99" s="21"/>
      <c r="AY99" s="20"/>
      <c r="AZ99" s="23"/>
      <c r="BA99" s="166"/>
      <c r="BB99" s="167"/>
      <c r="BC99" s="29"/>
      <c r="BD99" s="21"/>
      <c r="BE99" s="21"/>
      <c r="BF99" s="21"/>
      <c r="BG99" s="21"/>
      <c r="BH99" s="21"/>
      <c r="BI99" s="21"/>
      <c r="BJ99" s="21"/>
      <c r="BK99" s="182"/>
      <c r="BL99" s="24"/>
      <c r="BM99" s="21"/>
      <c r="BN99" s="21"/>
      <c r="BO99" s="23"/>
      <c r="BP99" s="23"/>
      <c r="BQ99" s="24"/>
      <c r="BR99" s="25"/>
    </row>
    <row r="100" spans="1:70" s="22" customFormat="1" ht="184.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181"/>
      <c r="AJ100" s="21"/>
      <c r="AK100" s="21"/>
      <c r="AL100" s="21"/>
      <c r="AM100" s="21"/>
      <c r="AN100" s="21"/>
      <c r="AO100" s="21"/>
      <c r="AP100" s="21"/>
      <c r="AQ100" s="181"/>
      <c r="AR100" s="21"/>
      <c r="AS100" s="181"/>
      <c r="AT100" s="21"/>
      <c r="AU100" s="21"/>
      <c r="AV100" s="21"/>
      <c r="AW100" s="21"/>
      <c r="AX100" s="21"/>
      <c r="AY100" s="20"/>
      <c r="AZ100" s="23"/>
      <c r="BA100" s="155"/>
      <c r="BB100" s="20"/>
      <c r="BC100" s="20"/>
      <c r="BD100" s="21"/>
      <c r="BE100" s="21"/>
      <c r="BF100" s="21"/>
      <c r="BG100" s="21"/>
      <c r="BH100" s="21"/>
      <c r="BI100" s="21"/>
      <c r="BJ100" s="21"/>
      <c r="BK100" s="21"/>
      <c r="BL100" s="24"/>
      <c r="BM100" s="21"/>
      <c r="BN100" s="21"/>
      <c r="BO100" s="23"/>
      <c r="BP100" s="23"/>
      <c r="BQ100" s="24"/>
      <c r="BR100" s="25"/>
    </row>
    <row r="101" spans="1:70" s="22" customFormat="1" ht="184.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181"/>
      <c r="AJ101" s="21"/>
      <c r="AK101" s="21"/>
      <c r="AL101" s="21"/>
      <c r="AM101" s="21"/>
      <c r="AN101" s="21"/>
      <c r="AO101" s="21"/>
      <c r="AP101" s="21"/>
      <c r="AQ101" s="181"/>
      <c r="AR101" s="21"/>
      <c r="AS101" s="181"/>
      <c r="AT101" s="21"/>
      <c r="AU101" s="21"/>
      <c r="AV101" s="21"/>
      <c r="AW101" s="21"/>
      <c r="AX101" s="21"/>
      <c r="AY101" s="20"/>
      <c r="AZ101" s="23"/>
      <c r="BA101" s="166"/>
      <c r="BB101" s="167"/>
      <c r="BC101" s="20"/>
      <c r="BD101" s="21"/>
      <c r="BE101" s="21"/>
      <c r="BF101" s="21"/>
      <c r="BG101" s="21"/>
      <c r="BH101" s="21"/>
      <c r="BI101" s="21"/>
      <c r="BJ101" s="21"/>
      <c r="BK101" s="182"/>
      <c r="BL101" s="24"/>
      <c r="BM101" s="21"/>
      <c r="BN101" s="21"/>
      <c r="BO101" s="23"/>
      <c r="BP101" s="23"/>
      <c r="BQ101" s="24"/>
      <c r="BR101" s="25"/>
    </row>
    <row r="102" spans="1:70" s="22" customFormat="1" ht="189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63"/>
      <c r="O102" s="63"/>
      <c r="P102" s="63"/>
      <c r="Q102" s="63"/>
      <c r="R102" s="63"/>
      <c r="S102" s="63"/>
      <c r="T102" s="63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181"/>
      <c r="AJ102" s="21"/>
      <c r="AK102" s="21"/>
      <c r="AL102" s="21"/>
      <c r="AM102" s="21"/>
      <c r="AN102" s="21"/>
      <c r="AO102" s="21"/>
      <c r="AP102" s="21"/>
      <c r="AQ102" s="181"/>
      <c r="AR102" s="21"/>
      <c r="AS102" s="181"/>
      <c r="AT102" s="21"/>
      <c r="AU102" s="21"/>
      <c r="AV102" s="21"/>
      <c r="AW102" s="21"/>
      <c r="AX102" s="21"/>
      <c r="AY102" s="20"/>
      <c r="AZ102" s="23"/>
      <c r="BA102" s="166"/>
      <c r="BB102" s="167"/>
      <c r="BC102" s="20"/>
      <c r="BD102" s="21"/>
      <c r="BE102" s="21"/>
      <c r="BF102" s="21"/>
      <c r="BG102" s="21"/>
      <c r="BH102" s="21"/>
      <c r="BI102" s="21"/>
      <c r="BJ102" s="21"/>
      <c r="BK102" s="182"/>
      <c r="BL102" s="24"/>
      <c r="BM102" s="21"/>
      <c r="BN102" s="21"/>
      <c r="BO102" s="23"/>
      <c r="BP102" s="23"/>
      <c r="BQ102" s="24"/>
      <c r="BR102" s="25"/>
    </row>
    <row r="103" spans="1:70" s="22" customFormat="1" ht="184.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181"/>
      <c r="AJ103" s="21"/>
      <c r="AK103" s="21"/>
      <c r="AL103" s="21"/>
      <c r="AM103" s="21"/>
      <c r="AN103" s="21"/>
      <c r="AO103" s="21"/>
      <c r="AP103" s="21"/>
      <c r="AQ103" s="181"/>
      <c r="AR103" s="21"/>
      <c r="AS103" s="181"/>
      <c r="AT103" s="21"/>
      <c r="AU103" s="21"/>
      <c r="AV103" s="21"/>
      <c r="AW103" s="21"/>
      <c r="AX103" s="21"/>
      <c r="AY103" s="20"/>
      <c r="AZ103" s="23"/>
      <c r="BA103" s="155"/>
      <c r="BB103" s="20"/>
      <c r="BC103" s="20"/>
      <c r="BD103" s="21"/>
      <c r="BE103" s="21"/>
      <c r="BF103" s="21"/>
      <c r="BG103" s="20"/>
      <c r="BH103" s="23"/>
      <c r="BI103" s="23"/>
      <c r="BJ103" s="21"/>
      <c r="BK103" s="21"/>
      <c r="BL103" s="24"/>
      <c r="BM103" s="21"/>
      <c r="BN103" s="21"/>
      <c r="BO103" s="23"/>
      <c r="BP103" s="23"/>
      <c r="BQ103" s="24"/>
      <c r="BR103" s="25"/>
    </row>
    <row r="104" spans="1:70" s="22" customFormat="1" ht="184.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181"/>
      <c r="AJ104" s="21"/>
      <c r="AK104" s="21"/>
      <c r="AL104" s="21"/>
      <c r="AM104" s="21"/>
      <c r="AN104" s="21"/>
      <c r="AO104" s="21"/>
      <c r="AP104" s="21"/>
      <c r="AQ104" s="181"/>
      <c r="AR104" s="21"/>
      <c r="AS104" s="181"/>
      <c r="AT104" s="21"/>
      <c r="AU104" s="21"/>
      <c r="AV104" s="21"/>
      <c r="AW104" s="21"/>
      <c r="AX104" s="21"/>
      <c r="AY104" s="20"/>
      <c r="AZ104" s="23"/>
      <c r="BA104" s="168"/>
      <c r="BB104" s="167"/>
      <c r="BC104" s="20"/>
      <c r="BD104" s="21"/>
      <c r="BE104" s="21"/>
      <c r="BF104" s="21"/>
      <c r="BG104" s="20"/>
      <c r="BH104" s="23"/>
      <c r="BI104" s="23"/>
      <c r="BJ104" s="21"/>
      <c r="BK104" s="182"/>
      <c r="BL104" s="24"/>
      <c r="BM104" s="21"/>
      <c r="BN104" s="21"/>
      <c r="BO104" s="23"/>
      <c r="BP104" s="23"/>
      <c r="BQ104" s="24"/>
      <c r="BR104" s="25"/>
    </row>
    <row r="105" spans="1:70" s="22" customFormat="1" ht="184.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9"/>
      <c r="O105" s="29"/>
      <c r="P105" s="29"/>
      <c r="Q105" s="29"/>
      <c r="R105" s="29"/>
      <c r="S105" s="29"/>
      <c r="T105" s="29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181"/>
      <c r="AJ105" s="21"/>
      <c r="AK105" s="21"/>
      <c r="AL105" s="21"/>
      <c r="AM105" s="21"/>
      <c r="AN105" s="21"/>
      <c r="AO105" s="21"/>
      <c r="AP105" s="21"/>
      <c r="AQ105" s="181"/>
      <c r="AR105" s="21"/>
      <c r="AS105" s="181"/>
      <c r="AT105" s="21"/>
      <c r="AU105" s="21"/>
      <c r="AV105" s="21"/>
      <c r="AW105" s="21"/>
      <c r="AX105" s="21"/>
      <c r="AY105" s="20"/>
      <c r="AZ105" s="23"/>
      <c r="BA105" s="155"/>
      <c r="BB105" s="29"/>
      <c r="BC105" s="29"/>
      <c r="BD105" s="21"/>
      <c r="BE105" s="21"/>
      <c r="BF105" s="21"/>
      <c r="BG105" s="21"/>
      <c r="BH105" s="21"/>
      <c r="BI105" s="21"/>
      <c r="BJ105" s="21"/>
      <c r="BK105" s="21"/>
      <c r="BL105" s="24"/>
      <c r="BM105" s="21"/>
      <c r="BN105" s="21"/>
      <c r="BO105" s="23"/>
      <c r="BP105" s="23"/>
      <c r="BQ105" s="24"/>
      <c r="BR105" s="25"/>
    </row>
    <row r="106" spans="1:70" s="22" customFormat="1" ht="184.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9"/>
      <c r="O106" s="29"/>
      <c r="P106" s="29"/>
      <c r="Q106" s="29"/>
      <c r="R106" s="29"/>
      <c r="S106" s="29"/>
      <c r="T106" s="29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181"/>
      <c r="AJ106" s="21"/>
      <c r="AK106" s="21"/>
      <c r="AL106" s="21"/>
      <c r="AM106" s="21"/>
      <c r="AN106" s="21"/>
      <c r="AO106" s="21"/>
      <c r="AP106" s="21"/>
      <c r="AQ106" s="181"/>
      <c r="AR106" s="21"/>
      <c r="AS106" s="181"/>
      <c r="AT106" s="21"/>
      <c r="AU106" s="21"/>
      <c r="AV106" s="21"/>
      <c r="AW106" s="21"/>
      <c r="AX106" s="21"/>
      <c r="AY106" s="20"/>
      <c r="AZ106" s="23"/>
      <c r="BA106" s="155"/>
      <c r="BB106" s="23"/>
      <c r="BC106" s="20"/>
      <c r="BD106" s="21"/>
      <c r="BE106" s="21"/>
      <c r="BF106" s="21"/>
      <c r="BG106" s="21"/>
      <c r="BH106" s="21"/>
      <c r="BI106" s="21"/>
      <c r="BJ106" s="21"/>
      <c r="BK106" s="21"/>
      <c r="BL106" s="24"/>
      <c r="BM106" s="21"/>
      <c r="BN106" s="21"/>
      <c r="BO106" s="23"/>
      <c r="BP106" s="23"/>
      <c r="BQ106" s="24"/>
      <c r="BR106" s="25"/>
    </row>
    <row r="107" spans="1:70" s="22" customFormat="1" ht="184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9"/>
      <c r="O107" s="29"/>
      <c r="P107" s="29"/>
      <c r="Q107" s="29"/>
      <c r="R107" s="29"/>
      <c r="S107" s="29"/>
      <c r="T107" s="29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181"/>
      <c r="AJ107" s="21"/>
      <c r="AK107" s="21"/>
      <c r="AL107" s="21"/>
      <c r="AM107" s="21"/>
      <c r="AN107" s="21"/>
      <c r="AO107" s="21"/>
      <c r="AP107" s="21"/>
      <c r="AQ107" s="181"/>
      <c r="AR107" s="21"/>
      <c r="AS107" s="181"/>
      <c r="AT107" s="21"/>
      <c r="AU107" s="21"/>
      <c r="AV107" s="21"/>
      <c r="AW107" s="21"/>
      <c r="AX107" s="21"/>
      <c r="AY107" s="20"/>
      <c r="AZ107" s="23"/>
      <c r="BA107" s="155"/>
      <c r="BB107" s="29"/>
      <c r="BC107" s="29"/>
      <c r="BD107" s="21"/>
      <c r="BE107" s="21"/>
      <c r="BF107" s="21"/>
      <c r="BG107" s="21"/>
      <c r="BH107" s="21"/>
      <c r="BI107" s="21"/>
      <c r="BJ107" s="21"/>
      <c r="BK107" s="21"/>
      <c r="BL107" s="24"/>
      <c r="BM107" s="21"/>
      <c r="BN107" s="21"/>
      <c r="BO107" s="23"/>
      <c r="BP107" s="23"/>
      <c r="BQ107" s="24"/>
      <c r="BR107" s="25"/>
    </row>
    <row r="108" spans="1:70" s="22" customFormat="1" ht="184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9"/>
      <c r="O108" s="29"/>
      <c r="P108" s="29"/>
      <c r="Q108" s="29"/>
      <c r="R108" s="29"/>
      <c r="S108" s="29"/>
      <c r="T108" s="29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181"/>
      <c r="AJ108" s="21"/>
      <c r="AK108" s="21"/>
      <c r="AL108" s="21"/>
      <c r="AM108" s="21"/>
      <c r="AN108" s="21"/>
      <c r="AO108" s="21"/>
      <c r="AP108" s="21"/>
      <c r="AQ108" s="181"/>
      <c r="AR108" s="21"/>
      <c r="AS108" s="181"/>
      <c r="AT108" s="21"/>
      <c r="AU108" s="21"/>
      <c r="AV108" s="21"/>
      <c r="AW108" s="21"/>
      <c r="AX108" s="21"/>
      <c r="AY108" s="20"/>
      <c r="AZ108" s="23"/>
      <c r="BA108" s="155"/>
      <c r="BB108" s="23"/>
      <c r="BC108" s="20"/>
      <c r="BD108" s="21"/>
      <c r="BE108" s="21"/>
      <c r="BF108" s="21"/>
      <c r="BG108" s="21"/>
      <c r="BH108" s="21"/>
      <c r="BI108" s="21"/>
      <c r="BJ108" s="21"/>
      <c r="BK108" s="21"/>
      <c r="BL108" s="24"/>
      <c r="BM108" s="21"/>
      <c r="BN108" s="21"/>
      <c r="BO108" s="23"/>
      <c r="BP108" s="23"/>
      <c r="BQ108" s="24"/>
      <c r="BR108" s="25"/>
    </row>
    <row r="109" spans="1:70" s="22" customFormat="1" ht="212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3"/>
      <c r="O109" s="23"/>
      <c r="P109" s="23"/>
      <c r="Q109" s="23"/>
      <c r="R109" s="23"/>
      <c r="S109" s="23"/>
      <c r="T109" s="23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155"/>
      <c r="BB109" s="23"/>
      <c r="BC109" s="23"/>
      <c r="BD109" s="21"/>
      <c r="BE109" s="21"/>
      <c r="BF109" s="21"/>
      <c r="BG109" s="21"/>
      <c r="BH109" s="21"/>
      <c r="BI109" s="21"/>
      <c r="BJ109" s="21"/>
      <c r="BK109" s="21"/>
      <c r="BL109" s="24"/>
      <c r="BM109" s="21"/>
      <c r="BN109" s="21"/>
      <c r="BO109" s="23"/>
      <c r="BP109" s="23"/>
      <c r="BQ109" s="24"/>
      <c r="BR109" s="25"/>
    </row>
    <row r="110" spans="1:70" s="22" customFormat="1" ht="409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3"/>
      <c r="O110" s="20"/>
      <c r="P110" s="23"/>
      <c r="Q110" s="23"/>
      <c r="R110" s="23"/>
      <c r="S110" s="23"/>
      <c r="T110" s="23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155"/>
      <c r="BB110" s="23"/>
      <c r="BC110" s="23"/>
      <c r="BD110" s="21"/>
      <c r="BE110" s="21"/>
      <c r="BF110" s="21"/>
      <c r="BG110" s="21"/>
      <c r="BH110" s="21"/>
      <c r="BI110" s="21"/>
      <c r="BJ110" s="21"/>
      <c r="BK110" s="21"/>
      <c r="BL110" s="24"/>
      <c r="BM110" s="21"/>
      <c r="BN110" s="21"/>
      <c r="BO110" s="23"/>
      <c r="BP110" s="23"/>
      <c r="BQ110" s="24"/>
      <c r="BR110" s="25"/>
    </row>
    <row r="111" spans="1:70" s="22" customFormat="1" ht="186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155"/>
      <c r="N111" s="28"/>
      <c r="O111" s="18"/>
      <c r="P111" s="28"/>
      <c r="Q111" s="28"/>
      <c r="R111" s="28"/>
      <c r="S111" s="28"/>
      <c r="T111" s="28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18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4"/>
      <c r="BM111" s="21"/>
      <c r="BN111" s="21"/>
      <c r="BO111" s="23"/>
      <c r="BP111" s="23"/>
      <c r="BQ111" s="24"/>
      <c r="BR111" s="25"/>
    </row>
    <row r="112" spans="1:70" s="22" customFormat="1" ht="222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155"/>
      <c r="BB112" s="23"/>
      <c r="BC112" s="23"/>
      <c r="BD112" s="21"/>
      <c r="BE112" s="21"/>
      <c r="BF112" s="21"/>
      <c r="BG112" s="21"/>
      <c r="BH112" s="21"/>
      <c r="BI112" s="20"/>
      <c r="BJ112" s="23"/>
      <c r="BK112" s="23"/>
      <c r="BL112" s="24"/>
      <c r="BM112" s="21"/>
      <c r="BN112" s="21"/>
      <c r="BO112" s="23"/>
      <c r="BP112" s="23"/>
      <c r="BQ112" s="24"/>
      <c r="BR112" s="25"/>
    </row>
    <row r="113" spans="1:70" s="22" customFormat="1" ht="222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0"/>
      <c r="O113" s="20"/>
      <c r="P113" s="23"/>
      <c r="Q113" s="23"/>
      <c r="R113" s="23"/>
      <c r="S113" s="23"/>
      <c r="T113" s="23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18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4"/>
      <c r="BM113" s="21"/>
      <c r="BN113" s="21"/>
      <c r="BO113" s="23"/>
      <c r="BP113" s="23"/>
      <c r="BQ113" s="24"/>
      <c r="BR113" s="25"/>
    </row>
    <row r="114" spans="1:70" s="22" customFormat="1" ht="222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0"/>
      <c r="O114" s="20"/>
      <c r="P114" s="23"/>
      <c r="Q114" s="23"/>
      <c r="R114" s="23"/>
      <c r="S114" s="23"/>
      <c r="T114" s="23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18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4"/>
      <c r="BM114" s="21"/>
      <c r="BN114" s="21"/>
      <c r="BO114" s="23"/>
      <c r="BP114" s="23"/>
      <c r="BQ114" s="24"/>
      <c r="BR114" s="25"/>
    </row>
    <row r="115" spans="1:70" s="22" customFormat="1" ht="257.2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3"/>
      <c r="O115" s="20"/>
      <c r="P115" s="23"/>
      <c r="Q115" s="23"/>
      <c r="R115" s="23"/>
      <c r="S115" s="23"/>
      <c r="T115" s="23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155"/>
      <c r="BB115" s="23"/>
      <c r="BC115" s="23"/>
      <c r="BD115" s="21"/>
      <c r="BE115" s="21"/>
      <c r="BF115" s="21"/>
      <c r="BG115" s="21"/>
      <c r="BH115" s="21"/>
      <c r="BI115" s="21"/>
      <c r="BJ115" s="21"/>
      <c r="BK115" s="21"/>
      <c r="BL115" s="24"/>
      <c r="BM115" s="21"/>
      <c r="BN115" s="21"/>
      <c r="BO115" s="23"/>
      <c r="BP115" s="23"/>
      <c r="BQ115" s="24"/>
      <c r="BR115" s="25"/>
    </row>
    <row r="116" spans="1:70" s="22" customFormat="1" ht="182.2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155"/>
      <c r="N116" s="28"/>
      <c r="O116" s="18"/>
      <c r="P116" s="28"/>
      <c r="Q116" s="28"/>
      <c r="R116" s="28"/>
      <c r="S116" s="28"/>
      <c r="T116" s="28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18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4"/>
      <c r="BM116" s="21"/>
      <c r="BN116" s="21"/>
      <c r="BO116" s="23"/>
      <c r="BP116" s="23"/>
      <c r="BQ116" s="24"/>
      <c r="BR116" s="25"/>
    </row>
    <row r="117" spans="1:70" s="22" customFormat="1" ht="229.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9"/>
      <c r="O117" s="29"/>
      <c r="P117" s="29"/>
      <c r="Q117" s="29"/>
      <c r="R117" s="29"/>
      <c r="S117" s="29"/>
      <c r="T117" s="29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18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4"/>
      <c r="BM117" s="21"/>
      <c r="BN117" s="21"/>
      <c r="BO117" s="23"/>
      <c r="BP117" s="23"/>
      <c r="BQ117" s="24"/>
      <c r="BR117" s="25"/>
    </row>
    <row r="118" spans="1:70" s="22" customFormat="1" ht="409.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3"/>
      <c r="O118" s="20"/>
      <c r="P118" s="23"/>
      <c r="Q118" s="23"/>
      <c r="R118" s="23"/>
      <c r="S118" s="23"/>
      <c r="T118" s="23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0"/>
      <c r="AF118" s="23"/>
      <c r="AG118" s="23"/>
      <c r="AH118" s="23"/>
      <c r="AI118" s="155"/>
      <c r="AJ118" s="23"/>
      <c r="AK118" s="23"/>
      <c r="AL118" s="21"/>
      <c r="AM118" s="21"/>
      <c r="AN118" s="21"/>
      <c r="AO118" s="21"/>
      <c r="AP118" s="21"/>
      <c r="AQ118" s="155"/>
      <c r="AR118" s="23"/>
      <c r="AS118" s="155"/>
      <c r="AT118" s="23"/>
      <c r="AU118" s="21"/>
      <c r="AV118" s="21"/>
      <c r="AW118" s="21"/>
      <c r="AX118" s="21"/>
      <c r="AY118" s="20"/>
      <c r="AZ118" s="23"/>
      <c r="BA118" s="155"/>
      <c r="BB118" s="23"/>
      <c r="BC118" s="23"/>
      <c r="BD118" s="21"/>
      <c r="BE118" s="21"/>
      <c r="BF118" s="21"/>
      <c r="BG118" s="21"/>
      <c r="BH118" s="21"/>
      <c r="BI118" s="21"/>
      <c r="BJ118" s="21"/>
      <c r="BK118" s="21"/>
      <c r="BL118" s="24"/>
      <c r="BM118" s="21"/>
      <c r="BN118" s="21"/>
      <c r="BO118" s="23"/>
      <c r="BP118" s="23"/>
      <c r="BQ118" s="24"/>
      <c r="BR118" s="25"/>
    </row>
    <row r="119" spans="1:70" s="22" customFormat="1" ht="141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8"/>
      <c r="O119" s="18"/>
      <c r="P119" s="28"/>
      <c r="Q119" s="28"/>
      <c r="R119" s="28"/>
      <c r="S119" s="28"/>
      <c r="T119" s="28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0"/>
      <c r="AH119" s="23"/>
      <c r="AI119" s="23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0"/>
      <c r="AZ119" s="23"/>
      <c r="BA119" s="155"/>
      <c r="BB119" s="23"/>
      <c r="BC119" s="23"/>
      <c r="BD119" s="21"/>
      <c r="BE119" s="21"/>
      <c r="BF119" s="21"/>
      <c r="BG119" s="21"/>
      <c r="BH119" s="21"/>
      <c r="BI119" s="21"/>
      <c r="BJ119" s="21"/>
      <c r="BK119" s="21"/>
      <c r="BL119" s="24"/>
      <c r="BM119" s="21"/>
      <c r="BN119" s="21"/>
      <c r="BO119" s="23"/>
      <c r="BP119" s="23"/>
      <c r="BQ119" s="24"/>
      <c r="BR119" s="25"/>
    </row>
    <row r="120" spans="1:70" s="22" customFormat="1" ht="141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155"/>
      <c r="N120" s="28"/>
      <c r="O120" s="18"/>
      <c r="P120" s="28"/>
      <c r="Q120" s="28"/>
      <c r="R120" s="28"/>
      <c r="S120" s="28"/>
      <c r="T120" s="28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0"/>
      <c r="AH120" s="23"/>
      <c r="AI120" s="23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0"/>
      <c r="AZ120" s="23"/>
      <c r="BA120" s="155"/>
      <c r="BB120" s="23"/>
      <c r="BC120" s="23"/>
      <c r="BD120" s="21"/>
      <c r="BE120" s="21"/>
      <c r="BF120" s="21"/>
      <c r="BG120" s="21"/>
      <c r="BH120" s="21"/>
      <c r="BI120" s="21"/>
      <c r="BJ120" s="21"/>
      <c r="BK120" s="21"/>
      <c r="BL120" s="24"/>
      <c r="BM120" s="21"/>
      <c r="BN120" s="21"/>
      <c r="BO120" s="23"/>
      <c r="BP120" s="23"/>
      <c r="BQ120" s="24"/>
      <c r="BR120" s="25"/>
    </row>
    <row r="121" spans="1:70" s="22" customFormat="1" ht="141.7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155"/>
      <c r="N121" s="23"/>
      <c r="O121" s="23"/>
      <c r="P121" s="23"/>
      <c r="Q121" s="23"/>
      <c r="R121" s="23"/>
      <c r="S121" s="23"/>
      <c r="T121" s="28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0"/>
      <c r="AH121" s="23"/>
      <c r="AI121" s="23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0"/>
      <c r="AZ121" s="23"/>
      <c r="BA121" s="155"/>
      <c r="BB121" s="23"/>
      <c r="BC121" s="23"/>
      <c r="BD121" s="21"/>
      <c r="BE121" s="21"/>
      <c r="BF121" s="21"/>
      <c r="BG121" s="21"/>
      <c r="BH121" s="21"/>
      <c r="BI121" s="21"/>
      <c r="BJ121" s="21"/>
      <c r="BK121" s="21"/>
      <c r="BL121" s="24"/>
      <c r="BM121" s="21"/>
      <c r="BN121" s="21"/>
      <c r="BO121" s="23"/>
      <c r="BP121" s="23"/>
      <c r="BQ121" s="24"/>
      <c r="BR121" s="25"/>
    </row>
    <row r="122" spans="1:70" s="22" customFormat="1" ht="141.7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155"/>
      <c r="N122" s="28"/>
      <c r="O122" s="18"/>
      <c r="P122" s="28"/>
      <c r="Q122" s="28"/>
      <c r="R122" s="28"/>
      <c r="S122" s="28"/>
      <c r="T122" s="28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0"/>
      <c r="AH122" s="23"/>
      <c r="AI122" s="23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0"/>
      <c r="AZ122" s="23"/>
      <c r="BA122" s="155"/>
      <c r="BB122" s="23"/>
      <c r="BC122" s="23"/>
      <c r="BD122" s="21"/>
      <c r="BE122" s="21"/>
      <c r="BF122" s="21"/>
      <c r="BG122" s="21"/>
      <c r="BH122" s="21"/>
      <c r="BI122" s="21"/>
      <c r="BJ122" s="21"/>
      <c r="BK122" s="21"/>
      <c r="BL122" s="24"/>
      <c r="BM122" s="21"/>
      <c r="BN122" s="21"/>
      <c r="BO122" s="23"/>
      <c r="BP122" s="23"/>
      <c r="BQ122" s="24"/>
      <c r="BR122" s="25"/>
    </row>
    <row r="123" spans="1:70" s="22" customFormat="1" ht="141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155"/>
      <c r="N123" s="28"/>
      <c r="O123" s="18"/>
      <c r="P123" s="28"/>
      <c r="Q123" s="28"/>
      <c r="R123" s="28"/>
      <c r="S123" s="28"/>
      <c r="T123" s="28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0"/>
      <c r="AH123" s="23"/>
      <c r="AI123" s="23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0"/>
      <c r="AZ123" s="23"/>
      <c r="BA123" s="155"/>
      <c r="BB123" s="23"/>
      <c r="BC123" s="23"/>
      <c r="BD123" s="21"/>
      <c r="BE123" s="21"/>
      <c r="BF123" s="21"/>
      <c r="BG123" s="21"/>
      <c r="BH123" s="21"/>
      <c r="BI123" s="21"/>
      <c r="BJ123" s="21"/>
      <c r="BK123" s="21"/>
      <c r="BL123" s="24"/>
      <c r="BM123" s="21"/>
      <c r="BN123" s="21"/>
      <c r="BO123" s="23"/>
      <c r="BP123" s="23"/>
      <c r="BQ123" s="24"/>
      <c r="BR123" s="25"/>
    </row>
    <row r="124" spans="1:70" s="22" customFormat="1" ht="201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3"/>
      <c r="O124" s="20"/>
      <c r="P124" s="23"/>
      <c r="Q124" s="23"/>
      <c r="R124" s="23"/>
      <c r="S124" s="23"/>
      <c r="T124" s="23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155"/>
      <c r="BB124" s="23"/>
      <c r="BC124" s="23"/>
      <c r="BD124" s="21"/>
      <c r="BE124" s="21"/>
      <c r="BF124" s="21"/>
      <c r="BG124" s="21"/>
      <c r="BH124" s="21"/>
      <c r="BI124" s="21"/>
      <c r="BJ124" s="21"/>
      <c r="BK124" s="21"/>
      <c r="BL124" s="24"/>
      <c r="BM124" s="21"/>
      <c r="BN124" s="21"/>
      <c r="BO124" s="23"/>
      <c r="BP124" s="23"/>
      <c r="BQ124" s="24"/>
      <c r="BR124" s="25"/>
    </row>
    <row r="125" spans="1:70" s="22" customFormat="1" ht="201.7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155"/>
      <c r="N125" s="28"/>
      <c r="O125" s="18"/>
      <c r="P125" s="28"/>
      <c r="Q125" s="28"/>
      <c r="R125" s="28"/>
      <c r="S125" s="28"/>
      <c r="T125" s="28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18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4"/>
      <c r="BM125" s="21"/>
      <c r="BN125" s="21"/>
      <c r="BO125" s="23"/>
      <c r="BP125" s="23"/>
      <c r="BQ125" s="24"/>
      <c r="BR125" s="25"/>
    </row>
    <row r="126" spans="1:70" s="22" customFormat="1" ht="201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3"/>
      <c r="O126" s="20"/>
      <c r="P126" s="23"/>
      <c r="Q126" s="23"/>
      <c r="R126" s="23"/>
      <c r="S126" s="23"/>
      <c r="T126" s="23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155"/>
      <c r="BB126" s="23"/>
      <c r="BC126" s="23"/>
      <c r="BD126" s="21"/>
      <c r="BE126" s="21"/>
      <c r="BF126" s="21"/>
      <c r="BG126" s="21"/>
      <c r="BH126" s="21"/>
      <c r="BI126" s="21"/>
      <c r="BJ126" s="21"/>
      <c r="BK126" s="21"/>
      <c r="BL126" s="24"/>
      <c r="BM126" s="21"/>
      <c r="BN126" s="21"/>
      <c r="BO126" s="23"/>
      <c r="BP126" s="23"/>
      <c r="BQ126" s="24"/>
      <c r="BR126" s="25"/>
    </row>
    <row r="127" spans="1:70" s="22" customFormat="1" ht="201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155"/>
      <c r="N127" s="28"/>
      <c r="O127" s="18"/>
      <c r="P127" s="28"/>
      <c r="Q127" s="28"/>
      <c r="R127" s="28"/>
      <c r="S127" s="28"/>
      <c r="T127" s="28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18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4"/>
      <c r="BM127" s="21"/>
      <c r="BN127" s="21"/>
      <c r="BO127" s="23"/>
      <c r="BP127" s="23"/>
      <c r="BQ127" s="24"/>
      <c r="BR127" s="25"/>
    </row>
    <row r="128" spans="1:70" s="22" customFormat="1" ht="409.6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3"/>
      <c r="O128" s="20"/>
      <c r="P128" s="20"/>
      <c r="Q128" s="20"/>
      <c r="R128" s="20"/>
      <c r="S128" s="20"/>
      <c r="T128" s="23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18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4"/>
      <c r="BM128" s="21"/>
      <c r="BN128" s="21"/>
      <c r="BO128" s="23"/>
      <c r="BP128" s="23"/>
      <c r="BQ128" s="24"/>
      <c r="BR128" s="25"/>
    </row>
    <row r="129" spans="1:70" s="22" customFormat="1" ht="201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3"/>
      <c r="O129" s="20"/>
      <c r="P129" s="20"/>
      <c r="Q129" s="20"/>
      <c r="R129" s="20"/>
      <c r="S129" s="20"/>
      <c r="T129" s="23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181"/>
      <c r="BB129" s="21"/>
      <c r="BC129" s="21"/>
      <c r="BD129" s="21"/>
      <c r="BE129" s="21"/>
      <c r="BF129" s="21"/>
      <c r="BG129" s="21"/>
      <c r="BH129" s="21"/>
      <c r="BI129" s="21"/>
      <c r="BJ129" s="21"/>
      <c r="BK129" s="21"/>
      <c r="BL129" s="24"/>
      <c r="BM129" s="21"/>
      <c r="BN129" s="21"/>
      <c r="BO129" s="23"/>
      <c r="BP129" s="23"/>
      <c r="BQ129" s="24"/>
      <c r="BR129" s="25"/>
    </row>
    <row r="130" spans="1:70" s="22" customFormat="1" ht="201.7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3"/>
      <c r="O130" s="20"/>
      <c r="P130" s="23"/>
      <c r="Q130" s="23"/>
      <c r="R130" s="23"/>
      <c r="S130" s="23"/>
      <c r="T130" s="23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0"/>
      <c r="AH130" s="23"/>
      <c r="AI130" s="23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0"/>
      <c r="AZ130" s="23"/>
      <c r="BA130" s="155"/>
      <c r="BB130" s="23"/>
      <c r="BC130" s="23"/>
      <c r="BD130" s="21"/>
      <c r="BE130" s="21"/>
      <c r="BF130" s="21"/>
      <c r="BG130" s="21"/>
      <c r="BH130" s="21"/>
      <c r="BI130" s="21"/>
      <c r="BJ130" s="21"/>
      <c r="BK130" s="21"/>
      <c r="BL130" s="24"/>
      <c r="BM130" s="21"/>
      <c r="BN130" s="21"/>
      <c r="BO130" s="23"/>
      <c r="BP130" s="23"/>
      <c r="BQ130" s="24"/>
      <c r="BR130" s="25"/>
    </row>
    <row r="131" spans="1:70" s="22" customFormat="1" ht="201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3"/>
      <c r="O131" s="20"/>
      <c r="P131" s="28"/>
      <c r="Q131" s="28"/>
      <c r="R131" s="28"/>
      <c r="S131" s="28"/>
      <c r="T131" s="28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181"/>
      <c r="BB131" s="21"/>
      <c r="BC131" s="21"/>
      <c r="BD131" s="21"/>
      <c r="BE131" s="21"/>
      <c r="BF131" s="21"/>
      <c r="BG131" s="21"/>
      <c r="BH131" s="21"/>
      <c r="BI131" s="21"/>
      <c r="BJ131" s="21"/>
      <c r="BK131" s="21"/>
      <c r="BL131" s="24"/>
      <c r="BM131" s="21"/>
      <c r="BN131" s="21"/>
      <c r="BO131" s="23"/>
      <c r="BP131" s="23"/>
      <c r="BQ131" s="24"/>
      <c r="BR131" s="25"/>
    </row>
    <row r="132" spans="1:70" s="22" customFormat="1" ht="201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3"/>
      <c r="O132" s="20"/>
      <c r="P132" s="20"/>
      <c r="Q132" s="20"/>
      <c r="R132" s="20"/>
      <c r="S132" s="20"/>
      <c r="T132" s="23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181"/>
      <c r="BB132" s="21"/>
      <c r="BC132" s="21"/>
      <c r="BD132" s="21"/>
      <c r="BE132" s="21"/>
      <c r="BF132" s="21"/>
      <c r="BG132" s="21"/>
      <c r="BH132" s="21"/>
      <c r="BI132" s="21"/>
      <c r="BJ132" s="21"/>
      <c r="BK132" s="21"/>
      <c r="BL132" s="24"/>
      <c r="BM132" s="21"/>
      <c r="BN132" s="21"/>
      <c r="BO132" s="23"/>
      <c r="BP132" s="23"/>
      <c r="BQ132" s="24"/>
      <c r="BR132" s="25"/>
    </row>
    <row r="133" spans="1:70" s="22" customFormat="1" ht="201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155"/>
      <c r="N133" s="28"/>
      <c r="O133" s="18"/>
      <c r="P133" s="28"/>
      <c r="Q133" s="28"/>
      <c r="R133" s="28"/>
      <c r="S133" s="28"/>
      <c r="T133" s="28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181"/>
      <c r="BB133" s="21"/>
      <c r="BC133" s="21"/>
      <c r="BD133" s="21"/>
      <c r="BE133" s="21"/>
      <c r="BF133" s="21"/>
      <c r="BG133" s="21"/>
      <c r="BH133" s="21"/>
      <c r="BI133" s="21"/>
      <c r="BJ133" s="21"/>
      <c r="BK133" s="21"/>
      <c r="BL133" s="24"/>
      <c r="BM133" s="21"/>
      <c r="BN133" s="21"/>
      <c r="BO133" s="23"/>
      <c r="BP133" s="23"/>
      <c r="BQ133" s="24"/>
      <c r="BR133" s="25"/>
    </row>
    <row r="134" spans="1:70" s="22" customFormat="1" ht="259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9"/>
      <c r="O134" s="29"/>
      <c r="P134" s="29"/>
      <c r="Q134" s="29"/>
      <c r="R134" s="29"/>
      <c r="S134" s="29"/>
      <c r="T134" s="29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155"/>
      <c r="BB134" s="29"/>
      <c r="BC134" s="29"/>
      <c r="BD134" s="21"/>
      <c r="BE134" s="21"/>
      <c r="BF134" s="21"/>
      <c r="BG134" s="20"/>
      <c r="BH134" s="63"/>
      <c r="BI134" s="29"/>
      <c r="BJ134" s="21"/>
      <c r="BK134" s="182"/>
      <c r="BL134" s="24"/>
      <c r="BM134" s="21"/>
      <c r="BN134" s="21"/>
      <c r="BO134" s="23"/>
      <c r="BP134" s="23"/>
      <c r="BQ134" s="24"/>
      <c r="BR134" s="25"/>
    </row>
    <row r="135" spans="1:70" s="22" customFormat="1" ht="244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0"/>
      <c r="O135" s="20"/>
      <c r="P135" s="29"/>
      <c r="Q135" s="29"/>
      <c r="R135" s="29"/>
      <c r="S135" s="29"/>
      <c r="T135" s="29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155"/>
      <c r="BB135" s="169"/>
      <c r="BC135" s="29"/>
      <c r="BD135" s="21"/>
      <c r="BE135" s="21"/>
      <c r="BF135" s="21"/>
      <c r="BG135" s="20"/>
      <c r="BH135" s="63"/>
      <c r="BI135" s="29"/>
      <c r="BJ135" s="21"/>
      <c r="BK135" s="182"/>
      <c r="BL135" s="24"/>
      <c r="BM135" s="21"/>
      <c r="BN135" s="21"/>
      <c r="BO135" s="23"/>
      <c r="BP135" s="23"/>
      <c r="BQ135" s="24"/>
      <c r="BR135" s="25"/>
    </row>
    <row r="136" spans="1:70" s="22" customFormat="1" ht="219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63"/>
      <c r="O136" s="63"/>
      <c r="P136" s="63"/>
      <c r="Q136" s="63"/>
      <c r="R136" s="63"/>
      <c r="S136" s="63"/>
      <c r="T136" s="63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168"/>
      <c r="BB136" s="170"/>
      <c r="BC136" s="171"/>
      <c r="BD136" s="21"/>
      <c r="BE136" s="21"/>
      <c r="BF136" s="21"/>
      <c r="BG136" s="21"/>
      <c r="BH136" s="21"/>
      <c r="BI136" s="21"/>
      <c r="BJ136" s="21"/>
      <c r="BK136" s="182"/>
      <c r="BL136" s="24"/>
      <c r="BM136" s="21"/>
      <c r="BN136" s="21"/>
      <c r="BO136" s="23"/>
      <c r="BP136" s="23"/>
      <c r="BQ136" s="24"/>
      <c r="BR136" s="25"/>
    </row>
    <row r="137" spans="1:70" s="22" customFormat="1" ht="219.7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9"/>
      <c r="O137" s="29"/>
      <c r="P137" s="29"/>
      <c r="Q137" s="29"/>
      <c r="R137" s="29"/>
      <c r="S137" s="29"/>
      <c r="T137" s="29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155"/>
      <c r="BB137" s="29"/>
      <c r="BC137" s="29"/>
      <c r="BD137" s="21"/>
      <c r="BE137" s="21"/>
      <c r="BF137" s="21"/>
      <c r="BG137" s="21"/>
      <c r="BH137" s="21"/>
      <c r="BI137" s="21"/>
      <c r="BJ137" s="21"/>
      <c r="BK137" s="182"/>
      <c r="BL137" s="24"/>
      <c r="BM137" s="21"/>
      <c r="BN137" s="21"/>
      <c r="BO137" s="23"/>
      <c r="BP137" s="23"/>
      <c r="BQ137" s="24"/>
      <c r="BR137" s="25"/>
    </row>
    <row r="138" spans="1:70" s="22" customFormat="1" ht="219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9"/>
      <c r="O138" s="29"/>
      <c r="P138" s="29"/>
      <c r="Q138" s="29"/>
      <c r="R138" s="29"/>
      <c r="S138" s="29"/>
      <c r="T138" s="29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168"/>
      <c r="BB138" s="170"/>
      <c r="BC138" s="171"/>
      <c r="BD138" s="21"/>
      <c r="BE138" s="21"/>
      <c r="BF138" s="21"/>
      <c r="BG138" s="21"/>
      <c r="BH138" s="21"/>
      <c r="BI138" s="21"/>
      <c r="BJ138" s="21"/>
      <c r="BK138" s="182"/>
      <c r="BL138" s="24"/>
      <c r="BM138" s="21"/>
      <c r="BN138" s="21"/>
      <c r="BO138" s="23"/>
      <c r="BP138" s="23"/>
      <c r="BQ138" s="24"/>
      <c r="BR138" s="25"/>
    </row>
    <row r="139" spans="1:70" s="22" customFormat="1" ht="409.6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9"/>
      <c r="O139" s="29"/>
      <c r="P139" s="29"/>
      <c r="Q139" s="29"/>
      <c r="R139" s="29"/>
      <c r="S139" s="29"/>
      <c r="T139" s="29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155"/>
      <c r="BB139" s="29"/>
      <c r="BC139" s="20"/>
      <c r="BD139" s="21"/>
      <c r="BE139" s="21"/>
      <c r="BF139" s="21"/>
      <c r="BG139" s="21"/>
      <c r="BH139" s="21"/>
      <c r="BI139" s="21"/>
      <c r="BJ139" s="21"/>
      <c r="BK139" s="182"/>
      <c r="BL139" s="24"/>
      <c r="BM139" s="21"/>
      <c r="BN139" s="21"/>
      <c r="BO139" s="23"/>
      <c r="BP139" s="23"/>
      <c r="BQ139" s="24"/>
      <c r="BR139" s="25"/>
    </row>
    <row r="140" spans="1:70" s="22" customFormat="1" ht="409.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9"/>
      <c r="O140" s="29"/>
      <c r="P140" s="29"/>
      <c r="Q140" s="29"/>
      <c r="R140" s="29"/>
      <c r="S140" s="29"/>
      <c r="T140" s="29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0"/>
      <c r="AF140" s="29"/>
      <c r="AG140" s="29"/>
      <c r="AH140" s="21"/>
      <c r="AI140" s="155"/>
      <c r="AJ140" s="29"/>
      <c r="AK140" s="29"/>
      <c r="AL140" s="21"/>
      <c r="AM140" s="21"/>
      <c r="AN140" s="21"/>
      <c r="AO140" s="21"/>
      <c r="AP140" s="21"/>
      <c r="AQ140" s="155"/>
      <c r="AR140" s="29"/>
      <c r="AS140" s="155"/>
      <c r="AT140" s="29"/>
      <c r="AU140" s="21"/>
      <c r="AV140" s="21"/>
      <c r="AW140" s="21"/>
      <c r="AX140" s="21"/>
      <c r="AY140" s="21"/>
      <c r="AZ140" s="21"/>
      <c r="BA140" s="155"/>
      <c r="BB140" s="29"/>
      <c r="BC140" s="29"/>
      <c r="BD140" s="21"/>
      <c r="BE140" s="21"/>
      <c r="BF140" s="21"/>
      <c r="BG140" s="21"/>
      <c r="BH140" s="21"/>
      <c r="BI140" s="21"/>
      <c r="BJ140" s="21"/>
      <c r="BK140" s="182"/>
      <c r="BL140" s="24"/>
      <c r="BM140" s="21"/>
      <c r="BN140" s="21"/>
      <c r="BO140" s="23"/>
      <c r="BP140" s="23"/>
      <c r="BQ140" s="24"/>
      <c r="BR140" s="25"/>
    </row>
    <row r="141" spans="1:70" s="22" customFormat="1" ht="137.2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9"/>
      <c r="O141" s="29"/>
      <c r="P141" s="29"/>
      <c r="Q141" s="29"/>
      <c r="R141" s="29"/>
      <c r="S141" s="29"/>
      <c r="T141" s="29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168"/>
      <c r="BB141" s="170"/>
      <c r="BC141" s="171"/>
      <c r="BD141" s="21"/>
      <c r="BE141" s="21"/>
      <c r="BF141" s="21"/>
      <c r="BG141" s="21"/>
      <c r="BH141" s="21"/>
      <c r="BI141" s="21"/>
      <c r="BJ141" s="21"/>
      <c r="BK141" s="182"/>
      <c r="BL141" s="24"/>
      <c r="BM141" s="21"/>
      <c r="BN141" s="21"/>
      <c r="BO141" s="23"/>
      <c r="BP141" s="23"/>
      <c r="BQ141" s="24"/>
      <c r="BR141" s="25"/>
    </row>
    <row r="142" spans="1:70" s="22" customFormat="1" ht="137.2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9"/>
      <c r="O142" s="29"/>
      <c r="P142" s="29"/>
      <c r="Q142" s="29"/>
      <c r="R142" s="29"/>
      <c r="S142" s="29"/>
      <c r="T142" s="29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168"/>
      <c r="BB142" s="170"/>
      <c r="BC142" s="171"/>
      <c r="BD142" s="21"/>
      <c r="BE142" s="21"/>
      <c r="BF142" s="21"/>
      <c r="BG142" s="21"/>
      <c r="BH142" s="21"/>
      <c r="BI142" s="21"/>
      <c r="BJ142" s="21"/>
      <c r="BK142" s="182"/>
      <c r="BL142" s="24"/>
      <c r="BM142" s="21"/>
      <c r="BN142" s="21"/>
      <c r="BO142" s="23"/>
      <c r="BP142" s="23"/>
      <c r="BQ142" s="24"/>
      <c r="BR142" s="25"/>
    </row>
    <row r="143" spans="1:70" s="22" customFormat="1" ht="137.2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9"/>
      <c r="O143" s="29"/>
      <c r="P143" s="29"/>
      <c r="Q143" s="29"/>
      <c r="R143" s="29"/>
      <c r="S143" s="29"/>
      <c r="T143" s="29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168"/>
      <c r="BB143" s="170"/>
      <c r="BC143" s="171"/>
      <c r="BD143" s="21"/>
      <c r="BE143" s="21"/>
      <c r="BF143" s="21"/>
      <c r="BG143" s="21"/>
      <c r="BH143" s="21"/>
      <c r="BI143" s="21"/>
      <c r="BJ143" s="21"/>
      <c r="BK143" s="182"/>
      <c r="BL143" s="24"/>
      <c r="BM143" s="21"/>
      <c r="BN143" s="21"/>
      <c r="BO143" s="23"/>
      <c r="BP143" s="23"/>
      <c r="BQ143" s="24"/>
      <c r="BR143" s="25"/>
    </row>
    <row r="144" spans="1:70" s="22" customFormat="1" ht="137.2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9"/>
      <c r="O144" s="29"/>
      <c r="P144" s="29"/>
      <c r="Q144" s="29"/>
      <c r="R144" s="29"/>
      <c r="S144" s="29"/>
      <c r="T144" s="29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168"/>
      <c r="BB144" s="170"/>
      <c r="BC144" s="171"/>
      <c r="BD144" s="21"/>
      <c r="BE144" s="21"/>
      <c r="BF144" s="21"/>
      <c r="BG144" s="21"/>
      <c r="BH144" s="21"/>
      <c r="BI144" s="21"/>
      <c r="BJ144" s="21"/>
      <c r="BK144" s="182"/>
      <c r="BL144" s="24"/>
      <c r="BM144" s="21"/>
      <c r="BN144" s="21"/>
      <c r="BO144" s="23"/>
      <c r="BP144" s="23"/>
      <c r="BQ144" s="24"/>
      <c r="BR144" s="25"/>
    </row>
    <row r="145" spans="1:72" s="22" customFormat="1" ht="137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9"/>
      <c r="O145" s="29"/>
      <c r="P145" s="29"/>
      <c r="Q145" s="29"/>
      <c r="R145" s="29"/>
      <c r="S145" s="29"/>
      <c r="T145" s="29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168"/>
      <c r="BB145" s="170"/>
      <c r="BC145" s="171"/>
      <c r="BD145" s="21"/>
      <c r="BE145" s="21"/>
      <c r="BF145" s="21"/>
      <c r="BG145" s="21"/>
      <c r="BH145" s="21"/>
      <c r="BI145" s="21"/>
      <c r="BJ145" s="21"/>
      <c r="BK145" s="182"/>
      <c r="BL145" s="24"/>
      <c r="BM145" s="21"/>
      <c r="BN145" s="21"/>
      <c r="BO145" s="23"/>
      <c r="BP145" s="23"/>
      <c r="BQ145" s="24"/>
      <c r="BR145" s="25"/>
    </row>
    <row r="146" spans="1:72" s="22" customFormat="1" ht="291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9"/>
      <c r="O146" s="29"/>
      <c r="P146" s="29"/>
      <c r="Q146" s="29"/>
      <c r="R146" s="29"/>
      <c r="S146" s="29"/>
      <c r="T146" s="29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0"/>
      <c r="AZ146" s="21"/>
      <c r="BA146" s="155"/>
      <c r="BB146" s="29"/>
      <c r="BC146" s="20"/>
      <c r="BD146" s="23"/>
      <c r="BE146" s="21"/>
      <c r="BF146" s="21"/>
      <c r="BG146" s="21"/>
      <c r="BH146" s="21"/>
      <c r="BI146" s="21"/>
      <c r="BJ146" s="21"/>
      <c r="BK146" s="21"/>
      <c r="BL146" s="24"/>
      <c r="BM146" s="21"/>
      <c r="BN146" s="21"/>
      <c r="BO146" s="23"/>
      <c r="BP146" s="23"/>
      <c r="BQ146" s="24"/>
      <c r="BR146" s="25"/>
    </row>
    <row r="147" spans="1:72" s="22" customFormat="1" ht="291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9"/>
      <c r="O147" s="29"/>
      <c r="P147" s="29"/>
      <c r="Q147" s="29"/>
      <c r="R147" s="29"/>
      <c r="S147" s="29"/>
      <c r="T147" s="29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0"/>
      <c r="AZ147" s="21"/>
      <c r="BA147" s="155"/>
      <c r="BB147" s="163"/>
      <c r="BC147" s="20"/>
      <c r="BD147" s="23"/>
      <c r="BE147" s="21"/>
      <c r="BF147" s="21"/>
      <c r="BG147" s="21"/>
      <c r="BH147" s="21"/>
      <c r="BI147" s="21"/>
      <c r="BJ147" s="21"/>
      <c r="BK147" s="21"/>
      <c r="BL147" s="24"/>
      <c r="BM147" s="21"/>
      <c r="BN147" s="21"/>
      <c r="BO147" s="23"/>
      <c r="BP147" s="23"/>
      <c r="BQ147" s="24"/>
      <c r="BR147" s="25"/>
    </row>
    <row r="148" spans="1:72" s="22" customFormat="1" ht="197.2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3"/>
      <c r="O148" s="23"/>
      <c r="P148" s="23"/>
      <c r="Q148" s="23"/>
      <c r="R148" s="23"/>
      <c r="S148" s="23"/>
      <c r="T148" s="20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155"/>
      <c r="BB148" s="20"/>
      <c r="BC148" s="20"/>
      <c r="BD148" s="21"/>
      <c r="BE148" s="21"/>
      <c r="BF148" s="21"/>
      <c r="BG148" s="21"/>
      <c r="BH148" s="21"/>
      <c r="BI148" s="21"/>
      <c r="BJ148" s="21"/>
      <c r="BK148" s="182"/>
      <c r="BL148" s="24"/>
      <c r="BM148" s="21"/>
      <c r="BN148" s="21"/>
      <c r="BO148" s="23"/>
      <c r="BP148" s="23"/>
      <c r="BQ148" s="24"/>
      <c r="BR148" s="25"/>
    </row>
    <row r="149" spans="1:72" s="22" customFormat="1" ht="197.2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3"/>
      <c r="O149" s="23"/>
      <c r="P149" s="23"/>
      <c r="Q149" s="23"/>
      <c r="R149" s="23"/>
      <c r="S149" s="23"/>
      <c r="T149" s="20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166"/>
      <c r="BB149" s="171"/>
      <c r="BC149" s="171"/>
      <c r="BD149" s="21"/>
      <c r="BE149" s="21"/>
      <c r="BF149" s="21"/>
      <c r="BG149" s="21"/>
      <c r="BH149" s="21"/>
      <c r="BI149" s="21"/>
      <c r="BJ149" s="21"/>
      <c r="BK149" s="182"/>
      <c r="BL149" s="24"/>
      <c r="BM149" s="21"/>
      <c r="BN149" s="21"/>
      <c r="BO149" s="23"/>
      <c r="BP149" s="23"/>
      <c r="BQ149" s="24"/>
      <c r="BR149" s="25"/>
    </row>
    <row r="150" spans="1:72" s="22" customFormat="1" ht="279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172"/>
      <c r="O150" s="172"/>
      <c r="P150" s="172"/>
      <c r="Q150" s="172"/>
      <c r="R150" s="172"/>
      <c r="S150" s="172"/>
      <c r="T150" s="172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155"/>
      <c r="BB150" s="63"/>
      <c r="BC150" s="63"/>
      <c r="BD150" s="21"/>
      <c r="BE150" s="21"/>
      <c r="BF150" s="21"/>
      <c r="BG150" s="21"/>
      <c r="BH150" s="21"/>
      <c r="BI150" s="21"/>
      <c r="BJ150" s="21"/>
      <c r="BK150" s="21"/>
      <c r="BL150" s="24"/>
      <c r="BM150" s="21"/>
      <c r="BN150" s="21"/>
      <c r="BO150" s="23"/>
      <c r="BP150" s="23"/>
      <c r="BQ150" s="24"/>
      <c r="BR150" s="25"/>
    </row>
    <row r="151" spans="1:72" s="22" customFormat="1" ht="171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3"/>
      <c r="O151" s="23"/>
      <c r="P151" s="23"/>
      <c r="Q151" s="23"/>
      <c r="R151" s="23"/>
      <c r="S151" s="23"/>
      <c r="T151" s="23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155"/>
      <c r="BB151" s="23"/>
      <c r="BC151" s="23"/>
      <c r="BD151" s="21"/>
      <c r="BE151" s="21"/>
      <c r="BF151" s="21"/>
      <c r="BG151" s="21"/>
      <c r="BH151" s="21"/>
      <c r="BI151" s="21"/>
      <c r="BJ151" s="21"/>
      <c r="BK151" s="21"/>
      <c r="BL151" s="24"/>
      <c r="BM151" s="21"/>
      <c r="BN151" s="21"/>
      <c r="BO151" s="23"/>
      <c r="BP151" s="23"/>
      <c r="BQ151" s="24"/>
      <c r="BR151" s="25"/>
    </row>
    <row r="152" spans="1:72" s="22" customFormat="1" ht="129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3"/>
      <c r="O152" s="23"/>
      <c r="P152" s="23"/>
      <c r="Q152" s="23"/>
      <c r="R152" s="23"/>
      <c r="S152" s="23"/>
      <c r="T152" s="23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165"/>
      <c r="BB152" s="29"/>
      <c r="BC152" s="29"/>
      <c r="BD152" s="21"/>
      <c r="BE152" s="21"/>
      <c r="BF152" s="21"/>
      <c r="BG152" s="21"/>
      <c r="BH152" s="21"/>
      <c r="BI152" s="21"/>
      <c r="BJ152" s="21"/>
      <c r="BK152" s="182"/>
      <c r="BL152" s="24"/>
      <c r="BM152" s="21"/>
      <c r="BN152" s="21"/>
      <c r="BO152" s="23"/>
      <c r="BP152" s="23"/>
      <c r="BQ152" s="24"/>
      <c r="BR152" s="25"/>
    </row>
    <row r="153" spans="1:72" s="22" customFormat="1" ht="187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9"/>
      <c r="N153" s="29"/>
      <c r="O153" s="29"/>
      <c r="P153" s="29"/>
      <c r="Q153" s="29"/>
      <c r="R153" s="29"/>
      <c r="S153" s="29"/>
      <c r="T153" s="29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155"/>
      <c r="BB153" s="23"/>
      <c r="BC153" s="23"/>
      <c r="BD153" s="21"/>
      <c r="BE153" s="21"/>
      <c r="BF153" s="21"/>
      <c r="BG153" s="21"/>
      <c r="BH153" s="21"/>
      <c r="BI153" s="21"/>
      <c r="BJ153" s="23"/>
      <c r="BK153" s="23"/>
      <c r="BL153" s="24"/>
      <c r="BM153" s="21"/>
      <c r="BN153" s="21"/>
      <c r="BO153" s="21"/>
      <c r="BP153" s="21"/>
      <c r="BQ153" s="23"/>
      <c r="BR153" s="24"/>
      <c r="BS153" s="25"/>
      <c r="BT153" s="30"/>
    </row>
    <row r="154" spans="1:72" s="22" customFormat="1" ht="187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155"/>
      <c r="N154" s="28"/>
      <c r="O154" s="18"/>
      <c r="P154" s="28"/>
      <c r="Q154" s="28"/>
      <c r="R154" s="28"/>
      <c r="S154" s="28"/>
      <c r="T154" s="28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"/>
      <c r="BE154" s="21"/>
      <c r="BF154" s="21"/>
      <c r="BG154" s="21"/>
      <c r="BH154" s="21"/>
      <c r="BI154" s="21"/>
      <c r="BJ154" s="23"/>
      <c r="BK154" s="23"/>
      <c r="BL154" s="24"/>
      <c r="BM154" s="25"/>
      <c r="BN154" s="21"/>
      <c r="BO154" s="21"/>
      <c r="BP154" s="21"/>
      <c r="BQ154" s="23"/>
      <c r="BR154" s="24"/>
      <c r="BS154" s="25"/>
      <c r="BT154" s="30"/>
    </row>
    <row r="155" spans="1:72" s="22" customFormat="1" ht="409.6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3"/>
      <c r="O155" s="23"/>
      <c r="P155" s="23"/>
      <c r="Q155" s="23"/>
      <c r="R155" s="23"/>
      <c r="S155" s="23"/>
      <c r="T155" s="23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3"/>
      <c r="AS155" s="21"/>
      <c r="AT155" s="23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21"/>
      <c r="BG155" s="21"/>
      <c r="BH155" s="21"/>
      <c r="BI155" s="21"/>
      <c r="BJ155" s="23"/>
      <c r="BK155" s="23"/>
      <c r="BL155" s="24"/>
      <c r="BM155" s="25"/>
      <c r="BN155" s="21"/>
      <c r="BO155" s="21"/>
      <c r="BP155" s="21"/>
      <c r="BQ155" s="23"/>
      <c r="BR155" s="24"/>
      <c r="BS155" s="25"/>
      <c r="BT155" s="30"/>
    </row>
    <row r="156" spans="1:72" s="22" customFormat="1" ht="40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3"/>
      <c r="O156" s="23"/>
      <c r="P156" s="23"/>
      <c r="Q156" s="23"/>
      <c r="R156" s="23"/>
      <c r="S156" s="23"/>
      <c r="T156" s="23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155"/>
      <c r="BB156" s="23"/>
      <c r="BC156" s="23"/>
      <c r="BD156" s="21"/>
      <c r="BE156" s="21"/>
      <c r="BF156" s="21"/>
      <c r="BG156" s="21"/>
      <c r="BH156" s="21"/>
      <c r="BI156" s="21"/>
      <c r="BJ156" s="23"/>
      <c r="BK156" s="23"/>
      <c r="BL156" s="24"/>
      <c r="BM156" s="25"/>
      <c r="BN156" s="21"/>
      <c r="BO156" s="21"/>
      <c r="BP156" s="21"/>
      <c r="BQ156" s="23"/>
      <c r="BR156" s="24"/>
      <c r="BS156" s="25"/>
      <c r="BT156" s="30"/>
    </row>
    <row r="157" spans="1:72" s="22" customFormat="1" ht="194.2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155"/>
      <c r="N157" s="28"/>
      <c r="O157" s="18"/>
      <c r="P157" s="28"/>
      <c r="Q157" s="28"/>
      <c r="R157" s="28"/>
      <c r="S157" s="28"/>
      <c r="T157" s="28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"/>
      <c r="BE157" s="21"/>
      <c r="BF157" s="21"/>
      <c r="BG157" s="21"/>
      <c r="BH157" s="21"/>
      <c r="BI157" s="21"/>
      <c r="BJ157" s="23"/>
      <c r="BK157" s="23"/>
      <c r="BL157" s="24"/>
      <c r="BM157" s="25"/>
      <c r="BN157" s="36"/>
      <c r="BO157" s="36"/>
      <c r="BP157" s="36"/>
      <c r="BQ157" s="40"/>
      <c r="BR157" s="26"/>
      <c r="BS157" s="36"/>
      <c r="BT157" s="30"/>
    </row>
    <row r="158" spans="1:72" s="22" customFormat="1" ht="219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"/>
      <c r="BE158" s="21"/>
      <c r="BF158" s="21"/>
      <c r="BG158" s="21"/>
      <c r="BH158" s="21"/>
      <c r="BI158" s="21"/>
      <c r="BJ158" s="21"/>
      <c r="BK158" s="23"/>
      <c r="BL158" s="24"/>
      <c r="BM158" s="25"/>
      <c r="BN158" s="36"/>
      <c r="BO158" s="36"/>
      <c r="BP158" s="36"/>
      <c r="BQ158" s="40"/>
      <c r="BR158" s="26"/>
      <c r="BS158" s="36"/>
      <c r="BT158" s="30"/>
    </row>
    <row r="159" spans="1:72" s="22" customFormat="1" ht="198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18"/>
      <c r="L159" s="20"/>
      <c r="M159" s="21"/>
      <c r="N159" s="163"/>
      <c r="O159" s="163"/>
      <c r="P159" s="163"/>
      <c r="Q159" s="163"/>
      <c r="R159" s="163"/>
      <c r="S159" s="163"/>
      <c r="T159" s="163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"/>
      <c r="BE159" s="21"/>
      <c r="BF159" s="21"/>
      <c r="BG159" s="21"/>
      <c r="BH159" s="21"/>
      <c r="BI159" s="21"/>
      <c r="BJ159" s="23"/>
      <c r="BK159" s="29"/>
      <c r="BL159" s="24"/>
      <c r="BM159" s="25"/>
      <c r="BN159" s="21"/>
      <c r="BO159" s="21"/>
      <c r="BP159" s="21"/>
      <c r="BQ159" s="23"/>
      <c r="BR159" s="24"/>
      <c r="BS159" s="25"/>
      <c r="BT159" s="30"/>
    </row>
    <row r="160" spans="1:72" s="22" customFormat="1" ht="198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18"/>
      <c r="L160" s="20"/>
      <c r="M160" s="21"/>
      <c r="N160" s="23"/>
      <c r="O160" s="23"/>
      <c r="P160" s="23"/>
      <c r="Q160" s="23"/>
      <c r="R160" s="23"/>
      <c r="S160" s="23"/>
      <c r="T160" s="23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"/>
      <c r="BE160" s="21"/>
      <c r="BF160" s="21"/>
      <c r="BG160" s="21"/>
      <c r="BH160" s="21"/>
      <c r="BI160" s="21"/>
      <c r="BJ160" s="23"/>
      <c r="BK160" s="29"/>
      <c r="BL160" s="24"/>
      <c r="BM160" s="25"/>
      <c r="BN160" s="21"/>
      <c r="BO160" s="21"/>
      <c r="BP160" s="21"/>
      <c r="BQ160" s="23"/>
      <c r="BR160" s="24"/>
      <c r="BS160" s="25"/>
      <c r="BT160" s="30"/>
    </row>
    <row r="161" spans="1:72" s="22" customFormat="1" ht="198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18"/>
      <c r="L161" s="20"/>
      <c r="M161" s="21"/>
      <c r="N161" s="28"/>
      <c r="O161" s="18"/>
      <c r="P161" s="28"/>
      <c r="Q161" s="28"/>
      <c r="R161" s="28"/>
      <c r="S161" s="28"/>
      <c r="T161" s="28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21"/>
      <c r="BG161" s="21"/>
      <c r="BH161" s="21"/>
      <c r="BI161" s="21"/>
      <c r="BJ161" s="23"/>
      <c r="BK161" s="29"/>
      <c r="BL161" s="24"/>
      <c r="BM161" s="25"/>
      <c r="BN161" s="21"/>
      <c r="BO161" s="21"/>
      <c r="BP161" s="21"/>
      <c r="BQ161" s="23"/>
      <c r="BR161" s="24"/>
      <c r="BS161" s="25"/>
      <c r="BT161" s="30"/>
    </row>
    <row r="162" spans="1:72" s="22" customFormat="1" ht="146.2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18"/>
      <c r="L162" s="20"/>
      <c r="M162" s="21"/>
      <c r="N162" s="28"/>
      <c r="O162" s="18"/>
      <c r="P162" s="28"/>
      <c r="Q162" s="28"/>
      <c r="R162" s="28"/>
      <c r="S162" s="28"/>
      <c r="T162" s="28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"/>
      <c r="BE162" s="21"/>
      <c r="BF162" s="21"/>
      <c r="BG162" s="21"/>
      <c r="BH162" s="21"/>
      <c r="BI162" s="21"/>
      <c r="BJ162" s="23"/>
      <c r="BK162" s="29"/>
      <c r="BL162" s="24"/>
      <c r="BM162" s="25"/>
      <c r="BN162" s="21"/>
      <c r="BO162" s="21"/>
      <c r="BP162" s="21"/>
      <c r="BQ162" s="23"/>
      <c r="BR162" s="24"/>
      <c r="BS162" s="25"/>
      <c r="BT162" s="30"/>
    </row>
    <row r="163" spans="1:72" s="22" customFormat="1" ht="227.2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18"/>
      <c r="L163" s="20"/>
      <c r="M163" s="21"/>
      <c r="N163" s="28"/>
      <c r="O163" s="18"/>
      <c r="P163" s="28"/>
      <c r="Q163" s="28"/>
      <c r="R163" s="28"/>
      <c r="S163" s="28"/>
      <c r="T163" s="28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21"/>
      <c r="BG163" s="21"/>
      <c r="BH163" s="21"/>
      <c r="BI163" s="21"/>
      <c r="BJ163" s="23"/>
      <c r="BK163" s="29"/>
      <c r="BL163" s="24"/>
      <c r="BM163" s="25"/>
      <c r="BN163" s="21"/>
      <c r="BO163" s="21"/>
      <c r="BP163" s="21"/>
      <c r="BQ163" s="23"/>
      <c r="BR163" s="24"/>
      <c r="BS163" s="25"/>
      <c r="BT163" s="30"/>
    </row>
    <row r="164" spans="1:72" s="22" customFormat="1" ht="154.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18"/>
      <c r="L164" s="20"/>
      <c r="M164" s="21"/>
      <c r="N164" s="28"/>
      <c r="O164" s="28"/>
      <c r="P164" s="28"/>
      <c r="Q164" s="28"/>
      <c r="R164" s="28"/>
      <c r="S164" s="28"/>
      <c r="T164" s="28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21"/>
      <c r="BG164" s="21"/>
      <c r="BH164" s="21"/>
      <c r="BI164" s="21"/>
      <c r="BJ164" s="23"/>
      <c r="BK164" s="29"/>
      <c r="BL164" s="24"/>
      <c r="BM164" s="25"/>
      <c r="BN164" s="21"/>
      <c r="BO164" s="21"/>
      <c r="BP164" s="21"/>
      <c r="BQ164" s="23"/>
      <c r="BR164" s="24"/>
      <c r="BS164" s="25"/>
      <c r="BT164" s="30"/>
    </row>
    <row r="165" spans="1:72" s="22" customFormat="1" ht="154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18"/>
      <c r="L165" s="20"/>
      <c r="M165" s="21"/>
      <c r="N165" s="28"/>
      <c r="O165" s="18"/>
      <c r="P165" s="28"/>
      <c r="Q165" s="28"/>
      <c r="R165" s="28"/>
      <c r="S165" s="28"/>
      <c r="T165" s="28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21"/>
      <c r="BG165" s="21"/>
      <c r="BH165" s="21"/>
      <c r="BI165" s="21"/>
      <c r="BJ165" s="23"/>
      <c r="BK165" s="29"/>
      <c r="BL165" s="24"/>
      <c r="BM165" s="25"/>
      <c r="BN165" s="36"/>
      <c r="BO165" s="36"/>
      <c r="BP165" s="36"/>
      <c r="BQ165" s="40"/>
      <c r="BR165" s="26"/>
      <c r="BS165" s="36"/>
      <c r="BT165" s="30"/>
    </row>
    <row r="166" spans="1:72" s="22" customFormat="1" ht="182.2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18"/>
      <c r="L166" s="20"/>
      <c r="M166" s="21"/>
      <c r="N166" s="23"/>
      <c r="O166" s="23"/>
      <c r="P166" s="23"/>
      <c r="Q166" s="23"/>
      <c r="R166" s="23"/>
      <c r="S166" s="23"/>
      <c r="T166" s="23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21"/>
      <c r="BG166" s="21"/>
      <c r="BH166" s="21"/>
      <c r="BI166" s="23"/>
      <c r="BJ166" s="21"/>
      <c r="BK166" s="23"/>
      <c r="BL166" s="24"/>
      <c r="BM166" s="25"/>
      <c r="BN166" s="36"/>
      <c r="BO166" s="36"/>
      <c r="BP166" s="36"/>
      <c r="BQ166" s="40"/>
      <c r="BR166" s="26"/>
      <c r="BS166" s="36"/>
      <c r="BT166" s="30"/>
    </row>
    <row r="167" spans="1:72" s="22" customFormat="1" ht="182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18"/>
      <c r="L167" s="20"/>
      <c r="M167" s="21"/>
      <c r="N167" s="23"/>
      <c r="O167" s="23"/>
      <c r="P167" s="23"/>
      <c r="Q167" s="23"/>
      <c r="R167" s="23"/>
      <c r="S167" s="23"/>
      <c r="T167" s="28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21"/>
      <c r="BG167" s="21"/>
      <c r="BH167" s="21"/>
      <c r="BI167" s="21"/>
      <c r="BJ167" s="21"/>
      <c r="BK167" s="23"/>
      <c r="BL167" s="24"/>
      <c r="BM167" s="25"/>
      <c r="BN167" s="36"/>
      <c r="BO167" s="36"/>
      <c r="BP167" s="36"/>
      <c r="BQ167" s="40"/>
      <c r="BR167" s="26"/>
      <c r="BS167" s="36"/>
      <c r="BT167" s="30"/>
    </row>
    <row r="168" spans="1:72" s="22" customFormat="1" ht="312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18"/>
      <c r="L168" s="20"/>
      <c r="M168" s="21"/>
      <c r="N168" s="28"/>
      <c r="O168" s="28"/>
      <c r="P168" s="28"/>
      <c r="Q168" s="28"/>
      <c r="R168" s="28"/>
      <c r="S168" s="28"/>
      <c r="T168" s="28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181"/>
      <c r="BB168" s="21"/>
      <c r="BC168" s="21"/>
      <c r="BD168" s="23"/>
      <c r="BE168" s="21"/>
      <c r="BF168" s="21"/>
      <c r="BG168" s="21"/>
      <c r="BH168" s="21"/>
      <c r="BI168" s="23"/>
      <c r="BJ168" s="21"/>
      <c r="BK168" s="29"/>
      <c r="BL168" s="24"/>
      <c r="BM168" s="25"/>
      <c r="BN168" s="26"/>
    </row>
    <row r="169" spans="1:72" s="22" customFormat="1" ht="174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18"/>
      <c r="L169" s="20"/>
      <c r="M169" s="21"/>
      <c r="N169" s="28"/>
      <c r="O169" s="18"/>
      <c r="P169" s="28"/>
      <c r="Q169" s="28"/>
      <c r="R169" s="28"/>
      <c r="S169" s="28"/>
      <c r="T169" s="28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3"/>
      <c r="BE169" s="21"/>
      <c r="BF169" s="21"/>
      <c r="BG169" s="21"/>
      <c r="BH169" s="21"/>
      <c r="BI169" s="23"/>
      <c r="BJ169" s="21"/>
      <c r="BK169" s="29"/>
      <c r="BL169" s="24"/>
      <c r="BM169" s="25"/>
      <c r="BN169" s="26"/>
    </row>
    <row r="170" spans="1:72" s="22" customFormat="1" ht="167.2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18"/>
      <c r="L170" s="20"/>
      <c r="M170" s="21"/>
      <c r="N170" s="23"/>
      <c r="O170" s="23"/>
      <c r="P170" s="23"/>
      <c r="Q170" s="23"/>
      <c r="R170" s="23"/>
      <c r="S170" s="23"/>
      <c r="T170" s="23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181"/>
      <c r="BB170" s="21"/>
      <c r="BC170" s="21"/>
      <c r="BD170" s="23"/>
      <c r="BE170" s="21"/>
      <c r="BF170" s="21"/>
      <c r="BG170" s="21"/>
      <c r="BH170" s="21"/>
      <c r="BI170" s="23"/>
      <c r="BJ170" s="21"/>
      <c r="BK170" s="29"/>
      <c r="BL170" s="24"/>
      <c r="BM170" s="25"/>
      <c r="BN170" s="26"/>
    </row>
    <row r="171" spans="1:72" s="22" customFormat="1" ht="16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18"/>
      <c r="L171" s="20"/>
      <c r="M171" s="21"/>
      <c r="N171" s="23"/>
      <c r="O171" s="23"/>
      <c r="P171" s="23"/>
      <c r="Q171" s="23"/>
      <c r="R171" s="23"/>
      <c r="S171" s="23"/>
      <c r="T171" s="23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3"/>
      <c r="BE171" s="21"/>
      <c r="BF171" s="21"/>
      <c r="BG171" s="21"/>
      <c r="BH171" s="21"/>
      <c r="BI171" s="23"/>
      <c r="BJ171" s="21"/>
      <c r="BK171" s="29"/>
      <c r="BL171" s="24"/>
      <c r="BM171" s="25"/>
      <c r="BN171" s="26"/>
    </row>
    <row r="172" spans="1:72" s="22" customFormat="1" ht="167.2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18"/>
      <c r="L172" s="20"/>
      <c r="M172" s="21"/>
      <c r="N172" s="23"/>
      <c r="O172" s="23"/>
      <c r="P172" s="28"/>
      <c r="Q172" s="28"/>
      <c r="R172" s="28"/>
      <c r="S172" s="28"/>
      <c r="T172" s="28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3"/>
      <c r="BE172" s="21"/>
      <c r="BF172" s="21"/>
      <c r="BG172" s="21"/>
      <c r="BH172" s="21"/>
      <c r="BI172" s="23"/>
      <c r="BJ172" s="21"/>
      <c r="BK172" s="29"/>
      <c r="BL172" s="24"/>
      <c r="BM172" s="25"/>
      <c r="BN172" s="26"/>
    </row>
    <row r="173" spans="1:72" s="22" customFormat="1" ht="372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18"/>
      <c r="L173" s="20"/>
      <c r="M173" s="21"/>
      <c r="N173" s="18"/>
      <c r="O173" s="18"/>
      <c r="P173" s="18"/>
      <c r="Q173" s="18"/>
      <c r="R173" s="18"/>
      <c r="S173" s="18"/>
      <c r="T173" s="18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21"/>
      <c r="BG173" s="21"/>
      <c r="BH173" s="21"/>
      <c r="BI173" s="21"/>
      <c r="BJ173" s="21"/>
      <c r="BK173" s="21"/>
      <c r="BL173" s="24"/>
      <c r="BM173" s="21"/>
      <c r="BN173" s="21"/>
      <c r="BO173" s="21"/>
      <c r="BP173" s="21"/>
    </row>
    <row r="174" spans="1:72" s="22" customFormat="1" ht="257.2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18"/>
      <c r="L174" s="20"/>
      <c r="M174" s="21"/>
      <c r="N174" s="18"/>
      <c r="O174" s="18"/>
      <c r="P174" s="27"/>
      <c r="Q174" s="27"/>
      <c r="R174" s="27"/>
      <c r="S174" s="27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21"/>
      <c r="BG174" s="21"/>
      <c r="BH174" s="21"/>
      <c r="BI174" s="21"/>
      <c r="BJ174" s="21"/>
      <c r="BK174" s="21"/>
      <c r="BL174" s="24"/>
      <c r="BM174" s="21"/>
      <c r="BN174" s="21"/>
      <c r="BO174" s="21"/>
      <c r="BP174" s="21"/>
    </row>
    <row r="175" spans="1:72" s="22" customFormat="1" ht="254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18"/>
      <c r="L175" s="20"/>
      <c r="M175" s="21"/>
      <c r="N175" s="18"/>
      <c r="O175" s="18"/>
      <c r="P175" s="27"/>
      <c r="Q175" s="27"/>
      <c r="R175" s="27"/>
      <c r="S175" s="27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21"/>
      <c r="BG175" s="21"/>
      <c r="BH175" s="21"/>
      <c r="BI175" s="21"/>
      <c r="BJ175" s="21"/>
      <c r="BK175" s="21"/>
      <c r="BL175" s="24"/>
      <c r="BM175" s="21"/>
      <c r="BN175" s="21"/>
      <c r="BO175" s="21"/>
      <c r="BP175" s="21"/>
    </row>
    <row r="176" spans="1:72" s="22" customFormat="1" ht="319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18"/>
      <c r="L176" s="20"/>
      <c r="M176" s="21"/>
      <c r="N176" s="23"/>
      <c r="O176" s="23"/>
      <c r="P176" s="23"/>
      <c r="Q176" s="23"/>
      <c r="R176" s="23"/>
      <c r="S176" s="23"/>
      <c r="T176" s="28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21"/>
      <c r="BG176" s="21"/>
      <c r="BH176" s="21"/>
      <c r="BI176" s="21"/>
      <c r="BJ176" s="21"/>
      <c r="BK176" s="21"/>
      <c r="BL176" s="24"/>
      <c r="BM176" s="21"/>
      <c r="BN176" s="21"/>
      <c r="BO176" s="21"/>
      <c r="BP176" s="21"/>
    </row>
    <row r="177" spans="1:70" s="22" customFormat="1" ht="409.6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18"/>
      <c r="L177" s="18"/>
      <c r="M177" s="18"/>
      <c r="N177" s="28"/>
      <c r="O177" s="18"/>
      <c r="P177" s="28"/>
      <c r="Q177" s="28"/>
      <c r="R177" s="28"/>
      <c r="S177" s="28"/>
      <c r="T177" s="28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21"/>
      <c r="BG177" s="21"/>
      <c r="BH177" s="21"/>
      <c r="BI177" s="21"/>
      <c r="BJ177" s="21"/>
      <c r="BK177" s="21"/>
      <c r="BL177" s="24"/>
      <c r="BM177" s="21"/>
      <c r="BN177" s="21"/>
      <c r="BO177" s="21"/>
      <c r="BP177" s="21"/>
    </row>
    <row r="178" spans="1:70" s="22" customFormat="1" ht="14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18"/>
      <c r="L178" s="20"/>
      <c r="M178" s="21"/>
      <c r="N178" s="23"/>
      <c r="O178" s="23"/>
      <c r="P178" s="23"/>
      <c r="Q178" s="23"/>
      <c r="R178" s="23"/>
      <c r="S178" s="23"/>
      <c r="T178" s="28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21"/>
      <c r="BG178" s="21"/>
      <c r="BH178" s="21"/>
      <c r="BI178" s="21"/>
      <c r="BJ178" s="21"/>
      <c r="BK178" s="21"/>
      <c r="BL178" s="24"/>
      <c r="BM178" s="21"/>
      <c r="BN178" s="21"/>
      <c r="BO178" s="21"/>
      <c r="BP178" s="21"/>
    </row>
    <row r="179" spans="1:70" s="22" customFormat="1" ht="14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18"/>
      <c r="L179" s="20"/>
      <c r="M179" s="18"/>
      <c r="N179" s="23"/>
      <c r="O179" s="23"/>
      <c r="P179" s="23"/>
      <c r="Q179" s="23"/>
      <c r="R179" s="23"/>
      <c r="S179" s="23"/>
      <c r="T179" s="23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21"/>
      <c r="BG179" s="21"/>
      <c r="BH179" s="21"/>
      <c r="BI179" s="21"/>
      <c r="BJ179" s="21"/>
      <c r="BK179" s="21"/>
      <c r="BL179" s="24"/>
      <c r="BM179" s="21"/>
      <c r="BN179" s="21"/>
      <c r="BO179" s="21"/>
      <c r="BP179" s="21"/>
    </row>
    <row r="180" spans="1:70" s="22" customFormat="1" ht="292.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18"/>
      <c r="L180" s="20"/>
      <c r="M180" s="21"/>
      <c r="N180" s="27"/>
      <c r="O180" s="18"/>
      <c r="P180" s="27"/>
      <c r="Q180" s="27"/>
      <c r="R180" s="27"/>
      <c r="S180" s="27"/>
      <c r="T180" s="27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21"/>
      <c r="BG180" s="21"/>
      <c r="BH180" s="21"/>
      <c r="BI180" s="21"/>
      <c r="BJ180" s="21"/>
      <c r="BK180" s="21"/>
      <c r="BL180" s="24"/>
      <c r="BM180" s="21"/>
      <c r="BN180" s="21"/>
      <c r="BO180" s="21"/>
      <c r="BP180" s="24"/>
      <c r="BQ180" s="25"/>
      <c r="BR180" s="26"/>
    </row>
    <row r="181" spans="1:70" s="22" customFormat="1" ht="177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18"/>
      <c r="L181" s="20"/>
      <c r="M181" s="21"/>
      <c r="N181" s="18"/>
      <c r="O181" s="18"/>
      <c r="P181" s="27"/>
      <c r="Q181" s="27"/>
      <c r="R181" s="27"/>
      <c r="S181" s="27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1"/>
      <c r="BF181" s="21"/>
      <c r="BG181" s="21"/>
      <c r="BH181" s="21"/>
      <c r="BI181" s="21"/>
      <c r="BJ181" s="21"/>
      <c r="BK181" s="21"/>
      <c r="BL181" s="21"/>
      <c r="BM181" s="21"/>
      <c r="BN181" s="21"/>
      <c r="BO181" s="21"/>
      <c r="BP181" s="24"/>
      <c r="BQ181" s="25"/>
      <c r="BR181" s="26"/>
    </row>
  </sheetData>
  <autoFilter ref="A2:BM153"/>
  <mergeCells count="1">
    <mergeCell ref="I3:I5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78_лот_(Всего)</vt:lpstr>
      <vt:lpstr>78_лот_(Хоз.способ)</vt:lpstr>
      <vt:lpstr>78_лот_(Не льготник)</vt:lpstr>
      <vt:lpstr>'78_лот_(Всего)'!Заголовки_для_печати</vt:lpstr>
      <vt:lpstr>'78_лот_(Не льготник)'!Заголовки_для_печати</vt:lpstr>
      <vt:lpstr>'78_лот_(Хоз.способ)'!Заголовки_для_печати</vt:lpstr>
      <vt:lpstr>'78_лот_(Всего)'!Область_печати</vt:lpstr>
      <vt:lpstr>'78_лот_(Не льготник)'!Область_печати</vt:lpstr>
      <vt:lpstr>'78_лот_(Хоз.способ)'!Область_печати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2016-07-04T07:53:49Z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