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Закупки по ИПР 5млр\Модернизация ВЛ-10 кВ\ТВ-1555 ПИР Модерн ВЛ-10кВ №15 ПС Торопец\"/>
    </mc:Choice>
  </mc:AlternateContent>
  <bookViews>
    <workbookView xWindow="0" yWindow="0" windowWidth="25200" windowHeight="11190"/>
  </bookViews>
  <sheets>
    <sheet name="пир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6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_4">#REF!</definedName>
    <definedName name="__xlnm.Print_Titles_6">#REF!</definedName>
    <definedName name="__xlnm.Print_Titles_8">#REF!</definedName>
    <definedName name="_123">#REF!</definedName>
    <definedName name="_H4.11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вввээ">#REF!</definedName>
    <definedName name="_рр_">#REF!</definedName>
    <definedName name="_С4.2">#REF!</definedName>
    <definedName name="a01_СС_Титул_pre_rep">#REF!</definedName>
    <definedName name="a02_СС_Шапка_pre_rep">#REF!</definedName>
    <definedName name="a06_СС_Лимитированные_pre_rep">#REF!</definedName>
    <definedName name="a08_СС_ЗаголовокЛимит_pre_rep">#REF!</definedName>
    <definedName name="a24_С_ИтогГрафы_pre_rep">#REF!</definedName>
    <definedName name="a27_С_Концовка_pre_rep">#REF!</definedName>
    <definedName name="a33_Р_Заголовок_pre_rep">#REF!</definedName>
    <definedName name="a34_Р_ИтогГрафы_pre_rep">#REF!</definedName>
    <definedName name="a43_ПР_Заголовок_pre_rep">#REF!</definedName>
    <definedName name="a44_ПР_ИтогГрафы_pre_rep">#REF!</definedName>
    <definedName name="a51_Ст_Строка_pre_rep">#REF!</definedName>
    <definedName name="a52_Ст_Поправки_pre_rep">#REF!</definedName>
    <definedName name="a54_Ст_НРиСП_pre_rep">#REF!</definedName>
    <definedName name="ABN">[1]!ABN</definedName>
    <definedName name="D">[2]Список!$D$1:$D$2</definedName>
    <definedName name="dial_koef_udar">[3]!dial_koef_udar</definedName>
    <definedName name="dial_koef_zap">[4]!dial_koef_zap</definedName>
    <definedName name="dial_mater">[4]!dial_mater</definedName>
    <definedName name="dial_mater_udar">[3]!dial_mater_udar</definedName>
    <definedName name="dialog_montag_show">[4]!dialog_montag_show</definedName>
    <definedName name="dtp_num">#REF!</definedName>
    <definedName name="E">[2]Список!$E$1:$E$2</definedName>
    <definedName name="efsdf">#REF!</definedName>
    <definedName name="Excel_BuiltIn_Print_Area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>#REF!</definedName>
    <definedName name="Excel_BuiltIn_Print_Area_5">#REF!</definedName>
    <definedName name="Excel_BuiltIn_Print_Area_9">#REF!</definedName>
    <definedName name="Excel_BuiltIn_Print_Titles_12">#REF!</definedName>
    <definedName name="Excel_BuiltIn_Print_Titles_13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">#REF!</definedName>
    <definedName name="Excel_BuiltIn_Print_Titles_8">#REF!</definedName>
    <definedName name="Excel_BuiltIn_Print_Titles_9">#REF!</definedName>
    <definedName name="excel10">#REF!</definedName>
    <definedName name="Excel3">#REF!</definedName>
    <definedName name="exel">#REF!</definedName>
    <definedName name="exel02">#REF!</definedName>
    <definedName name="exel1">#REF!</definedName>
    <definedName name="exel111">#REF!</definedName>
    <definedName name="exel2">#REF!</definedName>
    <definedName name="F">[2]Список!$F$1:$F$2</definedName>
    <definedName name="fcsdf">#REF!</definedName>
    <definedName name="FD">[5]!FD</definedName>
    <definedName name="fghj">[6]!dial_mater_udar</definedName>
    <definedName name="gerl">[7]!dial_mater</definedName>
    <definedName name="h">#REF!</definedName>
    <definedName name="hgjg">#REF!</definedName>
    <definedName name="NumTxt">Модуль1.NumTxt</definedName>
    <definedName name="PDat">[5]!PDat</definedName>
    <definedName name="PRI_NAME">#REF!</definedName>
    <definedName name="Print_Area">#REF!</definedName>
    <definedName name="qqq">Модуль1.NumTxt</definedName>
    <definedName name="Rashod_dolot_udar">[3]!Rashod_dolot_udar</definedName>
    <definedName name="Rashod_dolot_zap">[4]!Rashod_dolot_zap</definedName>
    <definedName name="s">Модуль1.NumTxt</definedName>
    <definedName name="Sum_Prop">[5]!sum_prop</definedName>
    <definedName name="Times">#REF!</definedName>
    <definedName name="vvod_ini">[8]!vvod_ini</definedName>
    <definedName name="w.xls">[9]Привод!#REF!</definedName>
    <definedName name="WS.XLS">#REF!</definedName>
    <definedName name="ZK">#REF!</definedName>
    <definedName name="zzzzz">#REF!</definedName>
    <definedName name="А">[2]Список!$A$1:$A$5</definedName>
    <definedName name="аааааааааааа">#REF!</definedName>
    <definedName name="ааррпп">#REF!</definedName>
    <definedName name="аве">[1]!ABN</definedName>
    <definedName name="авпе12">#REF!</definedName>
    <definedName name="Авторский_надзор">#REF!</definedName>
    <definedName name="акт">#REF!</definedName>
    <definedName name="аморт.">[10]!dial_koef_udar</definedName>
    <definedName name="апр">#REF!</definedName>
    <definedName name="апрарар">#REF!</definedName>
    <definedName name="арпарп">#REF!</definedName>
    <definedName name="В">[2]Список!$B$1:$B$11</definedName>
    <definedName name="ва">#REF!</definedName>
    <definedName name="ветер">[11]Таблица!$O$23:$O$24</definedName>
    <definedName name="ВЛ">#REF!</definedName>
    <definedName name="ВЛ110">[12]Справка!$I$3:$I$35</definedName>
    <definedName name="Возвратные_суммы">#REF!</definedName>
    <definedName name="Воздушные_линии">[11]Таблица!$B$6:$B$82</definedName>
    <definedName name="Восстановление_покрытий">[11]Таблица!$B$342:$B$346</definedName>
    <definedName name="Временные_здания_линия">#REF!</definedName>
    <definedName name="Временные_здания_площадка">#REF!</definedName>
    <definedName name="Выключатели" comment="Типы силовых выключателей">[11]Таблица!$B$467:$B$486</definedName>
    <definedName name="Год_ввода">#REF!</definedName>
    <definedName name="Год_освоения">#REF!</definedName>
    <definedName name="д">#REF!</definedName>
    <definedName name="да">#REF!</definedName>
    <definedName name="Демонтаж_ВЛ">[11]Таблица!$B$150:$B$170</definedName>
    <definedName name="Демонтаж_ВЛ_0_4_10_кВ_поопорно">[11]Таблица!$B$173:$B$180</definedName>
    <definedName name="Демонтаж_ж_б_опор_ВЛ_35_220_кВ__тыс._руб._за_1_м3">[11]Таблица!$B$183:$B$191</definedName>
    <definedName name="Демонтаж_зданий">[11]Таблица!$B$654:$B$667</definedName>
    <definedName name="Демонтаж_оборудования_ПС">[11]Таблица!$B$600:$B$651</definedName>
    <definedName name="Демонтаж_стальных_опор_ВЛ_35_220_кВ__тыс._руб._за_1_т">[11]Таблица!$B$194:$B$202</definedName>
    <definedName name="дж">#REF!</definedName>
    <definedName name="Добровольное_страхование">#REF!</definedName>
    <definedName name="Доп.затраты_в_зимнее_время">#REF!</definedName>
    <definedName name="е">#REF!</definedName>
    <definedName name="Ева">[13]!dial_koef_udar</definedName>
    <definedName name="еен">#REF!</definedName>
    <definedName name="ен8">#REF!</definedName>
    <definedName name="ж">#REF!</definedName>
    <definedName name="Закрытые_подстанции_в_целом">[11]Таблица!$B$397:$B$406</definedName>
    <definedName name="Затраты_на_вырубку_просеки">[11]Таблица!$B$110:$B$113</definedName>
    <definedName name="Затраты_на_дирекцию">#REF!</definedName>
    <definedName name="Затраты_на_устройство_лежневых_дорог">[11]Таблица!$B$114:$B$123</definedName>
    <definedName name="земля">#REF!</definedName>
    <definedName name="ззщ">#REF!</definedName>
    <definedName name="Зоны">[14]индексы!#REF!</definedName>
    <definedName name="Из">Модуль1.NumTxt</definedName>
    <definedName name="_xlnm.Extract">#REF!</definedName>
    <definedName name="йй">[4]!dial_koef_zap</definedName>
    <definedName name="иииииии">#REF!</definedName>
    <definedName name="иоделир.">[15]!dial_mater_udar</definedName>
    <definedName name="Исходные_данные">#REF!</definedName>
    <definedName name="к">#REF!</definedName>
    <definedName name="кабель">#REF!</definedName>
    <definedName name="Кабельные_линии">[11]Таблица!$B$206:$B$331</definedName>
    <definedName name="Кварталы">[14]индексы!#REF!</definedName>
    <definedName name="кк">[4]!Rashod_dolot_zap</definedName>
    <definedName name="ккроь">#REF!</definedName>
    <definedName name="КЛ">[16]Справка!$A$3:$A$31</definedName>
    <definedName name="Кл4">[14]классификаторы!$D$2:$D$12</definedName>
    <definedName name="Кл5">[14]классификаторы!$F$2:$F$3</definedName>
    <definedName name="Компенсаторы">[11]Таблица!$B$532:$B$547</definedName>
    <definedName name="Комплектные_трансформаторные_устройства">[11]Таблица!$B$133:$B$147</definedName>
    <definedName name="коф">[17]!dial_koef_udar</definedName>
    <definedName name="коэф">#REF!</definedName>
    <definedName name="Коэфф">#REF!</definedName>
    <definedName name="КТП">[18]объемы!$V$4:$V$29</definedName>
    <definedName name="лдл45жд">#REF!</definedName>
    <definedName name="линия">#REF!</definedName>
    <definedName name="Лист3">#REF!</definedName>
    <definedName name="ллллл">#REF!</definedName>
    <definedName name="лололол">#REF!</definedName>
    <definedName name="медленно">Модуль1.NumTxt</definedName>
    <definedName name="моделир.">[19]!dial_mater</definedName>
    <definedName name="мпорп">#REF!</definedName>
    <definedName name="Мытищи">[20]!dial_mater_udar</definedName>
    <definedName name="н">Модуль1.NumTxt</definedName>
    <definedName name="Название_сметы">[21]Смета180!$A$8</definedName>
    <definedName name="Налог_на_добавленную_стоимость">#REF!</definedName>
    <definedName name="Налог_на_пользавтелей_автдорог">#REF!</definedName>
    <definedName name="насос">[17]!dial_koef_udar</definedName>
    <definedName name="Непредвиденные_расходы">#REF!</definedName>
    <definedName name="нНЕФТЕЮГ">Модуль1.NumTxt</definedName>
    <definedName name="нов">#REF!</definedName>
    <definedName name="Номер_расчета">#REF!</definedName>
    <definedName name="Нормативная_база">#REF!</definedName>
    <definedName name="Нормативно_сметная_база">#REF!</definedName>
    <definedName name="о">#REF!</definedName>
    <definedName name="_xlnm.Print_Area">#REF!</definedName>
    <definedName name="олол">#REF!</definedName>
    <definedName name="ОРУ_по_блочным_и_мостиковым_схемам">[11]Таблица!$B$453:$B$464</definedName>
    <definedName name="Отвод_земель_ПС_20">[11]Таблица!$B$670:$B$676</definedName>
    <definedName name="Отвод_земель_ПС_35_220">[11]Таблица!$B$679:$B$696</definedName>
    <definedName name="Открытые_подстанции_35_220_кВ_в_целом__элегазовое_и_зарубежное_оборудование">[11]Таблица!$B$376:$B$394</definedName>
    <definedName name="Открытые_подстанции_в_целом">[11]Таблица!$B$355:$B$373</definedName>
    <definedName name="оц.зап.">[22]!dial_koef_udar</definedName>
    <definedName name="п">#REF!</definedName>
    <definedName name="па">Модуль1.NumTxt</definedName>
    <definedName name="пааааааар">#REF!</definedName>
    <definedName name="пае">#REF!</definedName>
    <definedName name="паспорт">[23]!dial_mater_udar</definedName>
    <definedName name="пир">#REF!</definedName>
    <definedName name="ПИР4">#REF!</definedName>
    <definedName name="ПИР5">#REF!</definedName>
    <definedName name="Под_напр_ВЛ">[11]Таблица!$O$30</definedName>
    <definedName name="Под_напр_КЛ">[11]Таблица!$P$30</definedName>
    <definedName name="Подвеска_ВОЛС_на_существующих_опорах">[11]Таблица!$B$126:$B$130</definedName>
    <definedName name="Пожарная_охрана">#REF!</definedName>
    <definedName name="поппролшщ">#REF!</definedName>
    <definedName name="Постоянная_часть_закрытых_ПС">[11]Таблица!$B$433:$B$438</definedName>
    <definedName name="Постоянная_часть_открытых_ПС">[11]Таблица!$B$421:$B$430</definedName>
    <definedName name="Постоянный_отвод_земель_ВЛ">[11]Таблица!$B$89:$B$107</definedName>
    <definedName name="пппппп">#REF!</definedName>
    <definedName name="пр">#REF!</definedName>
    <definedName name="Пр_Ягур">Модуль1.NumTxt</definedName>
    <definedName name="Премирование">#REF!</definedName>
    <definedName name="про">#REF!</definedName>
    <definedName name="прое">#REF!</definedName>
    <definedName name="Проектные">#REF!</definedName>
    <definedName name="Прокладка_ВОЛС_в_траншее">[11]Таблица!$B$349:$B$351</definedName>
    <definedName name="Промежуточный_коэфф._К1">#REF!</definedName>
    <definedName name="Промежуточный_коэфф._К2">#REF!</definedName>
    <definedName name="Противоаварийная_автоматика_ПС">[11]Таблица!$B$441:$B$450</definedName>
    <definedName name="прро">#REF!</definedName>
    <definedName name="р">#REF!</definedName>
    <definedName name="работки">[24]справочник!$A$2:$A$35</definedName>
    <definedName name="работки1">#REF!</definedName>
    <definedName name="работы">[25]справочник_новый!$A$2:$A$56</definedName>
    <definedName name="работы_1.2015">#REF!</definedName>
    <definedName name="работы_3">#REF!</definedName>
    <definedName name="Работы2">[26]справочник_новый!$A$2:$A$70</definedName>
    <definedName name="расчет">[27]!dialog_montag_show</definedName>
    <definedName name="Расчет_реконструкции">[11]Таблица!$M$7:$M$8</definedName>
    <definedName name="Расширение_ПС">[11]Таблица!$M$9:$M$10</definedName>
    <definedName name="рг">#REF!</definedName>
    <definedName name="Реакторы">[11]Таблица!$B$550:$B$597</definedName>
    <definedName name="Регионы" comment="Наименования регионов РФ">[14]индексы!#REF!</definedName>
    <definedName name="Регионы_таблица">[14]индексы!#REF!</definedName>
    <definedName name="реконструкция">#REF!</definedName>
    <definedName name="РЗАПС">[28]Справка!$L$3:$L$8</definedName>
    <definedName name="роорррррррррррррррр">#REF!</definedName>
    <definedName name="рыбинск">#REF!</definedName>
    <definedName name="СводникКТП">#REF!</definedName>
    <definedName name="Сейсмика_зданий">[11]Таблица!$R$26:$R$28</definedName>
    <definedName name="Сейсмика_линий">[11]Таблица!$O$26:$O$28</definedName>
    <definedName name="СКО">[29]!dial_koef_udar</definedName>
    <definedName name="Смета">#REF!</definedName>
    <definedName name="Снижение_стоимости_двухцепной_ВЛ">[11]Таблица!#REF!</definedName>
    <definedName name="специф.2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>#REF!</definedName>
    <definedName name="Срез_№_в_ИПР">#N/A</definedName>
    <definedName name="ссммм">#REF!</definedName>
    <definedName name="ССР">#REF!</definedName>
    <definedName name="сср8">#REF!</definedName>
    <definedName name="ст">[1]!ABN</definedName>
    <definedName name="Стоимость_ПИР">#REF!</definedName>
    <definedName name="Стоимость_специальных_переходов">[11]Таблица!$B$336:$B$338</definedName>
    <definedName name="СтрПС">[28]Справка!$A$3:$A$31</definedName>
    <definedName name="счмм">#REF!</definedName>
    <definedName name="Таблица_индексов">[14]индексы!#REF!</definedName>
    <definedName name="Таблица_регионов">[14]индексы!#REF!</definedName>
    <definedName name="тампонаж">[30]!Rashod_dolot_zap</definedName>
    <definedName name="ТПиР">[14]классификаторы!$H$2:$H$5</definedName>
    <definedName name="Трансформаторы">[11]Таблица!$B$489:$B$529</definedName>
    <definedName name="Условия_ВЛ">[11]Таблица!$O$13:$O$17</definedName>
    <definedName name="Условия_КЛ">[11]Таблица!$P$15</definedName>
    <definedName name="уу">[4]!dialog_montag_show</definedName>
    <definedName name="ф">#REF!</definedName>
    <definedName name="Филиал">#REF!</definedName>
    <definedName name="Филиалы">[31]Списки!$C$2:$C$12</definedName>
    <definedName name="фыв">[5]!FD</definedName>
    <definedName name="х">#REF!</definedName>
    <definedName name="цц">[4]!dial_mater</definedName>
    <definedName name="шаблон">[1]!ABN</definedName>
    <definedName name="э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37" i="1"/>
  <c r="I29" i="1"/>
  <c r="I57" i="1" l="1"/>
  <c r="I51" i="1"/>
  <c r="I50" i="1"/>
  <c r="I52" i="1" l="1"/>
  <c r="I53" i="1" s="1"/>
  <c r="I27" i="1"/>
  <c r="I26" i="1"/>
  <c r="I20" i="1"/>
  <c r="I19" i="1"/>
  <c r="I18" i="1"/>
  <c r="D23" i="1" s="1"/>
  <c r="I21" i="1" s="1"/>
  <c r="J26" i="1"/>
  <c r="J21" i="1"/>
  <c r="J20" i="1"/>
  <c r="J18" i="1"/>
  <c r="I28" i="1" l="1"/>
  <c r="I43" i="1"/>
  <c r="I42" i="1"/>
  <c r="I44" i="1" l="1"/>
  <c r="J40" i="1"/>
  <c r="I35" i="1"/>
  <c r="I34" i="1"/>
  <c r="I36" i="1" l="1"/>
  <c r="I58" i="1" s="1"/>
  <c r="I60" i="1" l="1"/>
  <c r="I59" i="1" l="1"/>
  <c r="I61" i="1" l="1"/>
  <c r="I62" i="1" s="1"/>
  <c r="I63" i="1" s="1"/>
</calcChain>
</file>

<file path=xl/sharedStrings.xml><?xml version="1.0" encoding="utf-8"?>
<sst xmlns="http://schemas.openxmlformats.org/spreadsheetml/2006/main" count="107" uniqueCount="55">
  <si>
    <t>СОГЛАСОВАНО</t>
  </si>
  <si>
    <t>УТВЕРЖДАЮ</t>
  </si>
  <si>
    <t>_____________________________</t>
  </si>
  <si>
    <t>"______"_______________________201 г.</t>
  </si>
  <si>
    <t xml:space="preserve">Смета </t>
  </si>
  <si>
    <t>на проектные (изыскательские) работы</t>
  </si>
  <si>
    <t>(Стадия: Рабочий проект)</t>
  </si>
  <si>
    <t>Наименование проектной (изыскательской) организации:</t>
  </si>
  <si>
    <t>Наименование организации заказчика:</t>
  </si>
  <si>
    <t>Филиал ПАО "МРСК Центра"-"Тверьэнерго"</t>
  </si>
  <si>
    <t>Объекты энергетики. РАО ЕЭС. 2004 г. Табл.11</t>
  </si>
  <si>
    <t>СМР</t>
  </si>
  <si>
    <t>Стадия - "Рабочий проект" = 100%;</t>
  </si>
  <si>
    <t xml:space="preserve">Итого  </t>
  </si>
  <si>
    <t>Понижающий договорной коэффициент</t>
  </si>
  <si>
    <t>НДС 18%</t>
  </si>
  <si>
    <t>Сметная стоимость, млн.</t>
  </si>
  <si>
    <t>оборудование</t>
  </si>
  <si>
    <t>Cтоимость оборудования, млн. руб</t>
  </si>
  <si>
    <t>Письмо Минстроя РФ от 04.04.2018 г № 13606-ХМ/09   - 3,83</t>
  </si>
  <si>
    <t>В ценах 2001г.</t>
  </si>
  <si>
    <t>Реконструкция ВЛ 0,4 кВ (0,866 км; 30 ответвл.)</t>
  </si>
  <si>
    <t>0,86914475/2,94*1000</t>
  </si>
  <si>
    <t>ПНР</t>
  </si>
  <si>
    <t>0,00680406/9,08*1000</t>
  </si>
  <si>
    <t>1) - 2,4 - стоимость проектирования электрических сетей напряжением 0,4 кВ с применением СИП</t>
  </si>
  <si>
    <t>Проезд</t>
  </si>
  <si>
    <t>0,01883602/4,68*1000</t>
  </si>
  <si>
    <t>((0,016 + ((0,023 - 0,016) / (0,4-0,2)) * (0,3004-0,2)) * 1000 * 3,42)*2,4*82,5%</t>
  </si>
  <si>
    <t>Стоимость (01.01.2001) млн.руб.</t>
  </si>
  <si>
    <t>Письмо Минрегиона РФ от 04.05.2012 г № 10837 ИП/08 К-3,42</t>
  </si>
  <si>
    <t>0,2 млн</t>
  </si>
  <si>
    <t>2,4 - под табл. 11</t>
  </si>
  <si>
    <t>82,5 % - А12</t>
  </si>
  <si>
    <t>2,54 из письма</t>
  </si>
  <si>
    <t>ктп - прочие</t>
  </si>
  <si>
    <t>индексы / 1,25</t>
  </si>
  <si>
    <t>0,7- типовой проект</t>
  </si>
  <si>
    <t>( итог по главе 1-9)</t>
  </si>
  <si>
    <t>Стоимость (01.01.2001)</t>
  </si>
  <si>
    <t>(итог по главе 1-9)</t>
  </si>
  <si>
    <t>№ п/п</t>
  </si>
  <si>
    <t>Характеристика предприятия, 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</si>
  <si>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</si>
  <si>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</t>
  </si>
  <si>
    <t>Стоимость работ, тыс. руб.</t>
  </si>
  <si>
    <t>((0,07925* 0,018 / 0,2) *0,7* 1000*3</t>
  </si>
  <si>
    <t>Монтаж комплекта индикаторов короткого замыкания на ВЛ-10 кВ      ( 3шт.)</t>
  </si>
  <si>
    <t xml:space="preserve">Модернизация  ВЛ-10кВ фид.№15 ПС Торопец с установкой 
реклоузеров (2 шт.), РЛР (22 шт.), ИКЗ (3 шт.), выключателей нагрузки с отделителем (9шт.)
</t>
  </si>
  <si>
    <t>Монтаж реклоузера R1 (2шт.)</t>
  </si>
  <si>
    <t>((0,018 + ((0,035 - 0,018) / (0,4 - 0,2)) * (0,31515- 0,2)) * 1000)*0,7*2</t>
  </si>
  <si>
    <t>Монтаж разъединителя 10 кВ             ( 22шт.)</t>
  </si>
  <si>
    <t>0,01467*0,018/0,2*1000*0,7*22</t>
  </si>
  <si>
    <t>Монтаж элегазового выключателя нагрузки с отделителем на ВЛ-10 кВ (9шт.)</t>
  </si>
  <si>
    <t>((0,018 + ((0,035 - 0,018) / (0,4 - 0,2)) * (0,29082 - 0,2))*0,7*9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</si>
</sst>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00"/>
    <numFmt numFmtId="166" formatCode="* #,##0.00;* \-#,##0.00;* &quot;-&quot;??;@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Tahoma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MS Sans Serif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</cellStyleXfs>
  <cellXfs count="125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165" fontId="8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center" wrapText="1"/>
    </xf>
    <xf numFmtId="164" fontId="11" fillId="0" borderId="0" xfId="1" applyNumberFormat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left" vertical="center" wrapText="1"/>
    </xf>
    <xf numFmtId="2" fontId="13" fillId="0" borderId="0" xfId="1" applyNumberFormat="1" applyFont="1" applyAlignment="1">
      <alignment vertical="center"/>
    </xf>
    <xf numFmtId="165" fontId="1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7" fillId="0" borderId="21" xfId="1" applyFont="1" applyBorder="1" applyAlignment="1">
      <alignment horizontal="left" vertical="center" wrapText="1"/>
    </xf>
    <xf numFmtId="0" fontId="10" fillId="0" borderId="23" xfId="1" applyFont="1" applyBorder="1" applyAlignment="1">
      <alignment horizontal="left" vertical="center" wrapText="1"/>
    </xf>
    <xf numFmtId="164" fontId="8" fillId="0" borderId="0" xfId="1" applyNumberFormat="1" applyFont="1" applyAlignment="1">
      <alignment vertical="center"/>
    </xf>
    <xf numFmtId="0" fontId="10" fillId="0" borderId="28" xfId="1" applyFont="1" applyBorder="1" applyAlignment="1">
      <alignment horizontal="left" vertical="center" wrapText="1"/>
    </xf>
    <xf numFmtId="2" fontId="8" fillId="0" borderId="0" xfId="1" applyNumberFormat="1" applyFont="1" applyAlignment="1">
      <alignment vertical="center"/>
    </xf>
    <xf numFmtId="0" fontId="14" fillId="0" borderId="0" xfId="1" applyFont="1" applyAlignment="1">
      <alignment vertical="center" wrapText="1"/>
    </xf>
    <xf numFmtId="0" fontId="3" fillId="0" borderId="0" xfId="1" applyFont="1" applyBorder="1" applyAlignment="1">
      <alignment vertical="center"/>
    </xf>
    <xf numFmtId="164" fontId="11" fillId="0" borderId="13" xfId="1" applyNumberFormat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164" fontId="12" fillId="2" borderId="15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165" fontId="10" fillId="0" borderId="0" xfId="1" applyNumberFormat="1" applyFont="1" applyAlignment="1">
      <alignment horizontal="right" vertical="center" wrapText="1"/>
    </xf>
    <xf numFmtId="0" fontId="10" fillId="0" borderId="0" xfId="1" applyFont="1" applyAlignment="1">
      <alignment vertical="center" wrapText="1"/>
    </xf>
    <xf numFmtId="164" fontId="4" fillId="0" borderId="20" xfId="1" applyNumberFormat="1" applyFont="1" applyBorder="1" applyAlignment="1"/>
    <xf numFmtId="164" fontId="4" fillId="0" borderId="22" xfId="1" applyNumberFormat="1" applyFont="1" applyBorder="1" applyAlignment="1"/>
    <xf numFmtId="164" fontId="4" fillId="0" borderId="27" xfId="1" applyNumberFormat="1" applyFont="1" applyBorder="1" applyAlignment="1"/>
    <xf numFmtId="164" fontId="4" fillId="0" borderId="32" xfId="1" applyNumberFormat="1" applyFont="1" applyBorder="1" applyAlignment="1"/>
    <xf numFmtId="164" fontId="12" fillId="0" borderId="15" xfId="1" applyNumberFormat="1" applyFont="1" applyBorder="1" applyAlignment="1">
      <alignment horizontal="center" vertical="center" wrapText="1"/>
    </xf>
    <xf numFmtId="164" fontId="10" fillId="0" borderId="0" xfId="1" applyNumberFormat="1" applyFont="1" applyAlignment="1">
      <alignment horizontal="right" vertical="center" wrapText="1"/>
    </xf>
    <xf numFmtId="164" fontId="11" fillId="0" borderId="17" xfId="1" applyNumberFormat="1" applyFont="1" applyBorder="1" applyAlignment="1">
      <alignment horizontal="center" vertical="center" wrapText="1"/>
    </xf>
    <xf numFmtId="3" fontId="5" fillId="0" borderId="0" xfId="1" applyNumberFormat="1" applyFont="1" applyAlignment="1">
      <alignment vertical="center"/>
    </xf>
    <xf numFmtId="2" fontId="5" fillId="0" borderId="0" xfId="1" applyNumberFormat="1" applyFont="1" applyAlignment="1">
      <alignment vertical="center"/>
    </xf>
    <xf numFmtId="0" fontId="10" fillId="0" borderId="0" xfId="1" applyFont="1" applyAlignment="1">
      <alignment vertical="center" wrapText="1"/>
    </xf>
    <xf numFmtId="165" fontId="10" fillId="0" borderId="0" xfId="1" applyNumberFormat="1" applyFont="1" applyBorder="1" applyAlignment="1">
      <alignment horizontal="right" vertical="center" wrapText="1"/>
    </xf>
    <xf numFmtId="0" fontId="10" fillId="0" borderId="0" xfId="1" applyFont="1" applyBorder="1" applyAlignment="1">
      <alignment vertical="center" wrapText="1"/>
    </xf>
    <xf numFmtId="164" fontId="3" fillId="0" borderId="40" xfId="1" applyNumberFormat="1" applyFont="1" applyBorder="1" applyAlignment="1">
      <alignment vertical="center"/>
    </xf>
    <xf numFmtId="165" fontId="10" fillId="0" borderId="0" xfId="1" applyNumberFormat="1" applyFont="1" applyBorder="1" applyAlignment="1">
      <alignment vertical="center" wrapText="1"/>
    </xf>
    <xf numFmtId="165" fontId="3" fillId="0" borderId="0" xfId="1" applyNumberFormat="1" applyFont="1" applyAlignment="1">
      <alignment vertical="center"/>
    </xf>
    <xf numFmtId="164" fontId="7" fillId="0" borderId="18" xfId="1" applyNumberFormat="1" applyFont="1" applyBorder="1" applyAlignment="1">
      <alignment wrapText="1"/>
    </xf>
    <xf numFmtId="164" fontId="3" fillId="0" borderId="14" xfId="1" applyNumberFormat="1" applyFont="1" applyBorder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3" fillId="0" borderId="43" xfId="1" applyFont="1" applyBorder="1" applyAlignment="1">
      <alignment vertical="center"/>
    </xf>
    <xf numFmtId="2" fontId="3" fillId="0" borderId="44" xfId="1" applyNumberFormat="1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165" fontId="10" fillId="0" borderId="7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64" fontId="3" fillId="0" borderId="5" xfId="1" applyNumberFormat="1" applyFont="1" applyBorder="1" applyAlignment="1">
      <alignment vertical="center"/>
    </xf>
    <xf numFmtId="0" fontId="10" fillId="0" borderId="39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10" fillId="0" borderId="12" xfId="1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 vertical="center" wrapText="1"/>
    </xf>
    <xf numFmtId="0" fontId="10" fillId="0" borderId="16" xfId="1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0" fillId="0" borderId="7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10" fillId="0" borderId="34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left" vertical="center" wrapText="1"/>
    </xf>
    <xf numFmtId="0" fontId="10" fillId="0" borderId="10" xfId="1" applyFont="1" applyBorder="1" applyAlignment="1">
      <alignment horizontal="left" vertical="center" wrapText="1"/>
    </xf>
    <xf numFmtId="0" fontId="10" fillId="0" borderId="33" xfId="1" applyFont="1" applyBorder="1" applyAlignment="1">
      <alignment horizontal="left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0" fillId="0" borderId="42" xfId="1" applyFont="1" applyBorder="1" applyAlignment="1">
      <alignment horizontal="left" vertical="center" wrapText="1"/>
    </xf>
    <xf numFmtId="0" fontId="10" fillId="0" borderId="43" xfId="1" applyFont="1" applyBorder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7" fillId="0" borderId="37" xfId="1" applyFont="1" applyBorder="1" applyAlignment="1">
      <alignment horizontal="left" vertical="center" wrapText="1"/>
    </xf>
    <xf numFmtId="0" fontId="7" fillId="0" borderId="36" xfId="1" applyFont="1" applyBorder="1" applyAlignment="1">
      <alignment horizontal="left" vertical="center" wrapText="1"/>
    </xf>
    <xf numFmtId="0" fontId="7" fillId="0" borderId="38" xfId="1" applyFont="1" applyBorder="1" applyAlignment="1">
      <alignment horizontal="left" vertical="center" wrapText="1"/>
    </xf>
    <xf numFmtId="0" fontId="9" fillId="0" borderId="37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4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8">
    <cellStyle name="Обычный" xfId="0" builtinId="0"/>
    <cellStyle name="Обычный 2" xfId="6"/>
    <cellStyle name="Обычный 2 2" xfId="1"/>
    <cellStyle name="Обычный 2 2 2 2 3" xfId="2"/>
    <cellStyle name="Обычный 6" xfId="3"/>
    <cellStyle name="Обычный 6 2" xfId="7"/>
    <cellStyle name="Процентный 4" xfId="5"/>
    <cellStyle name="Финансовый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.AD/AppData/Local/Microsoft/Windows/Temporary%20Internet%20Files/Content.Outlook/G2QAC247/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16-&#1071;&#1088;_3%20&#1082;&#1074;_&#1050;&#1072;&#1083;&#1100;&#1082;&#1091;&#1083;&#1103;&#1090;&#1086;&#1088;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55;&#1052;&#1050;%20&#1056;&#1072;&#1089;&#1087;&#1072;&#1076;&#1089;&#1082;&#1072;&#1103;%20&#1076;&#1086;&#1075;&#1086;&#1074;&#1086;&#1088;/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bryakova.na/Desktop/&#1056;&#1072;&#1089;&#1095;&#1077;&#1090;&#1099;%20&#1085;&#1072;%20&#1090;&#1086;&#1088;&#1075;&#1080;/2015&#1075;/&#1055;&#1048;&#1056;%20&#1055;&#1057;%20&#1057;&#1077;&#1074;&#1077;&#1088;&#1085;&#1072;&#1103;%20(&#1091;&#1089;-&#1082;&#1072;%20&#1103;&#1095;&#1077;&#1081;&#1082;&#1080;%20-2&#1096;&#1090;.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56;&#1072;&#1089;&#1095;&#1077;&#1090;&#1099;%20&#1085;&#1072;%20&#1090;&#1086;&#1088;&#1075;&#1080;/2013&#1075;/_&#1054;&#1073;&#1097;&#1080;&#1081;%20&#1088;&#1072;&#1089;&#1095;&#1077;&#1090;_&#1090;&#1077;&#1082;.&#1094;&#1077;&#1085;&#109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8,9,25,43_4%20&#1082;&#1074;%20&#1050;&#1072;&#1083;&#1100;&#1082;&#1091;&#1083;&#1103;&#1090;&#1086;&#1088;.xlsb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74_4%20&#1082;&#1074;%20&#1050;&#1072;&#1083;&#1100;&#1082;&#1091;&#1083;&#1103;&#1090;&#1086;&#1088;.xlsb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EB/Application%20Data/Microsoft/Excel/&#1057;&#1084;&#1077;&#1090;&#1072;_&#1055;&#1057;%20&#1040;&#1083;&#1090;&#1072;&#1081;&#1089;&#1082;&#1080;&#1081;%20&#1041;&#1077;&#1082;&#1086;&#1085;_29%2006%201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SPRII/&#1057;&#1044;&#1054;/_&#1056;&#1072;&#1089;&#1095;&#1077;&#1090;&#1099;%20&#1087;&#1086;%20&#1058;&#1047;/_&#1056;&#1072;&#1089;&#1095;&#1077;&#1090;&#1099;%20&#1087;&#1086;%20&#1050;&#1072;&#1095;&#1077;&#1089;&#1090;&#1074;&#1091;%20&#1101;&#1083;.&#1101;&#1085;&#1077;&#1088;&#1075;&#1080;&#1080;/2015/69-71-&#1050;&#1069;,%2020,21-&#1057;&#1047;&#1054;_1%20&#1082;&#1074;_&#1050;&#1072;&#1083;&#1100;&#1082;&#1091;&#1083;&#1103;&#1090;&#1086;&#1088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&#1055;&#1086;&#1083;&#1100;&#1079;&#1086;&#1074;&#1072;&#1090;&#1077;&#1083;&#1080;\Documents%20and%20Settings\Boris\&#1052;&#1086;&#1080;%20&#1076;&#1086;&#1082;&#1091;&#1084;&#1077;&#1085;&#1090;&#1099;\&#1064;&#1077;&#1074;&#1095;&#1077;&#1085;&#1082;&#1086;\M%20X\&#1055;&#1077;&#1095;&#1100;-&#1082;&#1086;&#1074;&#1096;%20&#1052;&#1061;\&#1057;&#1084;&#1077;&#1090;&#1099;%20&#1085;&#1072;%20&#1085;&#1072;&#1083;&#1072;&#1076;&#1082;&#1091;%20&#1087;&#1077;&#1095;&#1080;-&#1082;&#1086;&#1074;&#109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</sheetNames>
    <sheetDataSet>
      <sheetData sheetId="0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Расчет стоимости"/>
      <sheetName val="Расчет "/>
      <sheetName val="ПИР"/>
      <sheetName val="к договору 5.03.15г."/>
      <sheetName val="Список"/>
      <sheetName val="индексы"/>
      <sheetName val="данные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og_montag_show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13">
          <cell r="G13">
            <v>528.36784906841319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Привод"/>
      <sheetName val="КИП"/>
      <sheetName val="Контроллер"/>
      <sheetName val="Распредустройство"/>
      <sheetName val="Электрод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tabSelected="1" topLeftCell="A10" workbookViewId="0">
      <selection activeCell="G47" sqref="G47"/>
    </sheetView>
  </sheetViews>
  <sheetFormatPr defaultRowHeight="12.75" x14ac:dyDescent="0.2"/>
  <cols>
    <col min="1" max="1" width="9.28515625" style="2" bestFit="1" customWidth="1"/>
    <col min="2" max="2" width="9.140625" style="2"/>
    <col min="3" max="3" width="10" style="2" bestFit="1" customWidth="1"/>
    <col min="4" max="4" width="13.28515625" style="2" customWidth="1"/>
    <col min="5" max="5" width="9.140625" style="2"/>
    <col min="6" max="6" width="29.140625" style="2" customWidth="1"/>
    <col min="7" max="7" width="12.42578125" style="2" customWidth="1"/>
    <col min="8" max="8" width="26.140625" style="2" customWidth="1"/>
    <col min="9" max="9" width="22.85546875" style="2" customWidth="1"/>
    <col min="10" max="10" width="24" style="5" customWidth="1"/>
    <col min="11" max="11" width="13.5703125" style="5" bestFit="1" customWidth="1"/>
    <col min="12" max="12" width="15.7109375" style="5" bestFit="1" customWidth="1"/>
    <col min="13" max="13" width="11.5703125" style="2" bestFit="1" customWidth="1"/>
    <col min="14" max="16384" width="9.140625" style="2"/>
  </cols>
  <sheetData>
    <row r="1" spans="1:26" x14ac:dyDescent="0.2">
      <c r="A1" s="1" t="s">
        <v>0</v>
      </c>
      <c r="G1" s="120" t="s">
        <v>1</v>
      </c>
      <c r="H1" s="120"/>
      <c r="I1" s="120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G2" s="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">
      <c r="A3" s="4"/>
      <c r="G3" s="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0.25" customHeight="1" x14ac:dyDescent="0.2"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6.5" customHeight="1" x14ac:dyDescent="0.2">
      <c r="A5" s="121" t="s">
        <v>2</v>
      </c>
      <c r="B5" s="121"/>
      <c r="C5" s="121"/>
      <c r="D5" s="121"/>
      <c r="G5" s="122" t="s">
        <v>2</v>
      </c>
      <c r="H5" s="122"/>
      <c r="I5" s="12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">
      <c r="A6" s="4" t="s">
        <v>3</v>
      </c>
      <c r="G6" s="122" t="s">
        <v>3</v>
      </c>
      <c r="H6" s="122"/>
      <c r="I6" s="12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">
      <c r="A7" s="119"/>
      <c r="B7" s="119"/>
      <c r="C7" s="119"/>
      <c r="D7" s="119"/>
      <c r="E7" s="119"/>
      <c r="F7" s="119"/>
      <c r="G7" s="119"/>
      <c r="H7" s="119"/>
      <c r="I7" s="119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">
      <c r="A10" s="119"/>
      <c r="B10" s="119"/>
      <c r="C10" s="119"/>
      <c r="D10" s="119"/>
      <c r="E10" s="119"/>
      <c r="F10" s="119"/>
      <c r="G10" s="119"/>
      <c r="H10" s="119"/>
      <c r="I10" s="119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">
      <c r="A11" s="119" t="s">
        <v>6</v>
      </c>
      <c r="B11" s="119"/>
      <c r="C11" s="119"/>
      <c r="D11" s="119"/>
      <c r="E11" s="119"/>
      <c r="F11" s="119"/>
      <c r="G11" s="119"/>
      <c r="H11" s="119"/>
      <c r="I11" s="119"/>
      <c r="M11" s="5"/>
      <c r="N11" s="5"/>
      <c r="O11" s="5"/>
      <c r="P11" s="5"/>
      <c r="Q11" s="5"/>
      <c r="R11" s="5"/>
      <c r="S11" s="3"/>
      <c r="T11" s="3"/>
      <c r="U11" s="3"/>
      <c r="V11" s="3"/>
      <c r="W11" s="3"/>
      <c r="X11" s="3"/>
      <c r="Y11" s="3"/>
      <c r="Z11" s="3"/>
    </row>
    <row r="12" spans="1:26" ht="52.5" customHeight="1" x14ac:dyDescent="0.25">
      <c r="A12" s="123" t="s">
        <v>48</v>
      </c>
      <c r="B12" s="124"/>
      <c r="C12" s="124"/>
      <c r="D12" s="124"/>
      <c r="E12" s="124"/>
      <c r="F12" s="124"/>
      <c r="G12" s="124"/>
      <c r="H12" s="124"/>
      <c r="I12" s="124"/>
      <c r="M12" s="5"/>
      <c r="N12" s="5"/>
      <c r="O12" s="5"/>
      <c r="P12" s="5"/>
      <c r="Q12" s="5"/>
      <c r="R12" s="5"/>
      <c r="S12" s="3"/>
      <c r="T12" s="3"/>
      <c r="U12" s="3"/>
      <c r="V12" s="3"/>
      <c r="W12" s="3"/>
      <c r="X12" s="3"/>
      <c r="Y12" s="3"/>
      <c r="Z12" s="3"/>
    </row>
    <row r="13" spans="1:26" ht="24.75" customHeight="1" x14ac:dyDescent="0.2">
      <c r="A13" s="111" t="s">
        <v>7</v>
      </c>
      <c r="B13" s="111"/>
      <c r="C13" s="111"/>
      <c r="D13" s="111"/>
      <c r="E13" s="112"/>
      <c r="F13" s="112"/>
      <c r="G13" s="112"/>
      <c r="H13" s="112"/>
      <c r="I13" s="112"/>
      <c r="M13" s="5"/>
      <c r="N13" s="5"/>
      <c r="O13" s="5"/>
      <c r="P13" s="5"/>
      <c r="Q13" s="5"/>
      <c r="R13" s="5"/>
      <c r="S13" s="3"/>
      <c r="T13" s="3"/>
      <c r="U13" s="3"/>
      <c r="V13" s="3"/>
      <c r="W13" s="3"/>
      <c r="X13" s="3"/>
      <c r="Y13" s="3"/>
      <c r="Z13" s="3"/>
    </row>
    <row r="14" spans="1:26" ht="18" customHeight="1" x14ac:dyDescent="0.2">
      <c r="A14" s="111" t="s">
        <v>8</v>
      </c>
      <c r="B14" s="111"/>
      <c r="C14" s="111"/>
      <c r="D14" s="111"/>
      <c r="E14" s="112" t="s">
        <v>9</v>
      </c>
      <c r="F14" s="112"/>
      <c r="G14" s="112"/>
      <c r="H14" s="112"/>
      <c r="I14" s="112"/>
      <c r="M14" s="5"/>
      <c r="N14" s="5"/>
      <c r="O14" s="5"/>
      <c r="P14" s="5"/>
      <c r="Q14" s="5"/>
      <c r="R14" s="5"/>
      <c r="S14" s="3"/>
      <c r="T14" s="3"/>
      <c r="U14" s="3"/>
      <c r="V14" s="3"/>
      <c r="W14" s="3"/>
      <c r="X14" s="3"/>
      <c r="Y14" s="3"/>
      <c r="Z14" s="3"/>
    </row>
    <row r="15" spans="1:26" ht="18" customHeight="1" thickBot="1" x14ac:dyDescent="0.25">
      <c r="A15" s="6"/>
      <c r="B15" s="6"/>
      <c r="C15" s="6"/>
      <c r="D15" s="6"/>
      <c r="E15" s="7"/>
      <c r="F15" s="7"/>
      <c r="G15" s="7"/>
      <c r="H15" s="7"/>
      <c r="I15" s="7"/>
      <c r="M15" s="5"/>
      <c r="N15" s="5"/>
      <c r="O15" s="5"/>
      <c r="P15" s="5"/>
      <c r="Q15" s="5"/>
      <c r="R15" s="5"/>
      <c r="S15" s="3"/>
      <c r="T15" s="3"/>
      <c r="U15" s="3"/>
      <c r="V15" s="3"/>
      <c r="W15" s="3"/>
      <c r="X15" s="3"/>
      <c r="Y15" s="3"/>
      <c r="Z15" s="3"/>
    </row>
    <row r="16" spans="1:26" ht="60" customHeight="1" thickBot="1" x14ac:dyDescent="0.25">
      <c r="A16" s="8" t="s">
        <v>41</v>
      </c>
      <c r="B16" s="113" t="s">
        <v>42</v>
      </c>
      <c r="C16" s="77"/>
      <c r="D16" s="114"/>
      <c r="E16" s="113" t="s">
        <v>43</v>
      </c>
      <c r="F16" s="114"/>
      <c r="G16" s="113" t="s">
        <v>44</v>
      </c>
      <c r="H16" s="114"/>
      <c r="I16" s="49" t="s">
        <v>45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hidden="1" customHeight="1" x14ac:dyDescent="0.2">
      <c r="A17" s="9">
        <v>1</v>
      </c>
      <c r="B17" s="116">
        <v>2</v>
      </c>
      <c r="C17" s="116"/>
      <c r="D17" s="116"/>
      <c r="E17" s="78">
        <v>3</v>
      </c>
      <c r="F17" s="79"/>
      <c r="G17" s="117">
        <v>4</v>
      </c>
      <c r="H17" s="117"/>
      <c r="I17" s="10">
        <v>5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4.5" hidden="1" customHeight="1" x14ac:dyDescent="0.2">
      <c r="A18" s="68">
        <v>1</v>
      </c>
      <c r="B18" s="71" t="s">
        <v>21</v>
      </c>
      <c r="C18" s="72"/>
      <c r="D18" s="72"/>
      <c r="E18" s="97" t="s">
        <v>10</v>
      </c>
      <c r="F18" s="98"/>
      <c r="G18" s="25" t="s">
        <v>11</v>
      </c>
      <c r="H18" s="11" t="s">
        <v>22</v>
      </c>
      <c r="I18" s="26">
        <f>(0.86914475/2.94)*1000</f>
        <v>295.62746598639455</v>
      </c>
      <c r="J18" s="3">
        <f>(894.78483-18.83602-6.80406)/1000</f>
        <v>0.86914475000000002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hidden="1" customHeight="1" x14ac:dyDescent="0.2">
      <c r="A19" s="69"/>
      <c r="B19" s="73"/>
      <c r="C19" s="74"/>
      <c r="D19" s="74"/>
      <c r="E19" s="60" t="s">
        <v>12</v>
      </c>
      <c r="F19" s="61"/>
      <c r="G19" s="27" t="s">
        <v>23</v>
      </c>
      <c r="H19" s="11" t="s">
        <v>24</v>
      </c>
      <c r="I19" s="26">
        <f>(0.00680406/9.08)*1000</f>
        <v>0.74934581497797359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8.5" hidden="1" customHeight="1" x14ac:dyDescent="0.2">
      <c r="A20" s="69"/>
      <c r="B20" s="73"/>
      <c r="C20" s="74"/>
      <c r="D20" s="74"/>
      <c r="E20" s="60" t="s">
        <v>25</v>
      </c>
      <c r="F20" s="61"/>
      <c r="G20" s="27" t="s">
        <v>26</v>
      </c>
      <c r="H20" s="11" t="s">
        <v>27</v>
      </c>
      <c r="I20" s="26">
        <f>(0.01883602/4.68)*1000</f>
        <v>4.0247905982905978</v>
      </c>
      <c r="J20" s="3">
        <f>6804.06/1000000</f>
        <v>6.8040600000000007E-3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7.75" hidden="1" customHeight="1" thickBot="1" x14ac:dyDescent="0.25">
      <c r="A21" s="70"/>
      <c r="B21" s="75"/>
      <c r="C21" s="76"/>
      <c r="D21" s="76"/>
      <c r="E21" s="62"/>
      <c r="F21" s="63"/>
      <c r="G21" s="118" t="s">
        <v>28</v>
      </c>
      <c r="H21" s="118"/>
      <c r="I21" s="36">
        <f>((0.016+((0.023-0.016)/(0.4-0.2))*(D23-0.2))*1000*3.42)*(100%)*2.4*82.5%</f>
        <v>132.14138217833457</v>
      </c>
      <c r="J21" s="3">
        <f>5.85/1.25</f>
        <v>4.68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9.5" hidden="1" customHeight="1" x14ac:dyDescent="0.2">
      <c r="A22" s="67" t="s">
        <v>16</v>
      </c>
      <c r="B22" s="67"/>
      <c r="C22" s="67"/>
      <c r="D22" s="13">
        <v>0.89478482999999998</v>
      </c>
      <c r="E22" s="50"/>
      <c r="F22" s="50"/>
      <c r="I22" s="1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" hidden="1" customHeight="1" x14ac:dyDescent="0.2">
      <c r="A23" s="67" t="s">
        <v>29</v>
      </c>
      <c r="B23" s="67"/>
      <c r="C23" s="67"/>
      <c r="D23" s="37">
        <f>(I18+I19+I20)/1000</f>
        <v>0.30040160239966313</v>
      </c>
      <c r="E23" s="50"/>
      <c r="I23" s="1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3.25" hidden="1" customHeight="1" thickBot="1" x14ac:dyDescent="0.25">
      <c r="A24" s="59" t="s">
        <v>30</v>
      </c>
      <c r="B24" s="59"/>
      <c r="C24" s="59"/>
      <c r="D24" s="59"/>
      <c r="E24" s="59"/>
      <c r="F24" s="59"/>
      <c r="I24" s="3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 x14ac:dyDescent="0.2">
      <c r="A25" s="9">
        <v>1</v>
      </c>
      <c r="B25" s="77">
        <v>2</v>
      </c>
      <c r="C25" s="77"/>
      <c r="D25" s="77"/>
      <c r="E25" s="78">
        <v>3</v>
      </c>
      <c r="F25" s="79"/>
      <c r="G25" s="94">
        <v>4</v>
      </c>
      <c r="H25" s="95"/>
      <c r="I25" s="10">
        <v>5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34.5" customHeight="1" x14ac:dyDescent="0.2">
      <c r="A26" s="68">
        <v>1</v>
      </c>
      <c r="B26" s="71" t="s">
        <v>49</v>
      </c>
      <c r="C26" s="72"/>
      <c r="D26" s="72"/>
      <c r="E26" s="97" t="s">
        <v>10</v>
      </c>
      <c r="F26" s="98"/>
      <c r="G26" s="25" t="s">
        <v>11</v>
      </c>
      <c r="H26" s="11"/>
      <c r="I26" s="26">
        <f>D31-D32</f>
        <v>2.2802369999999961E-2</v>
      </c>
      <c r="J26" s="12">
        <f>D31-D32</f>
        <v>2.2802369999999961E-2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4.25" customHeight="1" x14ac:dyDescent="0.2">
      <c r="A27" s="69"/>
      <c r="B27" s="73"/>
      <c r="C27" s="74"/>
      <c r="D27" s="74"/>
      <c r="E27" s="60"/>
      <c r="F27" s="61"/>
      <c r="G27" s="27" t="s">
        <v>17</v>
      </c>
      <c r="H27" s="11"/>
      <c r="I27" s="26">
        <f>D32</f>
        <v>0.29234763000000002</v>
      </c>
      <c r="J27" s="3" t="s">
        <v>31</v>
      </c>
      <c r="K27" s="39">
        <v>16000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6.75" customHeight="1" x14ac:dyDescent="0.2">
      <c r="A28" s="69"/>
      <c r="B28" s="73"/>
      <c r="C28" s="74"/>
      <c r="D28" s="74"/>
      <c r="E28" s="60" t="s">
        <v>37</v>
      </c>
      <c r="F28" s="61"/>
      <c r="G28" s="27"/>
      <c r="H28" s="11"/>
      <c r="I28" s="26">
        <f>I26+I27</f>
        <v>0.31514999999999999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2.5" customHeight="1" thickBot="1" x14ac:dyDescent="0.25">
      <c r="A29" s="70"/>
      <c r="B29" s="75"/>
      <c r="C29" s="76"/>
      <c r="D29" s="76"/>
      <c r="E29" s="62"/>
      <c r="F29" s="63"/>
      <c r="G29" s="99" t="s">
        <v>50</v>
      </c>
      <c r="H29" s="100"/>
      <c r="I29" s="28">
        <f>((0.018 + ((0.035 - 0.018) / (0.4 - 0.2)) * (I28- 0.2)) * 1000 )*0.7*2</f>
        <v>38.902849999999994</v>
      </c>
      <c r="J29" s="3"/>
      <c r="K29" s="3" t="s">
        <v>32</v>
      </c>
      <c r="L29" s="23"/>
      <c r="M29" s="23"/>
      <c r="N29" s="3" t="s">
        <v>33</v>
      </c>
      <c r="O29" s="3"/>
      <c r="P29" s="3" t="s">
        <v>34</v>
      </c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7" hidden="1" customHeight="1" x14ac:dyDescent="0.2">
      <c r="A30" s="67" t="s">
        <v>16</v>
      </c>
      <c r="B30" s="67"/>
      <c r="C30" s="67"/>
      <c r="D30" s="30"/>
      <c r="E30" s="50" t="s">
        <v>38</v>
      </c>
      <c r="F30" s="50"/>
      <c r="I30" s="29"/>
      <c r="J30" s="3"/>
      <c r="K30" s="3"/>
      <c r="L30" s="3"/>
      <c r="M30" s="3"/>
      <c r="N30" s="3"/>
      <c r="O30" s="3"/>
      <c r="P30" s="3" t="s">
        <v>35</v>
      </c>
      <c r="Q30" s="3"/>
      <c r="R30" s="3" t="s">
        <v>36</v>
      </c>
      <c r="S30" s="3"/>
      <c r="T30" s="3"/>
      <c r="U30" s="3"/>
      <c r="V30" s="3"/>
      <c r="W30" s="3"/>
      <c r="X30" s="3"/>
      <c r="Y30" s="3"/>
      <c r="Z30" s="3"/>
    </row>
    <row r="31" spans="1:26" ht="35.25" customHeight="1" x14ac:dyDescent="0.2">
      <c r="A31" s="58" t="s">
        <v>39</v>
      </c>
      <c r="B31" s="59"/>
      <c r="C31" s="59"/>
      <c r="D31" s="42">
        <v>0.31514999999999999</v>
      </c>
      <c r="E31" s="43" t="s">
        <v>40</v>
      </c>
      <c r="F31" s="25"/>
      <c r="G31" s="25"/>
      <c r="H31" s="25"/>
      <c r="I31" s="44"/>
      <c r="J31" s="4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7" customHeight="1" x14ac:dyDescent="0.2">
      <c r="A32" s="58" t="s">
        <v>18</v>
      </c>
      <c r="B32" s="59"/>
      <c r="C32" s="59"/>
      <c r="D32" s="42">
        <v>0.29234763000000002</v>
      </c>
      <c r="E32" s="45"/>
      <c r="F32" s="43"/>
      <c r="G32" s="25"/>
      <c r="H32" s="25"/>
      <c r="I32" s="44"/>
      <c r="J32" s="3"/>
      <c r="K32" s="3"/>
      <c r="L32" s="3"/>
      <c r="M32" s="3"/>
      <c r="N32" s="3"/>
      <c r="O32" s="3"/>
      <c r="P32" s="3" t="s">
        <v>35</v>
      </c>
      <c r="Q32" s="3"/>
      <c r="R32" s="3" t="s">
        <v>36</v>
      </c>
      <c r="S32" s="3"/>
      <c r="T32" s="3"/>
      <c r="U32" s="3"/>
      <c r="V32" s="3"/>
      <c r="W32" s="3"/>
      <c r="X32" s="3"/>
      <c r="Y32" s="3"/>
      <c r="Z32" s="3"/>
    </row>
    <row r="33" spans="1:26" ht="14.25" customHeight="1" thickBot="1" x14ac:dyDescent="0.25">
      <c r="A33" s="101"/>
      <c r="B33" s="102"/>
      <c r="C33" s="102"/>
      <c r="D33" s="102"/>
      <c r="E33" s="102"/>
      <c r="F33" s="102"/>
      <c r="G33" s="51"/>
      <c r="H33" s="51"/>
      <c r="I33" s="5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34.5" customHeight="1" x14ac:dyDescent="0.2">
      <c r="A34" s="68">
        <v>2</v>
      </c>
      <c r="B34" s="71" t="s">
        <v>51</v>
      </c>
      <c r="C34" s="72"/>
      <c r="D34" s="72"/>
      <c r="E34" s="97" t="s">
        <v>10</v>
      </c>
      <c r="F34" s="98"/>
      <c r="G34" s="25" t="s">
        <v>11</v>
      </c>
      <c r="H34" s="11"/>
      <c r="I34" s="26">
        <f>D39-D40</f>
        <v>5.3728100000000004E-3</v>
      </c>
      <c r="J34" s="1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4.25" customHeight="1" x14ac:dyDescent="0.2">
      <c r="A35" s="69"/>
      <c r="B35" s="73"/>
      <c r="C35" s="74"/>
      <c r="D35" s="74"/>
      <c r="E35" s="60"/>
      <c r="F35" s="61"/>
      <c r="G35" s="27" t="s">
        <v>17</v>
      </c>
      <c r="H35" s="11"/>
      <c r="I35" s="26">
        <f>D40</f>
        <v>9.2999999999999992E-3</v>
      </c>
      <c r="J35" s="3" t="s">
        <v>31</v>
      </c>
      <c r="K35" s="39">
        <v>16000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36.75" customHeight="1" x14ac:dyDescent="0.2">
      <c r="A36" s="69"/>
      <c r="B36" s="73"/>
      <c r="C36" s="74"/>
      <c r="D36" s="74"/>
      <c r="E36" s="60" t="s">
        <v>37</v>
      </c>
      <c r="F36" s="61"/>
      <c r="G36" s="27"/>
      <c r="H36" s="11"/>
      <c r="I36" s="26">
        <f>I34+I35</f>
        <v>1.467281E-2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22.5" customHeight="1" thickBot="1" x14ac:dyDescent="0.25">
      <c r="A37" s="70"/>
      <c r="B37" s="75"/>
      <c r="C37" s="76"/>
      <c r="D37" s="76"/>
      <c r="E37" s="62"/>
      <c r="F37" s="63"/>
      <c r="G37" s="115" t="s">
        <v>52</v>
      </c>
      <c r="H37" s="115"/>
      <c r="I37" s="28">
        <f>(I36)*0.018/0.2*1000*0.7*22</f>
        <v>20.336514659999995</v>
      </c>
      <c r="J37" s="3"/>
      <c r="K37" s="3" t="s">
        <v>32</v>
      </c>
      <c r="L37" s="23"/>
      <c r="M37" s="23"/>
      <c r="N37" s="3" t="s">
        <v>33</v>
      </c>
      <c r="O37" s="3"/>
      <c r="P37" s="3" t="s">
        <v>34</v>
      </c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27" hidden="1" customHeight="1" thickBot="1" x14ac:dyDescent="0.25">
      <c r="A38" s="67" t="s">
        <v>16</v>
      </c>
      <c r="B38" s="67"/>
      <c r="C38" s="67"/>
      <c r="D38" s="30"/>
      <c r="E38" s="31" t="s">
        <v>38</v>
      </c>
      <c r="F38" s="31"/>
      <c r="I38" s="29"/>
      <c r="J38" s="3"/>
      <c r="K38" s="3"/>
      <c r="L38" s="3"/>
      <c r="M38" s="3"/>
      <c r="N38" s="3"/>
      <c r="O38" s="3"/>
      <c r="P38" s="3" t="s">
        <v>35</v>
      </c>
      <c r="Q38" s="3"/>
      <c r="R38" s="3" t="s">
        <v>36</v>
      </c>
      <c r="S38" s="3"/>
      <c r="T38" s="3"/>
      <c r="U38" s="3"/>
      <c r="V38" s="3"/>
      <c r="W38" s="3"/>
      <c r="X38" s="3"/>
      <c r="Y38" s="3"/>
      <c r="Z38" s="3"/>
    </row>
    <row r="39" spans="1:26" ht="35.25" customHeight="1" x14ac:dyDescent="0.2">
      <c r="A39" s="58" t="s">
        <v>39</v>
      </c>
      <c r="B39" s="59"/>
      <c r="C39" s="59"/>
      <c r="D39" s="42">
        <v>1.467281E-2</v>
      </c>
      <c r="E39" s="43" t="s">
        <v>40</v>
      </c>
      <c r="F39" s="25"/>
      <c r="G39" s="25"/>
      <c r="H39" s="25"/>
      <c r="I39" s="44"/>
      <c r="J39" s="40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7" customHeight="1" thickBot="1" x14ac:dyDescent="0.25">
      <c r="A40" s="58" t="s">
        <v>18</v>
      </c>
      <c r="B40" s="59"/>
      <c r="C40" s="59"/>
      <c r="D40" s="42">
        <v>9.2999999999999992E-3</v>
      </c>
      <c r="E40" s="45"/>
      <c r="F40" s="43"/>
      <c r="G40" s="25"/>
      <c r="H40" s="25"/>
      <c r="I40" s="44"/>
      <c r="J40" s="46">
        <f>D39-D40</f>
        <v>5.3728100000000004E-3</v>
      </c>
      <c r="K40" s="3"/>
      <c r="L40" s="3"/>
      <c r="M40" s="3"/>
      <c r="N40" s="3"/>
      <c r="O40" s="3"/>
      <c r="P40" s="3" t="s">
        <v>35</v>
      </c>
      <c r="Q40" s="3"/>
      <c r="R40" s="3" t="s">
        <v>36</v>
      </c>
      <c r="S40" s="3"/>
      <c r="T40" s="3"/>
      <c r="U40" s="3"/>
      <c r="V40" s="3"/>
      <c r="W40" s="3"/>
      <c r="X40" s="3"/>
      <c r="Y40" s="3"/>
      <c r="Z40" s="3"/>
    </row>
    <row r="41" spans="1:26" ht="14.25" customHeight="1" x14ac:dyDescent="0.2">
      <c r="A41" s="9">
        <v>1</v>
      </c>
      <c r="B41" s="77">
        <v>2</v>
      </c>
      <c r="C41" s="77"/>
      <c r="D41" s="77"/>
      <c r="E41" s="78">
        <v>3</v>
      </c>
      <c r="F41" s="79"/>
      <c r="G41" s="94">
        <v>4</v>
      </c>
      <c r="H41" s="95"/>
      <c r="I41" s="10">
        <v>5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34.5" customHeight="1" x14ac:dyDescent="0.2">
      <c r="A42" s="68">
        <v>3</v>
      </c>
      <c r="B42" s="71" t="s">
        <v>53</v>
      </c>
      <c r="C42" s="72"/>
      <c r="D42" s="72"/>
      <c r="E42" s="97" t="s">
        <v>10</v>
      </c>
      <c r="F42" s="98"/>
      <c r="G42" s="25" t="s">
        <v>11</v>
      </c>
      <c r="H42" s="11"/>
      <c r="I42" s="26">
        <f>D47-D48</f>
        <v>3.7024679999999976E-2</v>
      </c>
      <c r="J42" s="1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25" customHeight="1" x14ac:dyDescent="0.2">
      <c r="A43" s="69"/>
      <c r="B43" s="73"/>
      <c r="C43" s="74"/>
      <c r="D43" s="74"/>
      <c r="E43" s="60"/>
      <c r="F43" s="61"/>
      <c r="G43" s="27" t="s">
        <v>17</v>
      </c>
      <c r="H43" s="11"/>
      <c r="I43" s="26">
        <f>D48</f>
        <v>0.25379800000000002</v>
      </c>
      <c r="J43" s="3" t="s">
        <v>31</v>
      </c>
      <c r="K43" s="39">
        <v>16000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6.75" customHeight="1" x14ac:dyDescent="0.2">
      <c r="A44" s="69"/>
      <c r="B44" s="73"/>
      <c r="C44" s="74"/>
      <c r="D44" s="74"/>
      <c r="E44" s="60" t="s">
        <v>37</v>
      </c>
      <c r="F44" s="61"/>
      <c r="G44" s="27"/>
      <c r="H44" s="11"/>
      <c r="I44" s="26">
        <f>I42+I43</f>
        <v>0.29082268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22.5" customHeight="1" thickBot="1" x14ac:dyDescent="0.25">
      <c r="A45" s="70"/>
      <c r="B45" s="75"/>
      <c r="C45" s="76"/>
      <c r="D45" s="76"/>
      <c r="E45" s="62"/>
      <c r="F45" s="63"/>
      <c r="G45" s="99" t="s">
        <v>54</v>
      </c>
      <c r="H45" s="100"/>
      <c r="I45" s="28">
        <f>((0.018+((0.035-0.018)/(0.4-0.2))*(I44-0.2)))*1000*0.7*9</f>
        <v>162.03554513999998</v>
      </c>
      <c r="J45" s="3"/>
      <c r="K45" s="3" t="s">
        <v>32</v>
      </c>
      <c r="L45" s="23"/>
      <c r="M45" s="23"/>
      <c r="N45" s="3" t="s">
        <v>33</v>
      </c>
      <c r="O45" s="3"/>
      <c r="P45" s="3" t="s">
        <v>34</v>
      </c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27" hidden="1" customHeight="1" thickBot="1" x14ac:dyDescent="0.25">
      <c r="A46" s="67" t="s">
        <v>16</v>
      </c>
      <c r="B46" s="67"/>
      <c r="C46" s="67"/>
      <c r="D46" s="30"/>
      <c r="E46" s="41" t="s">
        <v>38</v>
      </c>
      <c r="F46" s="41"/>
      <c r="I46" s="29"/>
      <c r="J46" s="3"/>
      <c r="K46" s="3"/>
      <c r="L46" s="3"/>
      <c r="M46" s="3"/>
      <c r="N46" s="3"/>
      <c r="O46" s="3"/>
      <c r="P46" s="3" t="s">
        <v>35</v>
      </c>
      <c r="Q46" s="3"/>
      <c r="R46" s="3" t="s">
        <v>36</v>
      </c>
      <c r="S46" s="3"/>
      <c r="T46" s="3"/>
      <c r="U46" s="3"/>
      <c r="V46" s="3"/>
      <c r="W46" s="3"/>
      <c r="X46" s="3"/>
      <c r="Y46" s="3"/>
      <c r="Z46" s="3"/>
    </row>
    <row r="47" spans="1:26" ht="35.25" customHeight="1" x14ac:dyDescent="0.2">
      <c r="A47" s="58" t="s">
        <v>39</v>
      </c>
      <c r="B47" s="59"/>
      <c r="C47" s="59"/>
      <c r="D47" s="42">
        <v>0.29082268</v>
      </c>
      <c r="E47" s="43" t="s">
        <v>40</v>
      </c>
      <c r="F47" s="25"/>
      <c r="G47" s="25"/>
      <c r="H47" s="25"/>
      <c r="I47" s="44"/>
      <c r="J47" s="40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27" customHeight="1" thickBot="1" x14ac:dyDescent="0.25">
      <c r="A48" s="58" t="s">
        <v>18</v>
      </c>
      <c r="B48" s="59"/>
      <c r="C48" s="59"/>
      <c r="D48" s="42">
        <v>0.25379800000000002</v>
      </c>
      <c r="E48" s="45"/>
      <c r="F48" s="43"/>
      <c r="G48" s="25"/>
      <c r="H48" s="25"/>
      <c r="I48" s="44"/>
      <c r="J48" s="3"/>
      <c r="K48" s="3"/>
      <c r="L48" s="3"/>
      <c r="M48" s="3"/>
      <c r="N48" s="3"/>
      <c r="O48" s="3"/>
      <c r="P48" s="3" t="s">
        <v>35</v>
      </c>
      <c r="Q48" s="3"/>
      <c r="R48" s="3" t="s">
        <v>36</v>
      </c>
      <c r="S48" s="3"/>
      <c r="T48" s="3"/>
      <c r="U48" s="3"/>
      <c r="V48" s="3"/>
      <c r="W48" s="3"/>
      <c r="X48" s="3"/>
      <c r="Y48" s="3"/>
      <c r="Z48" s="3"/>
    </row>
    <row r="49" spans="1:26" ht="27" customHeight="1" x14ac:dyDescent="0.2">
      <c r="A49" s="9">
        <v>1</v>
      </c>
      <c r="B49" s="77">
        <v>2</v>
      </c>
      <c r="C49" s="77"/>
      <c r="D49" s="77"/>
      <c r="E49" s="78">
        <v>3</v>
      </c>
      <c r="F49" s="79"/>
      <c r="G49" s="94">
        <v>4</v>
      </c>
      <c r="H49" s="95"/>
      <c r="I49" s="10">
        <v>5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27" customHeight="1" x14ac:dyDescent="0.2">
      <c r="A50" s="68">
        <v>4</v>
      </c>
      <c r="B50" s="71" t="s">
        <v>47</v>
      </c>
      <c r="C50" s="72"/>
      <c r="D50" s="72"/>
      <c r="E50" s="97" t="s">
        <v>10</v>
      </c>
      <c r="F50" s="98"/>
      <c r="G50" s="25" t="s">
        <v>11</v>
      </c>
      <c r="H50" s="11"/>
      <c r="I50" s="26">
        <f>D55-D56</f>
        <v>1.3125999999999999E-2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27" customHeight="1" x14ac:dyDescent="0.2">
      <c r="A51" s="69"/>
      <c r="B51" s="73"/>
      <c r="C51" s="74"/>
      <c r="D51" s="74"/>
      <c r="E51" s="60"/>
      <c r="F51" s="61"/>
      <c r="G51" s="27" t="s">
        <v>17</v>
      </c>
      <c r="H51" s="11"/>
      <c r="I51" s="26">
        <f>D56</f>
        <v>6.6118999999999997E-2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27" customHeight="1" x14ac:dyDescent="0.2">
      <c r="A52" s="69"/>
      <c r="B52" s="73"/>
      <c r="C52" s="74"/>
      <c r="D52" s="74"/>
      <c r="E52" s="60" t="s">
        <v>37</v>
      </c>
      <c r="F52" s="61"/>
      <c r="G52" s="27"/>
      <c r="H52" s="11"/>
      <c r="I52" s="26">
        <f>I50+I51</f>
        <v>7.9244999999999996E-2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27" customHeight="1" thickBot="1" x14ac:dyDescent="0.25">
      <c r="A53" s="70"/>
      <c r="B53" s="75"/>
      <c r="C53" s="76"/>
      <c r="D53" s="76"/>
      <c r="E53" s="62"/>
      <c r="F53" s="63"/>
      <c r="G53" s="64" t="s">
        <v>46</v>
      </c>
      <c r="H53" s="65"/>
      <c r="I53" s="28">
        <f>((I52*0.018/0.2)*0.7*1000)*3</f>
        <v>14.977304999999996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27" customHeight="1" x14ac:dyDescent="0.2">
      <c r="A54" s="66" t="s">
        <v>16</v>
      </c>
      <c r="B54" s="66"/>
      <c r="C54" s="66"/>
      <c r="D54" s="54"/>
      <c r="E54" s="55" t="s">
        <v>38</v>
      </c>
      <c r="F54" s="55"/>
      <c r="G54" s="56"/>
      <c r="H54" s="56"/>
      <c r="I54" s="57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27" customHeight="1" x14ac:dyDescent="0.2">
      <c r="A55" s="58" t="s">
        <v>39</v>
      </c>
      <c r="B55" s="59"/>
      <c r="C55" s="59"/>
      <c r="D55" s="42">
        <v>7.9244999999999996E-2</v>
      </c>
      <c r="E55" s="43" t="s">
        <v>40</v>
      </c>
      <c r="F55" s="25"/>
      <c r="G55" s="53"/>
      <c r="H55" s="53"/>
      <c r="I55" s="4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27" customHeight="1" x14ac:dyDescent="0.2">
      <c r="A56" s="58" t="s">
        <v>18</v>
      </c>
      <c r="B56" s="59"/>
      <c r="C56" s="59"/>
      <c r="D56" s="42">
        <v>6.6118999999999997E-2</v>
      </c>
      <c r="E56" s="45"/>
      <c r="F56" s="43"/>
      <c r="G56" s="53"/>
      <c r="H56" s="53"/>
      <c r="I56" s="4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6.75" customHeight="1" x14ac:dyDescent="0.2">
      <c r="A57" s="59" t="s">
        <v>20</v>
      </c>
      <c r="B57" s="59"/>
      <c r="C57" s="59"/>
      <c r="D57" s="59"/>
      <c r="E57" s="59"/>
      <c r="F57" s="43"/>
      <c r="G57" s="25"/>
      <c r="H57" s="25"/>
      <c r="I57" s="48">
        <f>I53+I45+I37+I29</f>
        <v>236.25221479999999</v>
      </c>
      <c r="M57" s="5"/>
      <c r="N57" s="5"/>
      <c r="O57" s="5"/>
      <c r="P57" s="5"/>
      <c r="Q57" s="5"/>
      <c r="R57" s="5"/>
      <c r="S57" s="3"/>
      <c r="T57" s="3"/>
      <c r="U57" s="3"/>
      <c r="V57" s="3"/>
      <c r="W57" s="3"/>
      <c r="X57" s="3"/>
      <c r="Y57" s="3"/>
      <c r="Z57" s="3"/>
    </row>
    <row r="58" spans="1:26" ht="22.5" customHeight="1" thickBot="1" x14ac:dyDescent="0.25">
      <c r="A58" s="62" t="s">
        <v>19</v>
      </c>
      <c r="B58" s="96"/>
      <c r="C58" s="96"/>
      <c r="D58" s="96"/>
      <c r="E58" s="96"/>
      <c r="F58" s="96"/>
      <c r="G58" s="103"/>
      <c r="H58" s="103"/>
      <c r="I58" s="47">
        <f>I57*3.83</f>
        <v>904.84598268399998</v>
      </c>
      <c r="M58" s="5"/>
      <c r="N58" s="5"/>
      <c r="O58" s="5"/>
      <c r="P58" s="5"/>
      <c r="Q58" s="5"/>
      <c r="R58" s="5"/>
      <c r="S58" s="3"/>
      <c r="T58" s="3"/>
      <c r="U58" s="3"/>
      <c r="V58" s="3"/>
      <c r="W58" s="3"/>
      <c r="X58" s="3"/>
      <c r="Y58" s="3"/>
      <c r="Z58" s="3"/>
    </row>
    <row r="59" spans="1:26" s="1" customFormat="1" ht="27" customHeight="1" x14ac:dyDescent="0.2">
      <c r="A59" s="15"/>
      <c r="B59" s="104" t="s">
        <v>13</v>
      </c>
      <c r="C59" s="105"/>
      <c r="D59" s="106"/>
      <c r="E59" s="107"/>
      <c r="F59" s="108"/>
      <c r="G59" s="109"/>
      <c r="H59" s="110"/>
      <c r="I59" s="32">
        <f>I58</f>
        <v>904.84598268399998</v>
      </c>
      <c r="J59" s="16"/>
      <c r="K59" s="17"/>
      <c r="L59" s="18"/>
    </row>
    <row r="60" spans="1:26" s="1" customFormat="1" ht="18" hidden="1" customHeight="1" x14ac:dyDescent="0.2">
      <c r="A60" s="19"/>
      <c r="B60" s="87" t="s">
        <v>14</v>
      </c>
      <c r="C60" s="88"/>
      <c r="D60" s="89"/>
      <c r="E60" s="90"/>
      <c r="F60" s="91"/>
      <c r="G60" s="92"/>
      <c r="H60" s="93"/>
      <c r="I60" s="33">
        <f>1</f>
        <v>1</v>
      </c>
      <c r="J60" s="16"/>
      <c r="K60" s="17"/>
      <c r="L60" s="18"/>
    </row>
    <row r="61" spans="1:26" s="1" customFormat="1" ht="27" hidden="1" customHeight="1" x14ac:dyDescent="0.2">
      <c r="A61" s="19"/>
      <c r="B61" s="87" t="s">
        <v>13</v>
      </c>
      <c r="C61" s="88"/>
      <c r="D61" s="89"/>
      <c r="E61" s="90"/>
      <c r="F61" s="91"/>
      <c r="G61" s="92"/>
      <c r="H61" s="93"/>
      <c r="I61" s="33">
        <f>I59*I60</f>
        <v>904.84598268399998</v>
      </c>
      <c r="J61" s="16"/>
      <c r="K61" s="17"/>
      <c r="L61" s="18"/>
    </row>
    <row r="62" spans="1:26" ht="19.5" customHeight="1" x14ac:dyDescent="0.2">
      <c r="A62" s="20"/>
      <c r="B62" s="87" t="s">
        <v>15</v>
      </c>
      <c r="C62" s="88"/>
      <c r="D62" s="89"/>
      <c r="E62" s="90"/>
      <c r="F62" s="91"/>
      <c r="G62" s="92"/>
      <c r="H62" s="93"/>
      <c r="I62" s="34">
        <f>I61*18%</f>
        <v>162.87227688311998</v>
      </c>
      <c r="J62" s="21"/>
    </row>
    <row r="63" spans="1:26" ht="19.5" customHeight="1" thickBot="1" x14ac:dyDescent="0.25">
      <c r="A63" s="22"/>
      <c r="B63" s="80" t="s">
        <v>13</v>
      </c>
      <c r="C63" s="81"/>
      <c r="D63" s="82"/>
      <c r="E63" s="83"/>
      <c r="F63" s="84"/>
      <c r="G63" s="85"/>
      <c r="H63" s="86"/>
      <c r="I63" s="35">
        <f>I61+I62</f>
        <v>1067.71825956712</v>
      </c>
      <c r="J63" s="23"/>
    </row>
    <row r="64" spans="1:26" ht="27" customHeight="1" x14ac:dyDescent="0.2">
      <c r="A64" s="24"/>
      <c r="B64" s="24"/>
      <c r="C64" s="24"/>
      <c r="D64" s="24"/>
      <c r="E64" s="24"/>
      <c r="J64" s="2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</sheetData>
  <mergeCells count="98">
    <mergeCell ref="E20:F20"/>
    <mergeCell ref="E21:F21"/>
    <mergeCell ref="A9:I9"/>
    <mergeCell ref="A10:I10"/>
    <mergeCell ref="A11:I11"/>
    <mergeCell ref="A12:I12"/>
    <mergeCell ref="A13:D13"/>
    <mergeCell ref="E13:I13"/>
    <mergeCell ref="A8:I8"/>
    <mergeCell ref="G1:I1"/>
    <mergeCell ref="A5:D5"/>
    <mergeCell ref="G5:I5"/>
    <mergeCell ref="G6:I6"/>
    <mergeCell ref="A7:I7"/>
    <mergeCell ref="G59:H59"/>
    <mergeCell ref="A14:D14"/>
    <mergeCell ref="E14:I14"/>
    <mergeCell ref="B16:D16"/>
    <mergeCell ref="E16:F16"/>
    <mergeCell ref="G16:H16"/>
    <mergeCell ref="A34:A37"/>
    <mergeCell ref="B34:D37"/>
    <mergeCell ref="G37:H37"/>
    <mergeCell ref="B17:D17"/>
    <mergeCell ref="E17:F17"/>
    <mergeCell ref="G17:H17"/>
    <mergeCell ref="G21:H21"/>
    <mergeCell ref="A22:C22"/>
    <mergeCell ref="A18:A21"/>
    <mergeCell ref="B18:D21"/>
    <mergeCell ref="G58:H58"/>
    <mergeCell ref="B62:D62"/>
    <mergeCell ref="E62:F62"/>
    <mergeCell ref="G62:H62"/>
    <mergeCell ref="A31:C31"/>
    <mergeCell ref="B59:D59"/>
    <mergeCell ref="E59:F59"/>
    <mergeCell ref="A38:C38"/>
    <mergeCell ref="E34:F34"/>
    <mergeCell ref="E35:F35"/>
    <mergeCell ref="B41:D41"/>
    <mergeCell ref="E41:F41"/>
    <mergeCell ref="G41:H41"/>
    <mergeCell ref="G49:H49"/>
    <mergeCell ref="E50:F50"/>
    <mergeCell ref="E51:F51"/>
    <mergeCell ref="E25:F25"/>
    <mergeCell ref="E26:F26"/>
    <mergeCell ref="E27:F27"/>
    <mergeCell ref="E28:F28"/>
    <mergeCell ref="B25:D25"/>
    <mergeCell ref="G25:H25"/>
    <mergeCell ref="A58:F58"/>
    <mergeCell ref="E18:F18"/>
    <mergeCell ref="E19:F19"/>
    <mergeCell ref="G29:H29"/>
    <mergeCell ref="A30:C30"/>
    <mergeCell ref="A32:C32"/>
    <mergeCell ref="A33:F33"/>
    <mergeCell ref="G45:H45"/>
    <mergeCell ref="E42:F42"/>
    <mergeCell ref="A48:C48"/>
    <mergeCell ref="A47:C47"/>
    <mergeCell ref="A39:C39"/>
    <mergeCell ref="A40:C40"/>
    <mergeCell ref="E36:F36"/>
    <mergeCell ref="E37:F37"/>
    <mergeCell ref="B63:D63"/>
    <mergeCell ref="E63:F63"/>
    <mergeCell ref="G63:H63"/>
    <mergeCell ref="B60:D60"/>
    <mergeCell ref="E60:F60"/>
    <mergeCell ref="G60:H60"/>
    <mergeCell ref="B61:D61"/>
    <mergeCell ref="E61:F61"/>
    <mergeCell ref="G61:H61"/>
    <mergeCell ref="A23:C23"/>
    <mergeCell ref="A57:E57"/>
    <mergeCell ref="A42:A45"/>
    <mergeCell ref="B42:D45"/>
    <mergeCell ref="A46:C46"/>
    <mergeCell ref="E43:F43"/>
    <mergeCell ref="E44:F44"/>
    <mergeCell ref="E45:F45"/>
    <mergeCell ref="A26:A29"/>
    <mergeCell ref="B26:D29"/>
    <mergeCell ref="E29:F29"/>
    <mergeCell ref="A24:F24"/>
    <mergeCell ref="B49:D49"/>
    <mergeCell ref="E49:F49"/>
    <mergeCell ref="A50:A53"/>
    <mergeCell ref="B50:D53"/>
    <mergeCell ref="A56:C56"/>
    <mergeCell ref="E52:F52"/>
    <mergeCell ref="E53:F53"/>
    <mergeCell ref="G53:H53"/>
    <mergeCell ref="A54:C54"/>
    <mergeCell ref="A55:C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Яна Аркадьевна</dc:creator>
  <cp:lastModifiedBy>Лебедева Яна Аркадьевна</cp:lastModifiedBy>
  <dcterms:created xsi:type="dcterms:W3CDTF">2018-06-21T13:19:40Z</dcterms:created>
  <dcterms:modified xsi:type="dcterms:W3CDTF">2018-08-03T10:57:59Z</dcterms:modified>
</cp:coreProperties>
</file>