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omments6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/>
  <mc:AlternateContent xmlns:mc="http://schemas.openxmlformats.org/markup-compatibility/2006">
    <mc:Choice Requires="x15">
      <x15ac:absPath xmlns:x15ac="http://schemas.microsoft.com/office/spreadsheetml/2010/11/ac" url="D:\Арзубов М.А\Документы Арзубов М. А\ТПиР\2023 г\Лот №5\ЦКК\"/>
    </mc:Choice>
  </mc:AlternateContent>
  <xr:revisionPtr revIDLastSave="0" documentId="13_ncr:1_{AD5F024C-C043-4CAD-9DEF-61A8E1ED8C6A}" xr6:coauthVersionLast="36" xr6:coauthVersionMax="36" xr10:uidLastSave="{00000000-0000-0000-0000-000000000000}"/>
  <bookViews>
    <workbookView xWindow="0" yWindow="0" windowWidth="20490" windowHeight="6825" xr2:uid="{00000000-000D-0000-FFFF-FFFF00000000}"/>
  </bookViews>
  <sheets>
    <sheet name="ССР (23)" sheetId="6" r:id="rId1"/>
    <sheet name="КМ-290(23)" sheetId="7" r:id="rId2"/>
    <sheet name="КМ-291(23)" sheetId="8" r:id="rId3"/>
    <sheet name="КМ-367(23)" sheetId="9" r:id="rId4"/>
    <sheet name="КМ-422(23)" sheetId="10" r:id="rId5"/>
    <sheet name="КМ-619(23)" sheetId="11" r:id="rId6"/>
  </sheets>
  <externalReferences>
    <externalReference r:id="rId7"/>
  </externalReferences>
  <definedNames>
    <definedName name="__xlnm.Print_Area_1" localSheetId="1">#REF!</definedName>
    <definedName name="__xlnm.Print_Area_1" localSheetId="2">#REF!</definedName>
    <definedName name="__xlnm.Print_Area_1" localSheetId="3">#REF!</definedName>
    <definedName name="__xlnm.Print_Area_1" localSheetId="4">#REF!</definedName>
    <definedName name="__xlnm.Print_Area_1" localSheetId="5">#REF!</definedName>
    <definedName name="__xlnm.Print_Area_1" localSheetId="0">#REF!</definedName>
    <definedName name="__xlnm.Print_Area_1">#REF!</definedName>
    <definedName name="__xlnm.Print_Area_10" localSheetId="1">#REF!</definedName>
    <definedName name="__xlnm.Print_Area_10" localSheetId="2">#REF!</definedName>
    <definedName name="__xlnm.Print_Area_10" localSheetId="3">#REF!</definedName>
    <definedName name="__xlnm.Print_Area_10" localSheetId="4">#REF!</definedName>
    <definedName name="__xlnm.Print_Area_10" localSheetId="5">#REF!</definedName>
    <definedName name="__xlnm.Print_Area_10" localSheetId="0">#REF!</definedName>
    <definedName name="__xlnm.Print_Area_10">#REF!</definedName>
    <definedName name="__xlnm.Print_Area_11" localSheetId="1">#REF!</definedName>
    <definedName name="__xlnm.Print_Area_11" localSheetId="2">#REF!</definedName>
    <definedName name="__xlnm.Print_Area_11" localSheetId="3">#REF!</definedName>
    <definedName name="__xlnm.Print_Area_11" localSheetId="4">#REF!</definedName>
    <definedName name="__xlnm.Print_Area_11" localSheetId="5">#REF!</definedName>
    <definedName name="__xlnm.Print_Area_11" localSheetId="0">#REF!</definedName>
    <definedName name="__xlnm.Print_Area_11">#REF!</definedName>
    <definedName name="__xlnm.Print_Area_12" localSheetId="1">#REF!</definedName>
    <definedName name="__xlnm.Print_Area_12" localSheetId="2">#REF!</definedName>
    <definedName name="__xlnm.Print_Area_12" localSheetId="3">#REF!</definedName>
    <definedName name="__xlnm.Print_Area_12" localSheetId="4">#REF!</definedName>
    <definedName name="__xlnm.Print_Area_12" localSheetId="5">#REF!</definedName>
    <definedName name="__xlnm.Print_Area_12" localSheetId="0">#REF!</definedName>
    <definedName name="__xlnm.Print_Area_12">#REF!</definedName>
    <definedName name="__xlnm.Print_Area_13" localSheetId="1">#REF!</definedName>
    <definedName name="__xlnm.Print_Area_13" localSheetId="2">#REF!</definedName>
    <definedName name="__xlnm.Print_Area_13" localSheetId="3">#REF!</definedName>
    <definedName name="__xlnm.Print_Area_13" localSheetId="4">#REF!</definedName>
    <definedName name="__xlnm.Print_Area_13" localSheetId="5">#REF!</definedName>
    <definedName name="__xlnm.Print_Area_13" localSheetId="0">#REF!</definedName>
    <definedName name="__xlnm.Print_Area_13">#REF!</definedName>
    <definedName name="__xlnm.Print_Area_14" localSheetId="1">#REF!</definedName>
    <definedName name="__xlnm.Print_Area_14" localSheetId="2">#REF!</definedName>
    <definedName name="__xlnm.Print_Area_14" localSheetId="3">#REF!</definedName>
    <definedName name="__xlnm.Print_Area_14" localSheetId="4">#REF!</definedName>
    <definedName name="__xlnm.Print_Area_14" localSheetId="5">#REF!</definedName>
    <definedName name="__xlnm.Print_Area_14" localSheetId="0">#REF!</definedName>
    <definedName name="__xlnm.Print_Area_14">#REF!</definedName>
    <definedName name="__xlnm.Print_Area_15" localSheetId="1">#REF!</definedName>
    <definedName name="__xlnm.Print_Area_15" localSheetId="2">#REF!</definedName>
    <definedName name="__xlnm.Print_Area_15" localSheetId="3">#REF!</definedName>
    <definedName name="__xlnm.Print_Area_15" localSheetId="4">#REF!</definedName>
    <definedName name="__xlnm.Print_Area_15" localSheetId="5">#REF!</definedName>
    <definedName name="__xlnm.Print_Area_15" localSheetId="0">#REF!</definedName>
    <definedName name="__xlnm.Print_Area_15">#REF!</definedName>
    <definedName name="__xlnm.Print_Area_16" localSheetId="1">#REF!</definedName>
    <definedName name="__xlnm.Print_Area_16" localSheetId="2">#REF!</definedName>
    <definedName name="__xlnm.Print_Area_16" localSheetId="3">#REF!</definedName>
    <definedName name="__xlnm.Print_Area_16" localSheetId="4">#REF!</definedName>
    <definedName name="__xlnm.Print_Area_16" localSheetId="5">#REF!</definedName>
    <definedName name="__xlnm.Print_Area_16" localSheetId="0">#REF!</definedName>
    <definedName name="__xlnm.Print_Area_16">#REF!</definedName>
    <definedName name="__xlnm.Print_Area_2" localSheetId="1">#REF!</definedName>
    <definedName name="__xlnm.Print_Area_2" localSheetId="2">#REF!</definedName>
    <definedName name="__xlnm.Print_Area_2" localSheetId="3">#REF!</definedName>
    <definedName name="__xlnm.Print_Area_2" localSheetId="4">#REF!</definedName>
    <definedName name="__xlnm.Print_Area_2" localSheetId="5">#REF!</definedName>
    <definedName name="__xlnm.Print_Area_2" localSheetId="0">#REF!</definedName>
    <definedName name="__xlnm.Print_Area_2">#REF!</definedName>
    <definedName name="__xlnm.Print_Area_3" localSheetId="1">#REF!</definedName>
    <definedName name="__xlnm.Print_Area_3" localSheetId="2">#REF!</definedName>
    <definedName name="__xlnm.Print_Area_3" localSheetId="3">#REF!</definedName>
    <definedName name="__xlnm.Print_Area_3" localSheetId="4">#REF!</definedName>
    <definedName name="__xlnm.Print_Area_3" localSheetId="5">#REF!</definedName>
    <definedName name="__xlnm.Print_Area_3" localSheetId="0">#REF!</definedName>
    <definedName name="__xlnm.Print_Area_3">#REF!</definedName>
    <definedName name="__xlnm.Print_Area_4" localSheetId="1">#REF!</definedName>
    <definedName name="__xlnm.Print_Area_4" localSheetId="2">#REF!</definedName>
    <definedName name="__xlnm.Print_Area_4" localSheetId="3">#REF!</definedName>
    <definedName name="__xlnm.Print_Area_4" localSheetId="4">#REF!</definedName>
    <definedName name="__xlnm.Print_Area_4" localSheetId="5">#REF!</definedName>
    <definedName name="__xlnm.Print_Area_4" localSheetId="0">#REF!</definedName>
    <definedName name="__xlnm.Print_Area_4">#REF!</definedName>
    <definedName name="__xlnm.Print_Area_5" localSheetId="1">#REF!</definedName>
    <definedName name="__xlnm.Print_Area_5" localSheetId="2">#REF!</definedName>
    <definedName name="__xlnm.Print_Area_5" localSheetId="3">#REF!</definedName>
    <definedName name="__xlnm.Print_Area_5" localSheetId="4">#REF!</definedName>
    <definedName name="__xlnm.Print_Area_5" localSheetId="5">#REF!</definedName>
    <definedName name="__xlnm.Print_Area_5" localSheetId="0">#REF!</definedName>
    <definedName name="__xlnm.Print_Area_5">#REF!</definedName>
    <definedName name="__xlnm.Print_Area_6" localSheetId="1">#REF!</definedName>
    <definedName name="__xlnm.Print_Area_6" localSheetId="2">#REF!</definedName>
    <definedName name="__xlnm.Print_Area_6" localSheetId="3">#REF!</definedName>
    <definedName name="__xlnm.Print_Area_6" localSheetId="4">#REF!</definedName>
    <definedName name="__xlnm.Print_Area_6" localSheetId="5">#REF!</definedName>
    <definedName name="__xlnm.Print_Area_6" localSheetId="0">#REF!</definedName>
    <definedName name="__xlnm.Print_Area_6">#REF!</definedName>
    <definedName name="__xlnm.Print_Area_7" localSheetId="1">#REF!</definedName>
    <definedName name="__xlnm.Print_Area_7" localSheetId="2">#REF!</definedName>
    <definedName name="__xlnm.Print_Area_7" localSheetId="3">#REF!</definedName>
    <definedName name="__xlnm.Print_Area_7" localSheetId="4">#REF!</definedName>
    <definedName name="__xlnm.Print_Area_7" localSheetId="5">#REF!</definedName>
    <definedName name="__xlnm.Print_Area_7" localSheetId="0">#REF!</definedName>
    <definedName name="__xlnm.Print_Area_7">#REF!</definedName>
    <definedName name="__xlnm.Print_Area_8" localSheetId="1">#REF!</definedName>
    <definedName name="__xlnm.Print_Area_8" localSheetId="2">#REF!</definedName>
    <definedName name="__xlnm.Print_Area_8" localSheetId="3">#REF!</definedName>
    <definedName name="__xlnm.Print_Area_8" localSheetId="4">#REF!</definedName>
    <definedName name="__xlnm.Print_Area_8" localSheetId="5">#REF!</definedName>
    <definedName name="__xlnm.Print_Area_8" localSheetId="0">#REF!</definedName>
    <definedName name="__xlnm.Print_Area_8">#REF!</definedName>
    <definedName name="__xlnm.Print_Area_9" localSheetId="1">#REF!</definedName>
    <definedName name="__xlnm.Print_Area_9" localSheetId="2">#REF!</definedName>
    <definedName name="__xlnm.Print_Area_9" localSheetId="3">#REF!</definedName>
    <definedName name="__xlnm.Print_Area_9" localSheetId="4">#REF!</definedName>
    <definedName name="__xlnm.Print_Area_9" localSheetId="5">#REF!</definedName>
    <definedName name="__xlnm.Print_Area_9" localSheetId="0">#REF!</definedName>
    <definedName name="__xlnm.Print_Area_9">#REF!</definedName>
    <definedName name="__xlnm.Print_Titles_4" localSheetId="1">#REF!</definedName>
    <definedName name="__xlnm.Print_Titles_4" localSheetId="2">#REF!</definedName>
    <definedName name="__xlnm.Print_Titles_4" localSheetId="3">#REF!</definedName>
    <definedName name="__xlnm.Print_Titles_4" localSheetId="4">#REF!</definedName>
    <definedName name="__xlnm.Print_Titles_4" localSheetId="5">#REF!</definedName>
    <definedName name="__xlnm.Print_Titles_4" localSheetId="0">#REF!</definedName>
    <definedName name="__xlnm.Print_Titles_4">#REF!</definedName>
    <definedName name="__xlnm.Print_Titles_6" localSheetId="1">#REF!</definedName>
    <definedName name="__xlnm.Print_Titles_6" localSheetId="2">#REF!</definedName>
    <definedName name="__xlnm.Print_Titles_6" localSheetId="3">#REF!</definedName>
    <definedName name="__xlnm.Print_Titles_6" localSheetId="4">#REF!</definedName>
    <definedName name="__xlnm.Print_Titles_6" localSheetId="5">#REF!</definedName>
    <definedName name="__xlnm.Print_Titles_6" localSheetId="0">#REF!</definedName>
    <definedName name="__xlnm.Print_Titles_6">#REF!</definedName>
    <definedName name="__xlnm.Print_Titles_8" localSheetId="1">#REF!</definedName>
    <definedName name="__xlnm.Print_Titles_8" localSheetId="2">#REF!</definedName>
    <definedName name="__xlnm.Print_Titles_8" localSheetId="3">#REF!</definedName>
    <definedName name="__xlnm.Print_Titles_8" localSheetId="4">#REF!</definedName>
    <definedName name="__xlnm.Print_Titles_8" localSheetId="5">#REF!</definedName>
    <definedName name="__xlnm.Print_Titles_8" localSheetId="0">#REF!</definedName>
    <definedName name="__xlnm.Print_Titles_8">#REF!</definedName>
    <definedName name="_H4.11" localSheetId="1">#REF!</definedName>
    <definedName name="_H4.11" localSheetId="2">#REF!</definedName>
    <definedName name="_H4.11" localSheetId="3">#REF!</definedName>
    <definedName name="_H4.11" localSheetId="4">#REF!</definedName>
    <definedName name="_H4.11" localSheetId="5">#REF!</definedName>
    <definedName name="_H4.11" localSheetId="0">#REF!</definedName>
    <definedName name="_H4.11">#REF!</definedName>
    <definedName name="_Hlt440565644_1" localSheetId="1">#REF!</definedName>
    <definedName name="_Hlt440565644_1" localSheetId="2">#REF!</definedName>
    <definedName name="_Hlt440565644_1" localSheetId="3">#REF!</definedName>
    <definedName name="_Hlt440565644_1" localSheetId="4">#REF!</definedName>
    <definedName name="_Hlt440565644_1" localSheetId="5">#REF!</definedName>
    <definedName name="_Hlt440565644_1" localSheetId="0">#REF!</definedName>
    <definedName name="_Hlt440565644_1">#REF!</definedName>
    <definedName name="_Hlt440565644_1_10">"#REF!"</definedName>
    <definedName name="_Hlt440565644_1_11">"#REF!"</definedName>
    <definedName name="_Hlt440565644_1_12">"#REF!"</definedName>
    <definedName name="_Hlt440565644_1_13">"#REF!"</definedName>
    <definedName name="_Hlt440565644_1_14">"#REF!"</definedName>
    <definedName name="_Hlt440565644_1_15">"#REF!"</definedName>
    <definedName name="_Hlt440565644_1_16">"#REF!"</definedName>
    <definedName name="_Hlt440565644_1_3">"#REF!"</definedName>
    <definedName name="_Hlt440565644_1_4">"#REF!"</definedName>
    <definedName name="_Hlt440565644_1_5">"#REF!"</definedName>
    <definedName name="_Hlt440565644_1_6">"#REF!"</definedName>
    <definedName name="_Hlt440565644_1_7">"#REF!"</definedName>
    <definedName name="_Hlt440565644_1_8">"#REF!"</definedName>
    <definedName name="_Hlt440565644_1_9">"#REF!"</definedName>
    <definedName name="_рр_" localSheetId="1">#REF!</definedName>
    <definedName name="_рр_" localSheetId="2">#REF!</definedName>
    <definedName name="_рр_" localSheetId="3">#REF!</definedName>
    <definedName name="_рр_" localSheetId="4">#REF!</definedName>
    <definedName name="_рр_" localSheetId="5">#REF!</definedName>
    <definedName name="_рр_" localSheetId="0">#REF!</definedName>
    <definedName name="_рр_">#REF!</definedName>
    <definedName name="_С4.2" localSheetId="1">#REF!</definedName>
    <definedName name="_С4.2" localSheetId="2">#REF!</definedName>
    <definedName name="_С4.2" localSheetId="3">#REF!</definedName>
    <definedName name="_С4.2" localSheetId="4">#REF!</definedName>
    <definedName name="_С4.2" localSheetId="5">#REF!</definedName>
    <definedName name="_С4.2" localSheetId="0">#REF!</definedName>
    <definedName name="_С4.2">#REF!</definedName>
    <definedName name="efsdf" localSheetId="1">#REF!</definedName>
    <definedName name="efsdf" localSheetId="2">#REF!</definedName>
    <definedName name="efsdf" localSheetId="3">#REF!</definedName>
    <definedName name="efsdf" localSheetId="4">#REF!</definedName>
    <definedName name="efsdf" localSheetId="5">#REF!</definedName>
    <definedName name="efsdf" localSheetId="0">#REF!</definedName>
    <definedName name="efsdf">#REF!</definedName>
    <definedName name="Excel_BuiltIn_Print_Area_1" localSheetId="1">#REF!</definedName>
    <definedName name="Excel_BuiltIn_Print_Area_1" localSheetId="2">#REF!</definedName>
    <definedName name="Excel_BuiltIn_Print_Area_1" localSheetId="3">#REF!</definedName>
    <definedName name="Excel_BuiltIn_Print_Area_1" localSheetId="4">#REF!</definedName>
    <definedName name="Excel_BuiltIn_Print_Area_1" localSheetId="5">#REF!</definedName>
    <definedName name="Excel_BuiltIn_Print_Area_1" localSheetId="0">#REF!</definedName>
    <definedName name="Excel_BuiltIn_Print_Area_1">#REF!</definedName>
    <definedName name="Excel_BuiltIn_Print_Area_2" localSheetId="1">#REF!</definedName>
    <definedName name="Excel_BuiltIn_Print_Area_2" localSheetId="2">#REF!</definedName>
    <definedName name="Excel_BuiltIn_Print_Area_2" localSheetId="3">#REF!</definedName>
    <definedName name="Excel_BuiltIn_Print_Area_2" localSheetId="4">#REF!</definedName>
    <definedName name="Excel_BuiltIn_Print_Area_2" localSheetId="5">#REF!</definedName>
    <definedName name="Excel_BuiltIn_Print_Area_2" localSheetId="0">#REF!</definedName>
    <definedName name="Excel_BuiltIn_Print_Area_2">#REF!</definedName>
    <definedName name="Excel_BuiltIn_Print_Area_2_10">"#REF!"</definedName>
    <definedName name="Excel_BuiltIn_Print_Area_2_11">"#REF!"</definedName>
    <definedName name="Excel_BuiltIn_Print_Area_2_12">"#REF!"</definedName>
    <definedName name="Excel_BuiltIn_Print_Area_2_13">"#REF!"</definedName>
    <definedName name="Excel_BuiltIn_Print_Area_2_14">"#REF!"</definedName>
    <definedName name="Excel_BuiltIn_Print_Area_2_15">"#REF!"</definedName>
    <definedName name="Excel_BuiltIn_Print_Area_2_16">"#REF!"</definedName>
    <definedName name="Excel_BuiltIn_Print_Area_2_3">"#REF!"</definedName>
    <definedName name="Excel_BuiltIn_Print_Area_2_4">"#REF!"</definedName>
    <definedName name="Excel_BuiltIn_Print_Area_2_5">"#REF!"</definedName>
    <definedName name="Excel_BuiltIn_Print_Area_2_6">"#REF!"</definedName>
    <definedName name="Excel_BuiltIn_Print_Area_2_7">"#REF!"</definedName>
    <definedName name="Excel_BuiltIn_Print_Area_2_8">"#REF!"</definedName>
    <definedName name="Excel_BuiltIn_Print_Area_2_9">"#REF!"</definedName>
    <definedName name="Excel_BuiltIn_Print_Area_4" localSheetId="1">#REF!</definedName>
    <definedName name="Excel_BuiltIn_Print_Area_4" localSheetId="2">#REF!</definedName>
    <definedName name="Excel_BuiltIn_Print_Area_4" localSheetId="3">#REF!</definedName>
    <definedName name="Excel_BuiltIn_Print_Area_4" localSheetId="4">#REF!</definedName>
    <definedName name="Excel_BuiltIn_Print_Area_4" localSheetId="5">#REF!</definedName>
    <definedName name="Excel_BuiltIn_Print_Area_4" localSheetId="0">#REF!</definedName>
    <definedName name="Excel_BuiltIn_Print_Area_4">#REF!</definedName>
    <definedName name="Excel_BuiltIn_Print_Area_5" localSheetId="1">#REF!</definedName>
    <definedName name="Excel_BuiltIn_Print_Area_5" localSheetId="2">#REF!</definedName>
    <definedName name="Excel_BuiltIn_Print_Area_5" localSheetId="3">#REF!</definedName>
    <definedName name="Excel_BuiltIn_Print_Area_5" localSheetId="4">#REF!</definedName>
    <definedName name="Excel_BuiltIn_Print_Area_5" localSheetId="5">#REF!</definedName>
    <definedName name="Excel_BuiltIn_Print_Area_5" localSheetId="0">#REF!</definedName>
    <definedName name="Excel_BuiltIn_Print_Area_5">#REF!</definedName>
    <definedName name="Excel3" localSheetId="1">#REF!</definedName>
    <definedName name="Excel3" localSheetId="2">#REF!</definedName>
    <definedName name="Excel3" localSheetId="3">#REF!</definedName>
    <definedName name="Excel3" localSheetId="4">#REF!</definedName>
    <definedName name="Excel3" localSheetId="5">#REF!</definedName>
    <definedName name="Excel3" localSheetId="0">#REF!</definedName>
    <definedName name="Excel3">#REF!</definedName>
    <definedName name="exel" localSheetId="1">#REF!</definedName>
    <definedName name="exel" localSheetId="2">#REF!</definedName>
    <definedName name="exel" localSheetId="3">#REF!</definedName>
    <definedName name="exel" localSheetId="4">#REF!</definedName>
    <definedName name="exel" localSheetId="5">#REF!</definedName>
    <definedName name="exel" localSheetId="0">#REF!</definedName>
    <definedName name="exel">#REF!</definedName>
    <definedName name="exel02" localSheetId="1">#REF!</definedName>
    <definedName name="exel02" localSheetId="2">#REF!</definedName>
    <definedName name="exel02" localSheetId="3">#REF!</definedName>
    <definedName name="exel02" localSheetId="4">#REF!</definedName>
    <definedName name="exel02" localSheetId="5">#REF!</definedName>
    <definedName name="exel02" localSheetId="0">#REF!</definedName>
    <definedName name="exel02">#REF!</definedName>
    <definedName name="exel1" localSheetId="1">#REF!</definedName>
    <definedName name="exel1" localSheetId="2">#REF!</definedName>
    <definedName name="exel1" localSheetId="3">#REF!</definedName>
    <definedName name="exel1" localSheetId="4">#REF!</definedName>
    <definedName name="exel1" localSheetId="5">#REF!</definedName>
    <definedName name="exel1" localSheetId="0">#REF!</definedName>
    <definedName name="exel1">#REF!</definedName>
    <definedName name="exel2" localSheetId="1">#REF!</definedName>
    <definedName name="exel2" localSheetId="2">#REF!</definedName>
    <definedName name="exel2" localSheetId="3">#REF!</definedName>
    <definedName name="exel2" localSheetId="4">#REF!</definedName>
    <definedName name="exel2" localSheetId="5">#REF!</definedName>
    <definedName name="exel2" localSheetId="0">#REF!</definedName>
    <definedName name="exel2">#REF!</definedName>
    <definedName name="fcsdf" localSheetId="1">#REF!</definedName>
    <definedName name="fcsdf" localSheetId="2">#REF!</definedName>
    <definedName name="fcsdf" localSheetId="3">#REF!</definedName>
    <definedName name="fcsdf" localSheetId="4">#REF!</definedName>
    <definedName name="fcsdf" localSheetId="5">#REF!</definedName>
    <definedName name="fcsdf" localSheetId="0">#REF!</definedName>
    <definedName name="fcsdf">#REF!</definedName>
    <definedName name="hgjg" localSheetId="1">#REF!</definedName>
    <definedName name="hgjg" localSheetId="2">#REF!</definedName>
    <definedName name="hgjg" localSheetId="3">#REF!</definedName>
    <definedName name="hgjg" localSheetId="4">#REF!</definedName>
    <definedName name="hgjg" localSheetId="5">#REF!</definedName>
    <definedName name="hgjg" localSheetId="0">#REF!</definedName>
    <definedName name="hgjg">#REF!</definedName>
    <definedName name="ZK" localSheetId="1">#REF!</definedName>
    <definedName name="ZK" localSheetId="2">#REF!</definedName>
    <definedName name="ZK" localSheetId="3">#REF!</definedName>
    <definedName name="ZK" localSheetId="4">#REF!</definedName>
    <definedName name="ZK" localSheetId="5">#REF!</definedName>
    <definedName name="ZK" localSheetId="0">#REF!</definedName>
    <definedName name="ZK">#REF!</definedName>
    <definedName name="апрарар" localSheetId="1">#REF!</definedName>
    <definedName name="апрарар" localSheetId="2">#REF!</definedName>
    <definedName name="апрарар" localSheetId="3">#REF!</definedName>
    <definedName name="апрарар" localSheetId="4">#REF!</definedName>
    <definedName name="апрарар" localSheetId="5">#REF!</definedName>
    <definedName name="апрарар" localSheetId="0">#REF!</definedName>
    <definedName name="апрарар">#REF!</definedName>
    <definedName name="арпарп" localSheetId="1">#REF!</definedName>
    <definedName name="арпарп" localSheetId="2">#REF!</definedName>
    <definedName name="арпарп" localSheetId="3">#REF!</definedName>
    <definedName name="арпарп" localSheetId="4">#REF!</definedName>
    <definedName name="арпарп" localSheetId="5">#REF!</definedName>
    <definedName name="арпарп" localSheetId="0">#REF!</definedName>
    <definedName name="арпарп">#REF!</definedName>
    <definedName name="да" localSheetId="1">#REF!</definedName>
    <definedName name="да" localSheetId="2">#REF!</definedName>
    <definedName name="да" localSheetId="3">#REF!</definedName>
    <definedName name="да" localSheetId="4">#REF!</definedName>
    <definedName name="да" localSheetId="5">#REF!</definedName>
    <definedName name="да" localSheetId="0">#REF!</definedName>
    <definedName name="да">#REF!</definedName>
    <definedName name="Коэфф" localSheetId="1">#REF!</definedName>
    <definedName name="Коэфф" localSheetId="2">#REF!</definedName>
    <definedName name="Коэфф" localSheetId="3">#REF!</definedName>
    <definedName name="Коэфф" localSheetId="4">#REF!</definedName>
    <definedName name="Коэфф" localSheetId="5">#REF!</definedName>
    <definedName name="Коэфф" localSheetId="0">#REF!</definedName>
    <definedName name="Коэфф">#REF!</definedName>
    <definedName name="КТП">[1]объемы!$V$4:$V$29</definedName>
    <definedName name="_xlnm.Print_Area" localSheetId="1">'КМ-290(23)'!$A$1:$H$65</definedName>
    <definedName name="_xlnm.Print_Area" localSheetId="2">'КМ-291(23)'!$A$1:$H$65</definedName>
    <definedName name="_xlnm.Print_Area" localSheetId="3">'КМ-367(23)'!$A$1:$H$66</definedName>
    <definedName name="_xlnm.Print_Area" localSheetId="4">'КМ-422(23)'!$A$1:$H$66</definedName>
    <definedName name="_xlnm.Print_Area" localSheetId="5">'КМ-619(23)'!$A$1:$H$66</definedName>
    <definedName name="_xlnm.Print_Area" localSheetId="0">'ССР (23)'!$A$1:$H$61</definedName>
    <definedName name="ПИР" localSheetId="1">#REF!</definedName>
    <definedName name="ПИР" localSheetId="2">#REF!</definedName>
    <definedName name="ПИР" localSheetId="3">#REF!</definedName>
    <definedName name="ПИР" localSheetId="4">#REF!</definedName>
    <definedName name="ПИР" localSheetId="5">#REF!</definedName>
    <definedName name="ПИР" localSheetId="0">#REF!</definedName>
    <definedName name="ПИР">#REF!</definedName>
    <definedName name="ПИР4" localSheetId="1">#REF!</definedName>
    <definedName name="ПИР4" localSheetId="2">#REF!</definedName>
    <definedName name="ПИР4" localSheetId="3">#REF!</definedName>
    <definedName name="ПИР4" localSheetId="4">#REF!</definedName>
    <definedName name="ПИР4" localSheetId="5">#REF!</definedName>
    <definedName name="ПИР4" localSheetId="0">#REF!</definedName>
    <definedName name="ПИР4">#REF!</definedName>
    <definedName name="р" localSheetId="1">#REF!</definedName>
    <definedName name="р" localSheetId="2">#REF!</definedName>
    <definedName name="р" localSheetId="3">#REF!</definedName>
    <definedName name="р" localSheetId="4">#REF!</definedName>
    <definedName name="р" localSheetId="5">#REF!</definedName>
    <definedName name="р" localSheetId="0">#REF!</definedName>
    <definedName name="р">#REF!</definedName>
    <definedName name="Специф1" localSheetId="1">#REF!</definedName>
    <definedName name="Специф1" localSheetId="2">#REF!</definedName>
    <definedName name="Специф1" localSheetId="3">#REF!</definedName>
    <definedName name="Специф1" localSheetId="4">#REF!</definedName>
    <definedName name="Специф1" localSheetId="5">#REF!</definedName>
    <definedName name="Специф1" localSheetId="0">#REF!</definedName>
    <definedName name="Специф1">#REF!</definedName>
    <definedName name="Специф1_10">"#REF!"</definedName>
    <definedName name="Специф1_11">"#REF!"</definedName>
    <definedName name="Специф1_12">"#REF!"</definedName>
    <definedName name="Специф1_13">"#REF!"</definedName>
    <definedName name="Специф1_14">"#REF!"</definedName>
    <definedName name="Специф1_15">"#REF!"</definedName>
    <definedName name="Специф1_16">"#REF!"</definedName>
    <definedName name="Специф1_3">"#REF!"</definedName>
    <definedName name="Специф1_4">"#REF!"</definedName>
    <definedName name="Специф1_5">"#REF!"</definedName>
    <definedName name="Специф1_6">"#REF!"</definedName>
    <definedName name="Специф1_7">"#REF!"</definedName>
    <definedName name="Специф1_8">"#REF!"</definedName>
    <definedName name="Специф1_9">"#REF!"</definedName>
    <definedName name="спецификация" localSheetId="1">#REF!</definedName>
    <definedName name="спецификация" localSheetId="2">#REF!</definedName>
    <definedName name="спецификация" localSheetId="3">#REF!</definedName>
    <definedName name="спецификация" localSheetId="4">#REF!</definedName>
    <definedName name="спецификация" localSheetId="5">#REF!</definedName>
    <definedName name="спецификация" localSheetId="0">#REF!</definedName>
    <definedName name="спецификация">#REF!</definedName>
    <definedName name="счмм" localSheetId="1">#REF!</definedName>
    <definedName name="счмм" localSheetId="2">#REF!</definedName>
    <definedName name="счмм" localSheetId="3">#REF!</definedName>
    <definedName name="счмм" localSheetId="4">#REF!</definedName>
    <definedName name="счмм" localSheetId="5">#REF!</definedName>
    <definedName name="счмм" localSheetId="0">#REF!</definedName>
    <definedName name="счмм">#REF!</definedName>
  </definedNames>
  <calcPr calcId="191029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9" i="6" l="1"/>
  <c r="H50" i="11"/>
  <c r="H49" i="11"/>
  <c r="H42" i="11"/>
  <c r="H41" i="11"/>
  <c r="H37" i="11"/>
  <c r="G33" i="11"/>
  <c r="G38" i="11" s="1"/>
  <c r="G43" i="11" s="1"/>
  <c r="H32" i="11"/>
  <c r="H31" i="11"/>
  <c r="H30" i="11"/>
  <c r="F29" i="11"/>
  <c r="F33" i="11" s="1"/>
  <c r="F38" i="11" s="1"/>
  <c r="F43" i="11" s="1"/>
  <c r="F47" i="11" s="1"/>
  <c r="F51" i="11" s="1"/>
  <c r="E29" i="11"/>
  <c r="E33" i="11" s="1"/>
  <c r="E38" i="11" s="1"/>
  <c r="D29" i="11"/>
  <c r="D33" i="11" s="1"/>
  <c r="H28" i="11"/>
  <c r="D38" i="11" l="1"/>
  <c r="H33" i="11"/>
  <c r="F53" i="11"/>
  <c r="F54" i="11" s="1"/>
  <c r="F55" i="11" s="1"/>
  <c r="F57" i="11" s="1"/>
  <c r="E40" i="11"/>
  <c r="E43" i="11" s="1"/>
  <c r="E47" i="11" s="1"/>
  <c r="E51" i="11" s="1"/>
  <c r="H29" i="11"/>
  <c r="E53" i="11" l="1"/>
  <c r="E54" i="11"/>
  <c r="E55" i="11" s="1"/>
  <c r="E57" i="11" s="1"/>
  <c r="F59" i="11"/>
  <c r="F58" i="11"/>
  <c r="H38" i="11"/>
  <c r="D40" i="11"/>
  <c r="H40" i="11" s="1"/>
  <c r="D43" i="11" l="1"/>
  <c r="E58" i="11"/>
  <c r="E59" i="11" s="1"/>
  <c r="H43" i="11" l="1"/>
  <c r="D47" i="11"/>
  <c r="G46" i="11"/>
  <c r="H46" i="11" s="1"/>
  <c r="G45" i="11"/>
  <c r="H45" i="11" l="1"/>
  <c r="G47" i="11"/>
  <c r="G51" i="11" s="1"/>
  <c r="D51" i="11"/>
  <c r="H47" i="11" l="1"/>
  <c r="H51" i="11"/>
  <c r="D53" i="11"/>
  <c r="G53" i="11"/>
  <c r="G54" i="11" s="1"/>
  <c r="G55" i="11" s="1"/>
  <c r="G57" i="11" s="1"/>
  <c r="G58" i="11" l="1"/>
  <c r="G59" i="11" s="1"/>
  <c r="H53" i="11"/>
  <c r="D54" i="11"/>
  <c r="H54" i="11" l="1"/>
  <c r="D55" i="11"/>
  <c r="D57" i="11" l="1"/>
  <c r="H55" i="11"/>
  <c r="D58" i="11" l="1"/>
  <c r="D59" i="11" s="1"/>
  <c r="H57" i="11"/>
  <c r="H58" i="11" l="1"/>
  <c r="H59" i="11" s="1"/>
  <c r="H50" i="10" l="1"/>
  <c r="H49" i="10"/>
  <c r="H42" i="10"/>
  <c r="H41" i="10"/>
  <c r="H37" i="10"/>
  <c r="G33" i="10"/>
  <c r="G38" i="10" s="1"/>
  <c r="G43" i="10" s="1"/>
  <c r="H32" i="10"/>
  <c r="H31" i="10"/>
  <c r="H30" i="10"/>
  <c r="F29" i="10"/>
  <c r="F33" i="10" s="1"/>
  <c r="F38" i="10" s="1"/>
  <c r="F43" i="10" s="1"/>
  <c r="F47" i="10" s="1"/>
  <c r="F51" i="10" s="1"/>
  <c r="E29" i="10"/>
  <c r="E33" i="10" s="1"/>
  <c r="E38" i="10" s="1"/>
  <c r="D29" i="10"/>
  <c r="D33" i="10" s="1"/>
  <c r="H28" i="10"/>
  <c r="D38" i="10" l="1"/>
  <c r="H33" i="10"/>
  <c r="F53" i="10"/>
  <c r="F54" i="10" s="1"/>
  <c r="F55" i="10" s="1"/>
  <c r="F57" i="10" s="1"/>
  <c r="E40" i="10"/>
  <c r="E43" i="10" s="1"/>
  <c r="E47" i="10" s="1"/>
  <c r="E51" i="10" s="1"/>
  <c r="H29" i="10"/>
  <c r="E53" i="10" l="1"/>
  <c r="E54" i="10"/>
  <c r="E55" i="10" s="1"/>
  <c r="E57" i="10" s="1"/>
  <c r="F59" i="10"/>
  <c r="F58" i="10"/>
  <c r="H38" i="10"/>
  <c r="D40" i="10"/>
  <c r="H40" i="10" s="1"/>
  <c r="D43" i="10" l="1"/>
  <c r="E58" i="10"/>
  <c r="E59" i="10" s="1"/>
  <c r="H43" i="10" l="1"/>
  <c r="D47" i="10"/>
  <c r="G46" i="10"/>
  <c r="H46" i="10" s="1"/>
  <c r="G45" i="10"/>
  <c r="H45" i="10" l="1"/>
  <c r="G47" i="10"/>
  <c r="G51" i="10" s="1"/>
  <c r="D51" i="10"/>
  <c r="H47" i="10" l="1"/>
  <c r="H51" i="10"/>
  <c r="D53" i="10"/>
  <c r="G53" i="10"/>
  <c r="G54" i="10" s="1"/>
  <c r="G55" i="10" s="1"/>
  <c r="G57" i="10" s="1"/>
  <c r="G58" i="10" l="1"/>
  <c r="G59" i="10" s="1"/>
  <c r="H53" i="10"/>
  <c r="D54" i="10"/>
  <c r="H54" i="10" l="1"/>
  <c r="D55" i="10"/>
  <c r="D57" i="10" l="1"/>
  <c r="H55" i="10"/>
  <c r="D58" i="10" l="1"/>
  <c r="D59" i="10" s="1"/>
  <c r="H57" i="10"/>
  <c r="H58" i="10" l="1"/>
  <c r="H59" i="10" s="1"/>
  <c r="H50" i="9" l="1"/>
  <c r="H49" i="9"/>
  <c r="H42" i="9"/>
  <c r="H41" i="9"/>
  <c r="H37" i="9"/>
  <c r="G33" i="9"/>
  <c r="G38" i="9" s="1"/>
  <c r="G43" i="9" s="1"/>
  <c r="F33" i="9"/>
  <c r="F38" i="9" s="1"/>
  <c r="F43" i="9" s="1"/>
  <c r="F47" i="9" s="1"/>
  <c r="F51" i="9" s="1"/>
  <c r="H32" i="9"/>
  <c r="H31" i="9"/>
  <c r="H30" i="9"/>
  <c r="E29" i="9"/>
  <c r="E33" i="9" s="1"/>
  <c r="E38" i="9" s="1"/>
  <c r="D29" i="9"/>
  <c r="D33" i="9" s="1"/>
  <c r="H28" i="9"/>
  <c r="E40" i="9" l="1"/>
  <c r="E43" i="9" s="1"/>
  <c r="E47" i="9" s="1"/>
  <c r="E51" i="9" s="1"/>
  <c r="F53" i="9"/>
  <c r="F54" i="9" s="1"/>
  <c r="F55" i="9" s="1"/>
  <c r="F57" i="9" s="1"/>
  <c r="D38" i="9"/>
  <c r="H33" i="9"/>
  <c r="H29" i="9"/>
  <c r="E53" i="9" l="1"/>
  <c r="E54" i="9" s="1"/>
  <c r="E55" i="9" s="1"/>
  <c r="E57" i="9" s="1"/>
  <c r="H38" i="9"/>
  <c r="D40" i="9"/>
  <c r="H40" i="9" s="1"/>
  <c r="F58" i="9"/>
  <c r="F59" i="9" s="1"/>
  <c r="E58" i="9" l="1"/>
  <c r="E59" i="9" s="1"/>
  <c r="D43" i="9"/>
  <c r="H43" i="9" l="1"/>
  <c r="D47" i="9"/>
  <c r="G46" i="9"/>
  <c r="H46" i="9" s="1"/>
  <c r="G45" i="9"/>
  <c r="H45" i="9" l="1"/>
  <c r="G47" i="9"/>
  <c r="G51" i="9" s="1"/>
  <c r="D51" i="9"/>
  <c r="H47" i="9" l="1"/>
  <c r="H51" i="9"/>
  <c r="D53" i="9"/>
  <c r="G53" i="9"/>
  <c r="G54" i="9" s="1"/>
  <c r="G55" i="9" s="1"/>
  <c r="G57" i="9" s="1"/>
  <c r="G58" i="9" l="1"/>
  <c r="G59" i="9" s="1"/>
  <c r="H53" i="9"/>
  <c r="D54" i="9"/>
  <c r="H54" i="9" l="1"/>
  <c r="D55" i="9"/>
  <c r="D57" i="9" l="1"/>
  <c r="H55" i="9"/>
  <c r="D58" i="9" l="1"/>
  <c r="D59" i="9" s="1"/>
  <c r="H57" i="9"/>
  <c r="H58" i="9" l="1"/>
  <c r="H59" i="9" s="1"/>
  <c r="H50" i="8" l="1"/>
  <c r="H49" i="8"/>
  <c r="H42" i="8"/>
  <c r="H41" i="8"/>
  <c r="H37" i="8"/>
  <c r="G33" i="8"/>
  <c r="G38" i="8" s="1"/>
  <c r="G43" i="8" s="1"/>
  <c r="H32" i="8"/>
  <c r="H31" i="8"/>
  <c r="H30" i="8"/>
  <c r="F29" i="8"/>
  <c r="F33" i="8" s="1"/>
  <c r="F38" i="8" s="1"/>
  <c r="F43" i="8" s="1"/>
  <c r="F47" i="8" s="1"/>
  <c r="F51" i="8" s="1"/>
  <c r="E29" i="8"/>
  <c r="E33" i="8" s="1"/>
  <c r="E38" i="8" s="1"/>
  <c r="D29" i="8"/>
  <c r="D33" i="8" s="1"/>
  <c r="H28" i="8"/>
  <c r="D38" i="8" l="1"/>
  <c r="H33" i="8"/>
  <c r="F53" i="8"/>
  <c r="F54" i="8" s="1"/>
  <c r="F55" i="8" s="1"/>
  <c r="F57" i="8" s="1"/>
  <c r="E40" i="8"/>
  <c r="E43" i="8" s="1"/>
  <c r="E47" i="8" s="1"/>
  <c r="E51" i="8" s="1"/>
  <c r="H29" i="8"/>
  <c r="E53" i="8" l="1"/>
  <c r="E54" i="8"/>
  <c r="E55" i="8" s="1"/>
  <c r="E57" i="8" s="1"/>
  <c r="F59" i="8"/>
  <c r="F58" i="8"/>
  <c r="H38" i="8"/>
  <c r="D40" i="8"/>
  <c r="H40" i="8" s="1"/>
  <c r="D43" i="8" l="1"/>
  <c r="E58" i="8"/>
  <c r="E59" i="8" s="1"/>
  <c r="H43" i="8" l="1"/>
  <c r="D47" i="8"/>
  <c r="G46" i="8"/>
  <c r="H46" i="8" s="1"/>
  <c r="G45" i="8"/>
  <c r="H45" i="8" l="1"/>
  <c r="G47" i="8"/>
  <c r="G51" i="8" s="1"/>
  <c r="D51" i="8"/>
  <c r="H47" i="8" l="1"/>
  <c r="H51" i="8"/>
  <c r="D53" i="8"/>
  <c r="G53" i="8"/>
  <c r="G54" i="8" s="1"/>
  <c r="G55" i="8" s="1"/>
  <c r="G57" i="8" s="1"/>
  <c r="G58" i="8" l="1"/>
  <c r="G59" i="8" s="1"/>
  <c r="H53" i="8"/>
  <c r="D54" i="8"/>
  <c r="H54" i="8" l="1"/>
  <c r="D55" i="8"/>
  <c r="D57" i="8" l="1"/>
  <c r="H55" i="8"/>
  <c r="D58" i="8" l="1"/>
  <c r="D59" i="8" s="1"/>
  <c r="H57" i="8"/>
  <c r="H58" i="8" l="1"/>
  <c r="H59" i="8" s="1"/>
  <c r="H50" i="7" l="1"/>
  <c r="H49" i="7"/>
  <c r="H42" i="7"/>
  <c r="H41" i="7"/>
  <c r="H37" i="7"/>
  <c r="G33" i="7"/>
  <c r="G38" i="7" s="1"/>
  <c r="G43" i="7" s="1"/>
  <c r="H32" i="7"/>
  <c r="H31" i="7"/>
  <c r="H30" i="7"/>
  <c r="F29" i="7"/>
  <c r="F33" i="7" s="1"/>
  <c r="F38" i="7" s="1"/>
  <c r="F43" i="7" s="1"/>
  <c r="F47" i="7" s="1"/>
  <c r="F51" i="7" s="1"/>
  <c r="E29" i="7"/>
  <c r="E33" i="7" s="1"/>
  <c r="E38" i="7" s="1"/>
  <c r="D29" i="7"/>
  <c r="D33" i="7" s="1"/>
  <c r="D38" i="7" s="1"/>
  <c r="H28" i="7"/>
  <c r="D40" i="7" l="1"/>
  <c r="H38" i="7"/>
  <c r="E40" i="7"/>
  <c r="E43" i="7" s="1"/>
  <c r="E47" i="7" s="1"/>
  <c r="E51" i="7" s="1"/>
  <c r="F53" i="7"/>
  <c r="F54" i="7" s="1"/>
  <c r="F55" i="7" s="1"/>
  <c r="F57" i="7" s="1"/>
  <c r="H29" i="7"/>
  <c r="H33" i="7"/>
  <c r="H40" i="7" l="1"/>
  <c r="F58" i="7"/>
  <c r="F59" i="7" s="1"/>
  <c r="E53" i="7"/>
  <c r="E54" i="7" s="1"/>
  <c r="E55" i="7" s="1"/>
  <c r="E57" i="7" s="1"/>
  <c r="D43" i="7"/>
  <c r="E58" i="7" l="1"/>
  <c r="E59" i="7" s="1"/>
  <c r="D47" i="7"/>
  <c r="G46" i="7"/>
  <c r="H46" i="7" s="1"/>
  <c r="G45" i="7"/>
  <c r="H43" i="7"/>
  <c r="H45" i="7" l="1"/>
  <c r="G47" i="7"/>
  <c r="G51" i="7" s="1"/>
  <c r="H47" i="7"/>
  <c r="D51" i="7"/>
  <c r="D53" i="7" l="1"/>
  <c r="H51" i="7"/>
  <c r="G53" i="7"/>
  <c r="G54" i="7" s="1"/>
  <c r="G55" i="7" s="1"/>
  <c r="G57" i="7" s="1"/>
  <c r="G58" i="7" l="1"/>
  <c r="G59" i="7" s="1"/>
  <c r="H53" i="7"/>
  <c r="D54" i="7"/>
  <c r="D55" i="7" l="1"/>
  <c r="H54" i="7"/>
  <c r="D57" i="7" l="1"/>
  <c r="H55" i="7"/>
  <c r="D58" i="7" l="1"/>
  <c r="D59" i="7" s="1"/>
  <c r="H57" i="7"/>
  <c r="H58" i="7" l="1"/>
  <c r="H59" i="7" s="1"/>
  <c r="H38" i="6" l="1"/>
  <c r="H47" i="6" l="1"/>
  <c r="H46" i="6"/>
  <c r="F39" i="6"/>
  <c r="H37" i="6"/>
  <c r="H33" i="6"/>
  <c r="G29" i="6"/>
  <c r="G34" i="6" s="1"/>
  <c r="G40" i="6" s="1"/>
  <c r="F29" i="6"/>
  <c r="F34" i="6" s="1"/>
  <c r="F40" i="6" s="1"/>
  <c r="F44" i="6" s="1"/>
  <c r="F48" i="6" s="1"/>
  <c r="E29" i="6"/>
  <c r="E34" i="6" s="1"/>
  <c r="D29" i="6"/>
  <c r="D34" i="6" s="1"/>
  <c r="H28" i="6"/>
  <c r="E36" i="6" l="1"/>
  <c r="E39" i="6" s="1"/>
  <c r="E40" i="6" s="1"/>
  <c r="E44" i="6" s="1"/>
  <c r="E48" i="6" s="1"/>
  <c r="H34" i="6"/>
  <c r="D36" i="6"/>
  <c r="F50" i="6"/>
  <c r="F51" i="6" s="1"/>
  <c r="F52" i="6" s="1"/>
  <c r="H29" i="6"/>
  <c r="F54" i="6" l="1"/>
  <c r="D39" i="6"/>
  <c r="H36" i="6"/>
  <c r="E50" i="6"/>
  <c r="E51" i="6" s="1"/>
  <c r="E52" i="6" s="1"/>
  <c r="E54" i="6" l="1"/>
  <c r="E55" i="6" s="1"/>
  <c r="E56" i="6" s="1"/>
  <c r="F55" i="6"/>
  <c r="F56" i="6" s="1"/>
  <c r="H39" i="6"/>
  <c r="D40" i="6"/>
  <c r="H40" i="6" l="1"/>
  <c r="D44" i="6"/>
  <c r="G43" i="6"/>
  <c r="H43" i="6" s="1"/>
  <c r="G42" i="6"/>
  <c r="H42" i="6" l="1"/>
  <c r="G44" i="6"/>
  <c r="G48" i="6" s="1"/>
  <c r="D48" i="6"/>
  <c r="H44" i="6"/>
  <c r="G50" i="6" l="1"/>
  <c r="G51" i="6" s="1"/>
  <c r="G52" i="6" s="1"/>
  <c r="H48" i="6"/>
  <c r="D50" i="6"/>
  <c r="G54" i="6" l="1"/>
  <c r="G55" i="6" s="1"/>
  <c r="G56" i="6" s="1"/>
  <c r="H50" i="6"/>
  <c r="D51" i="6"/>
  <c r="D52" i="6" s="1"/>
  <c r="H52" i="6" s="1"/>
  <c r="H51" i="6" l="1"/>
  <c r="D54" i="6" l="1"/>
  <c r="H54" i="6" l="1"/>
  <c r="D55" i="6"/>
  <c r="D56" i="6" s="1"/>
  <c r="H55" i="6" l="1"/>
  <c r="H56" i="6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0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0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1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1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1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1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1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1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1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1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2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2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2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2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2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2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2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2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3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3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3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3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3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3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3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3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4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4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4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4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4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4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4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4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Автор</author>
  </authors>
  <commentList>
    <comment ref="A23" authorId="0" shapeId="0" xr:uid="{00000000-0006-0000-0500-000001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п.п.&gt;</t>
        </r>
      </text>
    </comment>
    <comment ref="B23" authorId="0" shapeId="0" xr:uid="{00000000-0006-0000-0500-000002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&lt;Номер сметного расчета&gt;</t>
        </r>
      </text>
    </comment>
    <comment ref="C23" authorId="0" shapeId="0" xr:uid="{00000000-0006-0000-0500-000003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&lt;Наименование работ и затрат (глав, объектов)&gt;</t>
        </r>
      </text>
    </comment>
    <comment ref="D23" authorId="0" shapeId="0" xr:uid="{00000000-0006-0000-0500-000004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&lt;Строительные работы&gt;</t>
        </r>
      </text>
    </comment>
    <comment ref="E23" authorId="0" shapeId="0" xr:uid="{00000000-0006-0000-0500-000005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&lt;Монтажные работы&gt;</t>
        </r>
      </text>
    </comment>
    <comment ref="F23" authorId="0" shapeId="0" xr:uid="{00000000-0006-0000-0500-000006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&lt;Оборудование, мебель, инвентарь&gt;</t>
        </r>
      </text>
    </comment>
    <comment ref="G23" authorId="0" shapeId="0" xr:uid="{00000000-0006-0000-0500-000007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&lt;Прочее&gt;</t>
        </r>
      </text>
    </comment>
    <comment ref="H23" authorId="0" shapeId="0" xr:uid="{00000000-0006-0000-0500-000008000000}">
      <text>
        <r>
          <rPr>
            <b/>
            <sz val="8"/>
            <color indexed="81"/>
            <rFont val="Tahoma"/>
            <family val="2"/>
            <charset val="204"/>
          </rPr>
          <t xml:space="preserve"> &lt;Всего&gt;</t>
        </r>
      </text>
    </comment>
  </commentList>
</comments>
</file>

<file path=xl/sharedStrings.xml><?xml version="1.0" encoding="utf-8"?>
<sst xmlns="http://schemas.openxmlformats.org/spreadsheetml/2006/main" count="485" uniqueCount="92">
  <si>
    <t>Форма № 1</t>
  </si>
  <si>
    <t xml:space="preserve">Заказчик </t>
  </si>
  <si>
    <t>Филиал ПАО "Россети Центр" - "Костромаэнерго"</t>
  </si>
  <si>
    <t>(наименование организации)</t>
  </si>
  <si>
    <t xml:space="preserve">Сводный сметный расчет в сумме </t>
  </si>
  <si>
    <t>руб.</t>
  </si>
  <si>
    <t xml:space="preserve">В том числе возвратных сумм </t>
  </si>
  <si>
    <t>(ссылка на документ об утверждении)</t>
  </si>
  <si>
    <t>«___»________________202     г.</t>
  </si>
  <si>
    <t xml:space="preserve">СВОДНЫЙ СМЕТНЫЙ РАСЧЕТ СТОИМОСТИ СТРОИТЕЛЬСТВА  </t>
  </si>
  <si>
    <t>(наименование стройки)</t>
  </si>
  <si>
    <t>Составлена в ценах по состоянию на 4  квартал 2022  г.</t>
  </si>
  <si>
    <t>№ пп</t>
  </si>
  <si>
    <t>Номера сметных расчетов и смет</t>
  </si>
  <si>
    <t>Наименование глав, объектов, работ и затрат</t>
  </si>
  <si>
    <t>Сметная стоимость, тыс. руб.</t>
  </si>
  <si>
    <t>Общая сметная стоимость, тыс. руб.</t>
  </si>
  <si>
    <t>строительных работ</t>
  </si>
  <si>
    <t>монтажных работ</t>
  </si>
  <si>
    <t>оборудования, мебели, инвентаря</t>
  </si>
  <si>
    <t>прочих</t>
  </si>
  <si>
    <t>Глава 1. Подготовка территории строительства</t>
  </si>
  <si>
    <t>1-1</t>
  </si>
  <si>
    <t>1 Подготовка территории строительства ВЛ-0,4 кВ Ф 23 ПС Лютово</t>
  </si>
  <si>
    <t/>
  </si>
  <si>
    <t>Итого по Главе 1. "Подготовка территории строительства"</t>
  </si>
  <si>
    <t>Глава 2. Основные объекты строительства</t>
  </si>
  <si>
    <t>ЛС№1</t>
  </si>
  <si>
    <t>ВЛ-10 кВ</t>
  </si>
  <si>
    <t>ЛС№2</t>
  </si>
  <si>
    <t>РЛР-10 кВ</t>
  </si>
  <si>
    <t>ЛС№3</t>
  </si>
  <si>
    <t>ВЛ-10</t>
  </si>
  <si>
    <t>ЛС№4</t>
  </si>
  <si>
    <t>РЛР</t>
  </si>
  <si>
    <t>ЛС№5</t>
  </si>
  <si>
    <t>СТП</t>
  </si>
  <si>
    <t>Итого по Главе 2. "Основные объекты строительства"</t>
  </si>
  <si>
    <t>Глава 7. Благоустройство и озеленение территории</t>
  </si>
  <si>
    <t>Итого по Главам 1-7</t>
  </si>
  <si>
    <t>Глава 8. Временные здания и сооружения</t>
  </si>
  <si>
    <t>Средства на строительство временных зданий и сооружений -2,5 %</t>
  </si>
  <si>
    <t>Итого по Главам 1-8</t>
  </si>
  <si>
    <t>Глава 9. Прочие работы и затраты</t>
  </si>
  <si>
    <t>Приказ от 25.05.2021 № 325/пр прил.1</t>
  </si>
  <si>
    <t>Производство работ в зимнее время 2,9 %</t>
  </si>
  <si>
    <t>Пусконаладочные работы</t>
  </si>
  <si>
    <t>Командировочные расходы</t>
  </si>
  <si>
    <t>Итого по Главам 1-9</t>
  </si>
  <si>
    <t>Глава 10. Содержание службы заказчика. Строительный контроль</t>
  </si>
  <si>
    <t>п.166 Методики Приказ Минстроя РФ 421/пр от 04.08.2020 и Пост.РФ от 21.06.2010 № 468</t>
  </si>
  <si>
    <t>Содержание дирекции (технического надзора) строящегося предприятия 2,14 %</t>
  </si>
  <si>
    <t>Приказ филиал ПАО «Россети  Центр»-"Костромаэнерго" от 27.12.2021 № 633-КМ</t>
  </si>
  <si>
    <t>Содержание службы заказчика-застройщика 4,76%</t>
  </si>
  <si>
    <t>Итого по Главам 1-10</t>
  </si>
  <si>
    <t>Глава 12. Проектные и изыскательские работы</t>
  </si>
  <si>
    <t>Проектные работы</t>
  </si>
  <si>
    <t>Геодезические работы</t>
  </si>
  <si>
    <t>Итого по Главам 1-12</t>
  </si>
  <si>
    <t>Непредвиденные затраты</t>
  </si>
  <si>
    <t>Приказ от 4.08.2020 № 421/пр п.179</t>
  </si>
  <si>
    <t>Непредвиденные затраты 3 %</t>
  </si>
  <si>
    <t>Итого с непредвиденными затратами</t>
  </si>
  <si>
    <t>Налоги и обязательные платежи</t>
  </si>
  <si>
    <t>№ 303-ФЗ от 3.08.2018</t>
  </si>
  <si>
    <t>Итого без НДС</t>
  </si>
  <si>
    <t>НДС - 20%</t>
  </si>
  <si>
    <t>Всего по сводному расчету</t>
  </si>
  <si>
    <t>Составил:</t>
  </si>
  <si>
    <t>Проверил:</t>
  </si>
  <si>
    <t>Начальник сметного отдела 
управления инвестиций филиала ПАО «Россети Центр» - «Костромаэнерго» __________________ Т.Г. Машиева</t>
  </si>
  <si>
    <t>ВЛ-0,4 кВ</t>
  </si>
  <si>
    <t>"Утвержден" «_10_»___марта___2023  г.</t>
  </si>
  <si>
    <t>Реконструкция ВЛ-10 кВ и ВЛ-0,4 кВ</t>
  </si>
  <si>
    <t>ЛС</t>
  </si>
  <si>
    <t>Реконструкция ВЛ-10 кВ и ВЛ-0,4кВ</t>
  </si>
  <si>
    <t xml:space="preserve">Пусконаладочные работы КМ-296 </t>
  </si>
  <si>
    <t>Итого по Главе 9</t>
  </si>
  <si>
    <t>"Утвержден" «_27_»__марта__2023  г.</t>
  </si>
  <si>
    <t>тыс. руб.</t>
  </si>
  <si>
    <t>Поназыревский р-н, пос. Якшанга, ВЛ 0,4 кВ  от КТП-122 ул.Западная</t>
  </si>
  <si>
    <t>Индекс-дефлятор в цены 2023 г. 
К-1,02945873294168</t>
  </si>
  <si>
    <t>Утвержден «_27_»__марта__2023  г.</t>
  </si>
  <si>
    <t>Поназыревский р-н, пос. Якшанга, ВЛ 0,4 кВ  2 от КТП-122 ул.Западная</t>
  </si>
  <si>
    <t>Индекс-дефлятор в цены 2023 г. 
К-1,02945854464692</t>
  </si>
  <si>
    <t>Реконструкция ВЛ-10 кВ ЛК ф.10-06 ПС Нея - ф.10-05 ПС Парфеньево</t>
  </si>
  <si>
    <t>Индекс-дефлятор в цены 2023 г. 
К-1,02945849710983</t>
  </si>
  <si>
    <t>Поназыревский район 10-01 ПС Якшанга</t>
  </si>
  <si>
    <t>Индекс-дефлятор в цены 2023 г. 
К-1,02945858439785</t>
  </si>
  <si>
    <t>ВЛ-0,4 кВ п. Зебляки от КТП №7 (Первомайская)</t>
  </si>
  <si>
    <t>Индекс-дефлятор в цены 2023 г. 
К-1,02945869149952</t>
  </si>
  <si>
    <r>
      <t xml:space="preserve">Индекс-дефлятор в цены </t>
    </r>
    <r>
      <rPr>
        <sz val="10"/>
        <rFont val="Times New Roman"/>
        <family val="1"/>
        <charset val="204"/>
      </rPr>
      <t>2023</t>
    </r>
    <r>
      <rPr>
        <sz val="10"/>
        <rFont val="Arial"/>
        <family val="2"/>
        <charset val="204"/>
      </rPr>
      <t xml:space="preserve"> г.</t>
    </r>
    <r>
      <rPr>
        <sz val="8"/>
        <rFont val="Times New Roman"/>
        <family val="1"/>
        <charset val="204"/>
      </rPr>
      <t xml:space="preserve"> 
К-1,03497090309275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</si>
</sst>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0"/>
    <numFmt numFmtId="165" formatCode="#,##0.00&quot;р.&quot;"/>
    <numFmt numFmtId="166" formatCode="0.000000000"/>
    <numFmt numFmtId="167" formatCode="0.00000000000"/>
    <numFmt numFmtId="168" formatCode="0.0000000000"/>
    <numFmt numFmtId="169" formatCode="0.000"/>
  </numFmts>
  <fonts count="20" x14ac:knownFonts="1"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b/>
      <i/>
      <sz val="10"/>
      <name val="Arial"/>
      <family val="2"/>
      <charset val="204"/>
    </font>
    <font>
      <i/>
      <sz val="9"/>
      <name val="Arial"/>
      <family val="2"/>
      <charset val="204"/>
    </font>
    <font>
      <sz val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1"/>
      <name val="Arial Cyr"/>
      <charset val="204"/>
    </font>
    <font>
      <sz val="11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1"/>
      <color theme="1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8"/>
      <color indexed="81"/>
      <name val="Tahoma"/>
      <family val="2"/>
      <charset val="204"/>
    </font>
    <font>
      <sz val="8"/>
      <name val="Times New Roman"/>
      <family val="1"/>
      <charset val="204"/>
    </font>
    <font>
      <sz val="8"/>
      <color rgb="FF000000"/>
      <name val="Arial"/>
      <charset val="204"/>
    </font>
    <font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8" fillId="0" borderId="0"/>
  </cellStyleXfs>
  <cellXfs count="70">
    <xf numFmtId="0" fontId="0" fillId="0" borderId="0" xfId="0"/>
    <xf numFmtId="0" fontId="1" fillId="0" borderId="0" xfId="0" applyFont="1" applyAlignment="1">
      <alignment horizontal="center" vertical="top"/>
    </xf>
    <xf numFmtId="49" fontId="1" fillId="0" borderId="0" xfId="0" applyNumberFormat="1" applyFont="1" applyAlignment="1">
      <alignment horizontal="left" vertical="top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right"/>
    </xf>
    <xf numFmtId="49" fontId="1" fillId="0" borderId="1" xfId="0" applyNumberFormat="1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top"/>
    </xf>
    <xf numFmtId="49" fontId="1" fillId="0" borderId="0" xfId="0" applyNumberFormat="1" applyFont="1" applyBorder="1" applyAlignment="1">
      <alignment horizontal="left" vertical="top"/>
    </xf>
    <xf numFmtId="49" fontId="1" fillId="0" borderId="0" xfId="0" quotePrefix="1" applyNumberFormat="1" applyFont="1" applyAlignment="1">
      <alignment horizontal="left" vertical="top"/>
    </xf>
    <xf numFmtId="2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right" vertical="top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right" vertical="center"/>
    </xf>
    <xf numFmtId="49" fontId="1" fillId="0" borderId="0" xfId="0" quotePrefix="1" applyNumberFormat="1" applyFont="1" applyAlignment="1">
      <alignment horizontal="left" vertical="center"/>
    </xf>
    <xf numFmtId="4" fontId="7" fillId="0" borderId="0" xfId="0" applyNumberFormat="1" applyFont="1"/>
    <xf numFmtId="0" fontId="6" fillId="0" borderId="4" xfId="1" applyFont="1" applyBorder="1" applyAlignment="1">
      <alignment horizontal="center"/>
    </xf>
    <xf numFmtId="0" fontId="6" fillId="0" borderId="3" xfId="0" applyFont="1" applyBorder="1" applyAlignment="1">
      <alignment horizontal="center" vertical="top" wrapText="1"/>
    </xf>
    <xf numFmtId="49" fontId="6" fillId="0" borderId="3" xfId="0" applyNumberFormat="1" applyFont="1" applyBorder="1" applyAlignment="1">
      <alignment horizontal="left" vertical="top" wrapText="1"/>
    </xf>
    <xf numFmtId="0" fontId="6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right" vertical="top" wrapText="1"/>
    </xf>
    <xf numFmtId="164" fontId="6" fillId="0" borderId="3" xfId="0" applyNumberFormat="1" applyFont="1" applyBorder="1" applyAlignment="1">
      <alignment horizontal="right" vertical="top" wrapText="1"/>
    </xf>
    <xf numFmtId="165" fontId="0" fillId="0" borderId="0" xfId="0" applyNumberFormat="1"/>
    <xf numFmtId="164" fontId="0" fillId="0" borderId="0" xfId="0" applyNumberFormat="1"/>
    <xf numFmtId="0" fontId="11" fillId="0" borderId="3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left" vertical="top" wrapText="1"/>
    </xf>
    <xf numFmtId="165" fontId="6" fillId="0" borderId="3" xfId="0" applyNumberFormat="1" applyFont="1" applyBorder="1" applyAlignment="1">
      <alignment horizontal="right" vertical="top" wrapText="1"/>
    </xf>
    <xf numFmtId="0" fontId="12" fillId="0" borderId="3" xfId="0" applyNumberFormat="1" applyFont="1" applyFill="1" applyBorder="1" applyAlignment="1" applyProtection="1">
      <alignment horizontal="left" vertical="top" wrapText="1"/>
    </xf>
    <xf numFmtId="0" fontId="0" fillId="0" borderId="0" xfId="0" applyAlignment="1">
      <alignment horizontal="center"/>
    </xf>
    <xf numFmtId="49" fontId="6" fillId="0" borderId="3" xfId="0" applyNumberFormat="1" applyFont="1" applyBorder="1" applyAlignment="1">
      <alignment horizontal="left" vertical="center" wrapText="1"/>
    </xf>
    <xf numFmtId="0" fontId="6" fillId="0" borderId="3" xfId="0" applyFont="1" applyBorder="1" applyAlignment="1">
      <alignment horizontal="left" vertical="center" wrapText="1"/>
    </xf>
    <xf numFmtId="164" fontId="6" fillId="0" borderId="3" xfId="0" applyNumberFormat="1" applyFont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top" wrapText="1"/>
    </xf>
    <xf numFmtId="0" fontId="11" fillId="0" borderId="3" xfId="0" applyFont="1" applyBorder="1" applyAlignment="1">
      <alignment horizontal="left" vertical="top" wrapText="1"/>
    </xf>
    <xf numFmtId="0" fontId="13" fillId="0" borderId="0" xfId="0" applyFont="1"/>
    <xf numFmtId="0" fontId="0" fillId="0" borderId="0" xfId="0" applyBorder="1"/>
    <xf numFmtId="166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 wrapText="1"/>
    </xf>
    <xf numFmtId="164" fontId="6" fillId="0" borderId="0" xfId="0" applyNumberFormat="1" applyFont="1" applyBorder="1" applyAlignment="1">
      <alignment horizontal="right" vertical="top" wrapText="1"/>
    </xf>
    <xf numFmtId="164" fontId="0" fillId="0" borderId="0" xfId="0" applyNumberFormat="1" applyBorder="1"/>
    <xf numFmtId="4" fontId="7" fillId="0" borderId="0" xfId="0" applyNumberFormat="1" applyFont="1" applyBorder="1"/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167" fontId="0" fillId="0" borderId="0" xfId="0" applyNumberFormat="1" applyBorder="1"/>
    <xf numFmtId="168" fontId="0" fillId="0" borderId="0" xfId="0" applyNumberFormat="1" applyBorder="1"/>
    <xf numFmtId="169" fontId="0" fillId="0" borderId="0" xfId="0" applyNumberFormat="1"/>
    <xf numFmtId="0" fontId="18" fillId="0" borderId="0" xfId="0" applyNumberFormat="1" applyFont="1" applyFill="1" applyBorder="1" applyAlignment="1" applyProtection="1"/>
    <xf numFmtId="164" fontId="6" fillId="0" borderId="5" xfId="0" applyNumberFormat="1" applyFont="1" applyFill="1" applyBorder="1" applyAlignment="1">
      <alignment horizontal="right" vertical="center" wrapText="1"/>
    </xf>
    <xf numFmtId="0" fontId="9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6" fillId="0" borderId="3" xfId="0" applyFont="1" applyBorder="1" applyAlignment="1">
      <alignment horizontal="center" vertical="center" wrapText="1"/>
    </xf>
    <xf numFmtId="169" fontId="19" fillId="0" borderId="0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4" fontId="6" fillId="0" borderId="0" xfId="0" applyNumberFormat="1" applyFont="1" applyFill="1" applyBorder="1" applyAlignment="1">
      <alignment horizontal="right" vertical="top" wrapText="1"/>
    </xf>
    <xf numFmtId="169" fontId="0" fillId="0" borderId="0" xfId="0" applyNumberForma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left" vertical="top" wrapText="1"/>
    </xf>
    <xf numFmtId="0" fontId="10" fillId="0" borderId="3" xfId="0" applyFont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wrapText="1"/>
    </xf>
    <xf numFmtId="0" fontId="5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14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top" wrapText="1"/>
    </xf>
    <xf numFmtId="0" fontId="9" fillId="0" borderId="6" xfId="0" applyFont="1" applyBorder="1" applyAlignment="1">
      <alignment horizontal="left" vertical="top" wrapText="1"/>
    </xf>
    <xf numFmtId="0" fontId="9" fillId="0" borderId="7" xfId="0" applyFont="1" applyBorder="1" applyAlignment="1">
      <alignment horizontal="left" vertical="top" wrapText="1"/>
    </xf>
    <xf numFmtId="0" fontId="9" fillId="0" borderId="8" xfId="0" applyFont="1" applyBorder="1" applyAlignment="1">
      <alignment horizontal="left" vertical="top" wrapText="1"/>
    </xf>
  </cellXfs>
  <cellStyles count="2">
    <cellStyle name="Обычный" xfId="0" builtinId="0"/>
    <cellStyle name="СводРасч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ort1s03\mydokumentsfolders$\matrosova\My%20Documents\&#1069;&#1053;&#1045;&#1056;&#1043;&#1054;\&#1057;&#1054;&#1043;&#1051;&#1040;&#1057;&#1054;&#1042;&#1040;&#1053;&#1054;!!!!\1561\&#1055;&#1088;&#1080;&#1084;&#1077;&#1088;%20&#1089;&#1084;&#1077;&#1090;%20&#1085;&#1072;%20&#1055;&#1048;&#105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ваш вариант"/>
      <sheetName val="объемы"/>
      <sheetName val="Сводная"/>
      <sheetName val="ВЛ-10 с интерполяцией"/>
      <sheetName val="1.2"/>
      <sheetName val="ВЛ-0,4 с инт"/>
      <sheetName val="ВЛ-10 кВ до 200 тыс"/>
      <sheetName val="2.2"/>
      <sheetName val="2.3"/>
      <sheetName val="3.1"/>
      <sheetName val="3.2"/>
      <sheetName val="График ВЛ"/>
      <sheetName val="гр.фин"/>
    </sheetNames>
    <sheetDataSet>
      <sheetData sheetId="0" refreshError="1"/>
      <sheetData sheetId="1">
        <row r="4">
          <cell r="V4">
            <v>25</v>
          </cell>
        </row>
        <row r="5">
          <cell r="V5">
            <v>40</v>
          </cell>
        </row>
        <row r="6">
          <cell r="V6">
            <v>63</v>
          </cell>
        </row>
        <row r="7">
          <cell r="V7">
            <v>100</v>
          </cell>
        </row>
        <row r="8">
          <cell r="V8">
            <v>160</v>
          </cell>
        </row>
        <row r="9">
          <cell r="V9">
            <v>250</v>
          </cell>
        </row>
        <row r="10">
          <cell r="V10">
            <v>400</v>
          </cell>
        </row>
        <row r="11">
          <cell r="V11">
            <v>630</v>
          </cell>
        </row>
        <row r="12">
          <cell r="V12" t="str">
            <v>2х100</v>
          </cell>
        </row>
        <row r="13">
          <cell r="V13" t="str">
            <v>2х160</v>
          </cell>
        </row>
        <row r="14">
          <cell r="V14" t="str">
            <v>2х250</v>
          </cell>
        </row>
        <row r="15">
          <cell r="V15" t="str">
            <v>2х400</v>
          </cell>
        </row>
        <row r="16">
          <cell r="V16" t="str">
            <v>2х630</v>
          </cell>
        </row>
        <row r="17">
          <cell r="V17" t="str">
            <v>з/т 25</v>
          </cell>
        </row>
        <row r="18">
          <cell r="V18" t="str">
            <v>з/т 40</v>
          </cell>
        </row>
        <row r="19">
          <cell r="V19" t="str">
            <v>з/т 63</v>
          </cell>
        </row>
        <row r="21">
          <cell r="V21" t="str">
            <v>з/т 100</v>
          </cell>
        </row>
        <row r="22">
          <cell r="V22" t="str">
            <v>з/т 160</v>
          </cell>
        </row>
        <row r="23">
          <cell r="V23" t="str">
            <v>з/т 250</v>
          </cell>
        </row>
        <row r="24">
          <cell r="V24" t="str">
            <v>з/т 630</v>
          </cell>
        </row>
        <row r="25">
          <cell r="V25" t="str">
            <v>з/т 2х100</v>
          </cell>
        </row>
        <row r="26">
          <cell r="V26" t="str">
            <v>з/т 2х160</v>
          </cell>
        </row>
        <row r="27">
          <cell r="V27" t="str">
            <v>з/т 2х250</v>
          </cell>
        </row>
        <row r="28">
          <cell r="V28" t="str">
            <v>з/т 2х400</v>
          </cell>
        </row>
        <row r="29">
          <cell r="V29" t="str">
            <v>з/т 2х630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6.xml"/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63"/>
  <sheetViews>
    <sheetView tabSelected="1" view="pageBreakPreview" topLeftCell="A32" zoomScale="85" zoomScaleNormal="85" zoomScaleSheetLayoutView="85" workbookViewId="0">
      <selection activeCell="K49" sqref="K48:K49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1" width="17.42578125" customWidth="1"/>
    <col min="12" max="12" width="14.7109375" customWidth="1"/>
    <col min="13" max="13" width="11.28515625" customWidth="1"/>
    <col min="14" max="14" width="12.28515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72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41255.553880605949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73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7" x14ac:dyDescent="0.25">
      <c r="A17" s="1"/>
      <c r="B17" s="2"/>
      <c r="C17" s="2"/>
      <c r="D17" s="8"/>
      <c r="E17" s="8"/>
      <c r="F17" s="8"/>
      <c r="G17" s="8"/>
      <c r="H17" s="3"/>
    </row>
    <row r="18" spans="1:17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7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L19" s="37"/>
      <c r="M19" s="37"/>
      <c r="N19" s="43"/>
      <c r="O19" s="37"/>
      <c r="P19" s="37"/>
      <c r="Q19" s="37"/>
    </row>
    <row r="20" spans="1:17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  <c r="L20" s="37"/>
      <c r="M20" s="37"/>
      <c r="N20" s="37"/>
      <c r="O20" s="37"/>
      <c r="P20" s="37"/>
      <c r="Q20" s="37"/>
    </row>
    <row r="21" spans="1:17" x14ac:dyDescent="0.25">
      <c r="A21" s="62"/>
      <c r="B21" s="63"/>
      <c r="C21" s="62"/>
      <c r="D21" s="62"/>
      <c r="E21" s="62"/>
      <c r="F21" s="62"/>
      <c r="G21" s="62"/>
      <c r="H21" s="62"/>
      <c r="L21" s="37"/>
      <c r="M21" s="44"/>
      <c r="N21" s="44"/>
      <c r="O21" s="45"/>
      <c r="P21" s="37"/>
      <c r="Q21" s="37"/>
    </row>
    <row r="22" spans="1:17" ht="6.75" customHeight="1" x14ac:dyDescent="0.25">
      <c r="A22" s="62"/>
      <c r="B22" s="63"/>
      <c r="C22" s="62"/>
      <c r="D22" s="62"/>
      <c r="E22" s="62"/>
      <c r="F22" s="62"/>
      <c r="G22" s="62"/>
      <c r="H22" s="62"/>
      <c r="M22" s="37"/>
      <c r="N22" s="37"/>
      <c r="O22" s="37"/>
      <c r="P22" s="37"/>
      <c r="Q22" s="37"/>
    </row>
    <row r="23" spans="1:17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  <c r="K23" s="41"/>
      <c r="L23" s="41"/>
      <c r="M23" s="41"/>
      <c r="N23" s="41"/>
      <c r="O23" s="41"/>
      <c r="P23" s="41"/>
      <c r="Q23" s="37"/>
    </row>
    <row r="24" spans="1:17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  <c r="K24" s="37"/>
      <c r="L24" s="37"/>
      <c r="M24" s="37"/>
      <c r="N24" s="37"/>
      <c r="O24" s="37"/>
      <c r="P24" s="37"/>
      <c r="Q24" s="37"/>
    </row>
    <row r="25" spans="1:17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  <c r="K25" s="37"/>
      <c r="L25" s="37"/>
      <c r="M25" s="37"/>
      <c r="N25" s="37"/>
      <c r="O25" s="37"/>
      <c r="P25" s="37"/>
      <c r="Q25" s="37"/>
    </row>
    <row r="26" spans="1:17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  <c r="K26" s="37"/>
      <c r="L26" s="37"/>
      <c r="M26" s="37"/>
      <c r="N26" s="37"/>
      <c r="O26" s="37"/>
      <c r="P26" s="37"/>
      <c r="Q26" s="37"/>
    </row>
    <row r="27" spans="1:17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  <c r="K27" s="41"/>
      <c r="L27" s="41"/>
      <c r="M27" s="41"/>
      <c r="N27" s="41"/>
      <c r="O27" s="41"/>
      <c r="P27" s="41"/>
      <c r="Q27" s="37"/>
    </row>
    <row r="28" spans="1:17" ht="23.25" customHeight="1" x14ac:dyDescent="0.25">
      <c r="A28" s="19"/>
      <c r="B28" s="20" t="s">
        <v>74</v>
      </c>
      <c r="C28" s="21" t="s">
        <v>75</v>
      </c>
      <c r="D28" s="23">
        <v>32267.185000000001</v>
      </c>
      <c r="E28" s="23">
        <v>3274.9839999999999</v>
      </c>
      <c r="F28" s="23">
        <v>600.45899999999995</v>
      </c>
      <c r="G28" s="23">
        <v>0</v>
      </c>
      <c r="H28" s="23">
        <f>SUM(D28:G28)</f>
        <v>36142.628000000004</v>
      </c>
      <c r="I28" s="24"/>
      <c r="K28" s="41"/>
      <c r="L28" s="41"/>
      <c r="M28" s="41"/>
      <c r="N28" s="41"/>
      <c r="O28" s="41"/>
      <c r="P28" s="41"/>
      <c r="Q28" s="37"/>
    </row>
    <row r="29" spans="1:17" ht="29.25" customHeight="1" x14ac:dyDescent="0.25">
      <c r="A29" s="19"/>
      <c r="B29" s="20" t="s">
        <v>24</v>
      </c>
      <c r="C29" s="21" t="s">
        <v>37</v>
      </c>
      <c r="D29" s="23">
        <f>SUM(D28:D28)</f>
        <v>32267.185000000001</v>
      </c>
      <c r="E29" s="23">
        <f>SUM(E28:E28)</f>
        <v>3274.9839999999999</v>
      </c>
      <c r="F29" s="23">
        <f>SUM(F28:F28)</f>
        <v>600.45899999999995</v>
      </c>
      <c r="G29" s="23">
        <f>SUM(G28:G28)</f>
        <v>0</v>
      </c>
      <c r="H29" s="23">
        <f>SUM(D29:G29)</f>
        <v>36142.628000000004</v>
      </c>
      <c r="K29" s="41"/>
      <c r="L29" s="41"/>
      <c r="M29" s="41"/>
      <c r="N29" s="41"/>
      <c r="O29" s="41"/>
      <c r="P29" s="41"/>
      <c r="Q29" s="37"/>
    </row>
    <row r="30" spans="1:17" ht="21" hidden="1" customHeight="1" x14ac:dyDescent="0.25">
      <c r="A30" s="58" t="s">
        <v>38</v>
      </c>
      <c r="B30" s="59"/>
      <c r="C30" s="59"/>
      <c r="D30" s="59"/>
      <c r="E30" s="59"/>
      <c r="F30" s="59"/>
      <c r="G30" s="59"/>
      <c r="H30" s="59"/>
      <c r="K30" s="37"/>
      <c r="L30" s="37"/>
      <c r="M30" s="37"/>
      <c r="N30" s="37"/>
      <c r="O30" s="37"/>
      <c r="P30" s="37"/>
      <c r="Q30" s="37"/>
    </row>
    <row r="31" spans="1:17" hidden="1" x14ac:dyDescent="0.25">
      <c r="A31" s="19"/>
      <c r="B31" s="20" t="s">
        <v>24</v>
      </c>
      <c r="C31" s="21" t="s">
        <v>39</v>
      </c>
      <c r="D31" s="22">
        <v>16208.57</v>
      </c>
      <c r="E31" s="22">
        <v>69395.45</v>
      </c>
      <c r="F31" s="22"/>
      <c r="G31" s="22"/>
      <c r="H31" s="22">
        <v>85604.02</v>
      </c>
      <c r="K31" s="37"/>
      <c r="L31" s="37"/>
      <c r="M31" s="37"/>
      <c r="N31" s="37"/>
      <c r="O31" s="37"/>
      <c r="P31" s="37"/>
      <c r="Q31" s="37"/>
    </row>
    <row r="32" spans="1:17" ht="21" customHeight="1" x14ac:dyDescent="0.25">
      <c r="A32" s="58" t="s">
        <v>40</v>
      </c>
      <c r="B32" s="59"/>
      <c r="C32" s="59"/>
      <c r="D32" s="59"/>
      <c r="E32" s="59"/>
      <c r="F32" s="59"/>
      <c r="G32" s="59"/>
      <c r="H32" s="59"/>
      <c r="K32" s="41"/>
      <c r="L32" s="41"/>
      <c r="M32" s="41"/>
      <c r="N32" s="41"/>
      <c r="O32" s="41"/>
      <c r="P32" s="41"/>
      <c r="Q32" s="37"/>
    </row>
    <row r="33" spans="1:17" ht="34.5" hidden="1" customHeight="1" x14ac:dyDescent="0.25">
      <c r="A33" s="26"/>
      <c r="B33" s="27"/>
      <c r="C33" s="21" t="s">
        <v>41</v>
      </c>
      <c r="D33" s="28">
        <v>0</v>
      </c>
      <c r="E33" s="28">
        <v>0</v>
      </c>
      <c r="F33" s="22"/>
      <c r="G33" s="22"/>
      <c r="H33" s="28">
        <f>SUM(D33:G33)</f>
        <v>0</v>
      </c>
      <c r="K33" s="37"/>
      <c r="L33" s="37"/>
      <c r="M33" s="37"/>
      <c r="N33" s="37"/>
      <c r="O33" s="37"/>
      <c r="P33" s="37"/>
      <c r="Q33" s="37"/>
    </row>
    <row r="34" spans="1:17" ht="25.5" customHeight="1" x14ac:dyDescent="0.25">
      <c r="A34" s="19"/>
      <c r="B34" s="20" t="s">
        <v>24</v>
      </c>
      <c r="C34" s="21" t="s">
        <v>42</v>
      </c>
      <c r="D34" s="23">
        <f>D33+D29</f>
        <v>32267.185000000001</v>
      </c>
      <c r="E34" s="23">
        <f>E33+E29</f>
        <v>3274.9839999999999</v>
      </c>
      <c r="F34" s="23">
        <f>F33+F29</f>
        <v>600.45899999999995</v>
      </c>
      <c r="G34" s="23">
        <f>G33+G29</f>
        <v>0</v>
      </c>
      <c r="H34" s="23">
        <f>SUM(D34:G34)</f>
        <v>36142.628000000004</v>
      </c>
      <c r="K34" s="41"/>
      <c r="L34" s="41"/>
      <c r="M34" s="41"/>
      <c r="N34" s="41"/>
      <c r="O34" s="41"/>
      <c r="P34" s="41"/>
      <c r="Q34" s="37"/>
    </row>
    <row r="35" spans="1:17" ht="21" customHeight="1" x14ac:dyDescent="0.25">
      <c r="A35" s="58" t="s">
        <v>43</v>
      </c>
      <c r="B35" s="59"/>
      <c r="C35" s="59"/>
      <c r="D35" s="59"/>
      <c r="E35" s="59"/>
      <c r="F35" s="59"/>
      <c r="G35" s="59"/>
      <c r="H35" s="59"/>
      <c r="K35" s="41"/>
      <c r="L35" s="41"/>
      <c r="M35" s="41"/>
      <c r="N35" s="41"/>
      <c r="O35" s="41"/>
      <c r="P35" s="41"/>
      <c r="Q35" s="37"/>
    </row>
    <row r="36" spans="1:17" ht="26.25" customHeight="1" x14ac:dyDescent="0.25">
      <c r="A36" s="19"/>
      <c r="B36" s="20" t="s">
        <v>44</v>
      </c>
      <c r="C36" s="21" t="s">
        <v>45</v>
      </c>
      <c r="D36" s="23">
        <f>D34*0.029</f>
        <v>935.74836500000004</v>
      </c>
      <c r="E36" s="23">
        <f>E34*0.029</f>
        <v>94.974536000000001</v>
      </c>
      <c r="F36" s="23">
        <v>0</v>
      </c>
      <c r="G36" s="23">
        <v>0</v>
      </c>
      <c r="H36" s="23">
        <f>SUM(D36:G36)</f>
        <v>1030.7229010000001</v>
      </c>
      <c r="K36" s="41"/>
      <c r="L36" s="41"/>
      <c r="M36" s="41"/>
      <c r="N36" s="41"/>
      <c r="O36" s="41"/>
      <c r="P36" s="41"/>
      <c r="Q36" s="37"/>
    </row>
    <row r="37" spans="1:17" ht="21.75" customHeight="1" x14ac:dyDescent="0.25">
      <c r="A37" s="19"/>
      <c r="B37" s="20" t="s">
        <v>74</v>
      </c>
      <c r="C37" s="21" t="s">
        <v>76</v>
      </c>
      <c r="D37" s="23">
        <v>0</v>
      </c>
      <c r="E37" s="23">
        <v>0</v>
      </c>
      <c r="F37" s="23">
        <v>0</v>
      </c>
      <c r="G37" s="23">
        <v>1054.72</v>
      </c>
      <c r="H37" s="23">
        <f>SUM(D37:G37)</f>
        <v>1054.72</v>
      </c>
      <c r="K37" s="41"/>
      <c r="L37" s="41"/>
      <c r="M37" s="41"/>
      <c r="N37" s="41"/>
      <c r="O37" s="41"/>
      <c r="P37" s="41"/>
      <c r="Q37" s="37"/>
    </row>
    <row r="38" spans="1:17" ht="21.75" customHeight="1" x14ac:dyDescent="0.25">
      <c r="A38" s="19"/>
      <c r="B38" s="20"/>
      <c r="C38" s="21" t="s">
        <v>47</v>
      </c>
      <c r="D38" s="23">
        <v>0</v>
      </c>
      <c r="E38" s="23">
        <v>0</v>
      </c>
      <c r="F38" s="23">
        <v>0</v>
      </c>
      <c r="G38" s="23">
        <v>243.06800000000001</v>
      </c>
      <c r="H38" s="23">
        <f>SUM(D38:G38)</f>
        <v>243.06800000000001</v>
      </c>
      <c r="K38" s="41"/>
      <c r="L38" s="41"/>
      <c r="M38" s="41"/>
      <c r="N38" s="41"/>
      <c r="O38" s="41"/>
      <c r="P38" s="41"/>
      <c r="Q38" s="37"/>
    </row>
    <row r="39" spans="1:17" ht="21.75" customHeight="1" x14ac:dyDescent="0.25">
      <c r="A39" s="19"/>
      <c r="B39" s="20"/>
      <c r="C39" s="21" t="s">
        <v>77</v>
      </c>
      <c r="D39" s="23">
        <f>SUM(D36:D37)</f>
        <v>935.74836500000004</v>
      </c>
      <c r="E39" s="23">
        <f>SUM(E36:E37)</f>
        <v>94.974536000000001</v>
      </c>
      <c r="F39" s="23">
        <f>SUM(F36:F37)</f>
        <v>0</v>
      </c>
      <c r="G39" s="23">
        <f>SUM(G36:G38)</f>
        <v>1297.788</v>
      </c>
      <c r="H39" s="23">
        <f>SUM(D39:G39)</f>
        <v>2328.5109010000001</v>
      </c>
      <c r="K39" s="41"/>
      <c r="L39" s="41"/>
      <c r="M39" s="41"/>
      <c r="N39" s="41"/>
      <c r="O39" s="41"/>
      <c r="P39" s="41"/>
      <c r="Q39" s="37"/>
    </row>
    <row r="40" spans="1:17" ht="19.5" customHeight="1" x14ac:dyDescent="0.25">
      <c r="A40" s="19"/>
      <c r="B40" s="20" t="s">
        <v>24</v>
      </c>
      <c r="C40" s="21" t="s">
        <v>48</v>
      </c>
      <c r="D40" s="23">
        <f>D34+D39</f>
        <v>33202.933365000004</v>
      </c>
      <c r="E40" s="23">
        <f>E34+E39</f>
        <v>3369.9585360000001</v>
      </c>
      <c r="F40" s="23">
        <f>F34+F39</f>
        <v>600.45899999999995</v>
      </c>
      <c r="G40" s="23">
        <f>G34+G39</f>
        <v>1297.788</v>
      </c>
      <c r="H40" s="23">
        <f>SUM(D40:G40)</f>
        <v>38471.138901000006</v>
      </c>
      <c r="I40" s="25"/>
      <c r="K40" s="42"/>
      <c r="L40" s="42"/>
      <c r="M40" s="42"/>
      <c r="N40" s="42"/>
      <c r="O40" s="41"/>
      <c r="P40" s="41"/>
      <c r="Q40" s="37"/>
    </row>
    <row r="41" spans="1:17" ht="21" customHeight="1" x14ac:dyDescent="0.25">
      <c r="A41" s="58" t="s">
        <v>49</v>
      </c>
      <c r="B41" s="59"/>
      <c r="C41" s="59"/>
      <c r="D41" s="59"/>
      <c r="E41" s="59"/>
      <c r="F41" s="59"/>
      <c r="G41" s="59"/>
      <c r="H41" s="59"/>
      <c r="K41" s="37"/>
      <c r="L41" s="37"/>
      <c r="M41" s="37"/>
      <c r="N41" s="37"/>
      <c r="O41" s="42"/>
      <c r="P41" s="42"/>
      <c r="Q41" s="37"/>
    </row>
    <row r="42" spans="1:17" ht="48.75" customHeight="1" x14ac:dyDescent="0.25">
      <c r="A42" s="19"/>
      <c r="B42" s="29" t="s">
        <v>50</v>
      </c>
      <c r="C42" s="21" t="s">
        <v>51</v>
      </c>
      <c r="D42" s="23">
        <v>0</v>
      </c>
      <c r="E42" s="23">
        <v>0</v>
      </c>
      <c r="F42" s="23">
        <v>0</v>
      </c>
      <c r="G42" s="23">
        <f>(D40+E40+F40)*0.0214*0</f>
        <v>0</v>
      </c>
      <c r="H42" s="23">
        <f>SUM(D42:G42)</f>
        <v>0</v>
      </c>
      <c r="K42" s="37"/>
      <c r="L42" s="37"/>
      <c r="M42" s="37"/>
      <c r="N42" s="37"/>
      <c r="O42" s="37"/>
      <c r="P42" s="37"/>
      <c r="Q42" s="37"/>
    </row>
    <row r="43" spans="1:17" ht="48" customHeight="1" x14ac:dyDescent="0.25">
      <c r="A43" s="19"/>
      <c r="B43" s="29" t="s">
        <v>52</v>
      </c>
      <c r="C43" s="21" t="s">
        <v>53</v>
      </c>
      <c r="D43" s="23">
        <v>0</v>
      </c>
      <c r="E43" s="23">
        <v>0</v>
      </c>
      <c r="F43" s="23">
        <v>0</v>
      </c>
      <c r="G43" s="23">
        <f>(D40+E40)*0.0476*0</f>
        <v>0</v>
      </c>
      <c r="H43" s="23">
        <f>SUM(D43:G43)</f>
        <v>0</v>
      </c>
      <c r="K43" s="37"/>
      <c r="L43" s="37"/>
      <c r="M43" s="37"/>
      <c r="N43" s="37"/>
      <c r="O43" s="37"/>
      <c r="P43" s="37"/>
      <c r="Q43" s="37"/>
    </row>
    <row r="44" spans="1:17" ht="19.5" customHeight="1" x14ac:dyDescent="0.25">
      <c r="A44" s="19"/>
      <c r="B44" s="20" t="s">
        <v>24</v>
      </c>
      <c r="C44" s="21" t="s">
        <v>54</v>
      </c>
      <c r="D44" s="23">
        <f>D40+D42+D43</f>
        <v>33202.933365000004</v>
      </c>
      <c r="E44" s="23">
        <f>E40+E42+E43</f>
        <v>3369.9585360000001</v>
      </c>
      <c r="F44" s="23">
        <f>F40+F42+F43</f>
        <v>600.45899999999995</v>
      </c>
      <c r="G44" s="23">
        <f>G40+G42+G43</f>
        <v>1297.788</v>
      </c>
      <c r="H44" s="23">
        <f>SUM(D44:G44)</f>
        <v>38471.138901000006</v>
      </c>
      <c r="K44" s="37"/>
      <c r="L44" s="37"/>
      <c r="M44" s="37"/>
      <c r="N44" s="37"/>
    </row>
    <row r="45" spans="1:17" ht="21" customHeight="1" x14ac:dyDescent="0.25">
      <c r="A45" s="58" t="s">
        <v>55</v>
      </c>
      <c r="B45" s="59"/>
      <c r="C45" s="59"/>
      <c r="D45" s="59"/>
      <c r="E45" s="59"/>
      <c r="F45" s="59"/>
      <c r="G45" s="59"/>
      <c r="H45" s="59"/>
      <c r="K45" s="37"/>
      <c r="L45" s="37"/>
      <c r="M45" s="37"/>
      <c r="N45" s="37"/>
    </row>
    <row r="46" spans="1:17" x14ac:dyDescent="0.25">
      <c r="A46" s="19"/>
      <c r="B46" s="20"/>
      <c r="C46" s="21" t="s">
        <v>56</v>
      </c>
      <c r="D46" s="23">
        <v>0</v>
      </c>
      <c r="E46" s="23">
        <v>0</v>
      </c>
      <c r="F46" s="23">
        <v>0</v>
      </c>
      <c r="G46" s="23">
        <v>229.404</v>
      </c>
      <c r="H46" s="23">
        <f>SUM(D46:G46)</f>
        <v>229.404</v>
      </c>
      <c r="J46" s="25"/>
      <c r="K46" s="37"/>
      <c r="L46" s="37"/>
      <c r="M46" s="37"/>
      <c r="N46" s="37"/>
    </row>
    <row r="47" spans="1:17" x14ac:dyDescent="0.25">
      <c r="A47" s="19"/>
      <c r="B47" s="20"/>
      <c r="C47" s="21" t="s">
        <v>57</v>
      </c>
      <c r="D47" s="23">
        <v>0</v>
      </c>
      <c r="E47" s="23">
        <v>0</v>
      </c>
      <c r="F47" s="23">
        <v>0</v>
      </c>
      <c r="G47" s="23">
        <v>0</v>
      </c>
      <c r="H47" s="23">
        <f>SUM(D47:G47)</f>
        <v>0</v>
      </c>
      <c r="K47" s="37"/>
      <c r="L47" s="37"/>
      <c r="M47" s="37"/>
      <c r="N47" s="37"/>
    </row>
    <row r="48" spans="1:17" x14ac:dyDescent="0.25">
      <c r="A48" s="19"/>
      <c r="B48" s="20" t="s">
        <v>24</v>
      </c>
      <c r="C48" s="21" t="s">
        <v>58</v>
      </c>
      <c r="D48" s="23">
        <f>D44+D46+D47</f>
        <v>33202.933365000004</v>
      </c>
      <c r="E48" s="23">
        <f>E44+E46+E47</f>
        <v>3369.9585360000001</v>
      </c>
      <c r="F48" s="23">
        <f>F44+F46+F47</f>
        <v>600.45899999999995</v>
      </c>
      <c r="G48" s="23">
        <f>G44+G46+G47</f>
        <v>1527.192</v>
      </c>
      <c r="H48" s="23">
        <f>SUM(D48:G48)</f>
        <v>38700.542901000008</v>
      </c>
      <c r="K48" s="37"/>
      <c r="L48" s="37"/>
      <c r="M48" s="37"/>
      <c r="N48" s="37"/>
    </row>
    <row r="49" spans="1:16" ht="21" customHeight="1" x14ac:dyDescent="0.25">
      <c r="A49" s="58" t="s">
        <v>59</v>
      </c>
      <c r="B49" s="59"/>
      <c r="C49" s="59"/>
      <c r="D49" s="59"/>
      <c r="E49" s="59"/>
      <c r="F49" s="59"/>
      <c r="G49" s="59"/>
      <c r="H49" s="59"/>
      <c r="K49" s="46"/>
      <c r="L49" s="37"/>
      <c r="M49" s="37"/>
      <c r="N49" s="37"/>
    </row>
    <row r="50" spans="1:16" ht="25.5" x14ac:dyDescent="0.25">
      <c r="A50" s="19"/>
      <c r="B50" s="20" t="s">
        <v>60</v>
      </c>
      <c r="C50" s="21" t="s">
        <v>61</v>
      </c>
      <c r="D50" s="23">
        <f>D48*0.03</f>
        <v>996.08800095000015</v>
      </c>
      <c r="E50" s="23">
        <f>E48*0.03</f>
        <v>101.09875608</v>
      </c>
      <c r="F50" s="23">
        <f>F48*0.03</f>
        <v>18.013769999999997</v>
      </c>
      <c r="G50" s="23">
        <f>G48*0.03</f>
        <v>45.815759999999997</v>
      </c>
      <c r="H50" s="23">
        <f>SUM(D50:G50)</f>
        <v>1161.0162870300001</v>
      </c>
      <c r="K50" s="47"/>
      <c r="L50" s="37"/>
      <c r="M50" s="37"/>
      <c r="N50" s="47"/>
    </row>
    <row r="51" spans="1:16" x14ac:dyDescent="0.25">
      <c r="A51" s="19"/>
      <c r="B51" s="20" t="s">
        <v>24</v>
      </c>
      <c r="C51" s="21" t="s">
        <v>62</v>
      </c>
      <c r="D51" s="23">
        <f>D48+D50</f>
        <v>34199.021365950008</v>
      </c>
      <c r="E51" s="23">
        <f>E48+E50</f>
        <v>3471.05729208</v>
      </c>
      <c r="F51" s="23">
        <f>F48+F50</f>
        <v>618.47276999999997</v>
      </c>
      <c r="G51" s="23">
        <f>G48+G50</f>
        <v>1573.00776</v>
      </c>
      <c r="H51" s="23">
        <f>SUM(D51:G51)</f>
        <v>39861.559188030005</v>
      </c>
    </row>
    <row r="52" spans="1:16" ht="24" x14ac:dyDescent="0.25">
      <c r="A52" s="19"/>
      <c r="B52" s="20"/>
      <c r="C52" s="29" t="s">
        <v>91</v>
      </c>
      <c r="D52" s="33">
        <f>D51*1.03497090309275</f>
        <v>35394.992028005538</v>
      </c>
      <c r="E52" s="33">
        <f>E51*1.03497090309275</f>
        <v>3592.4433002707133</v>
      </c>
      <c r="F52" s="33">
        <f>F51*1.03497090309275</f>
        <v>640.10132130517468</v>
      </c>
      <c r="G52" s="33">
        <f>G51*1.03497090309275</f>
        <v>1628.0172619391039</v>
      </c>
      <c r="H52" s="33">
        <f>SUM(D52:G52)-0.001</f>
        <v>41255.552911520535</v>
      </c>
      <c r="I52" s="50"/>
      <c r="J52" s="37"/>
      <c r="L52" s="48"/>
    </row>
    <row r="53" spans="1:16" ht="21" customHeight="1" x14ac:dyDescent="0.25">
      <c r="A53" s="58" t="s">
        <v>63</v>
      </c>
      <c r="B53" s="59"/>
      <c r="C53" s="59"/>
      <c r="D53" s="59"/>
      <c r="E53" s="59"/>
      <c r="F53" s="59"/>
      <c r="G53" s="59"/>
      <c r="H53" s="59"/>
      <c r="J53" s="37"/>
      <c r="L53" s="48"/>
    </row>
    <row r="54" spans="1:16" ht="20.25" customHeight="1" x14ac:dyDescent="0.25">
      <c r="A54" s="34"/>
      <c r="B54" s="29" t="s">
        <v>64</v>
      </c>
      <c r="C54" s="35" t="s">
        <v>65</v>
      </c>
      <c r="D54" s="23">
        <f>D52</f>
        <v>35394.992028005538</v>
      </c>
      <c r="E54" s="23">
        <f t="shared" ref="E54:G54" si="0">E52</f>
        <v>3592.4433002707133</v>
      </c>
      <c r="F54" s="23">
        <f t="shared" si="0"/>
        <v>640.10132130517468</v>
      </c>
      <c r="G54" s="23">
        <f t="shared" si="0"/>
        <v>1628.0172619391039</v>
      </c>
      <c r="H54" s="23">
        <f>SUM(D54:G54)</f>
        <v>41255.553911520532</v>
      </c>
      <c r="I54" s="24"/>
      <c r="J54" s="37"/>
      <c r="L54" s="48"/>
    </row>
    <row r="55" spans="1:16" x14ac:dyDescent="0.25">
      <c r="A55" s="19"/>
      <c r="B55" s="20"/>
      <c r="C55" s="21" t="s">
        <v>66</v>
      </c>
      <c r="D55" s="23">
        <f>D54*0.2</f>
        <v>7078.9984056011081</v>
      </c>
      <c r="E55" s="23">
        <f>E54*0.2</f>
        <v>718.48866005414266</v>
      </c>
      <c r="F55" s="23">
        <f>F54*0.2</f>
        <v>128.02026426103495</v>
      </c>
      <c r="G55" s="23">
        <f>G54*0.2</f>
        <v>325.60345238782082</v>
      </c>
      <c r="H55" s="23">
        <f>H54*0.2</f>
        <v>8251.1107823041075</v>
      </c>
      <c r="I55" s="24"/>
      <c r="J55" s="37"/>
      <c r="L55" s="48"/>
    </row>
    <row r="56" spans="1:16" x14ac:dyDescent="0.25">
      <c r="A56" s="19"/>
      <c r="B56" s="20" t="s">
        <v>24</v>
      </c>
      <c r="C56" s="21" t="s">
        <v>67</v>
      </c>
      <c r="D56" s="23">
        <f>D54+D55</f>
        <v>42473.990433606647</v>
      </c>
      <c r="E56" s="23">
        <f>E54+E55</f>
        <v>4310.9319603248559</v>
      </c>
      <c r="F56" s="23">
        <f>F54+F55</f>
        <v>768.12158556620966</v>
      </c>
      <c r="G56" s="23">
        <f>G54+G55</f>
        <v>1953.6207143269248</v>
      </c>
      <c r="H56" s="23">
        <f>H54+H55</f>
        <v>49506.664693824641</v>
      </c>
      <c r="I56" s="24"/>
      <c r="J56" s="37"/>
      <c r="L56" s="48"/>
      <c r="M56" s="48"/>
      <c r="N56" s="48"/>
    </row>
    <row r="57" spans="1:16" x14ac:dyDescent="0.25">
      <c r="J57" s="37"/>
      <c r="L57" s="48"/>
      <c r="M57" s="48"/>
      <c r="N57" s="25"/>
    </row>
    <row r="58" spans="1:16" x14ac:dyDescent="0.25">
      <c r="C58" s="36"/>
      <c r="J58" s="37"/>
      <c r="L58" s="48"/>
      <c r="M58" s="48"/>
      <c r="N58" s="48"/>
    </row>
    <row r="59" spans="1:16" x14ac:dyDescent="0.25">
      <c r="C59" s="36" t="s">
        <v>68</v>
      </c>
      <c r="J59" s="37"/>
      <c r="L59" s="48"/>
      <c r="M59" s="48"/>
      <c r="N59" s="48"/>
    </row>
    <row r="60" spans="1:16" x14ac:dyDescent="0.25">
      <c r="C60" s="36"/>
      <c r="J60" s="37"/>
      <c r="L60" s="48"/>
      <c r="N60" s="48"/>
    </row>
    <row r="61" spans="1:16" s="49" customFormat="1" ht="39.75" customHeight="1" x14ac:dyDescent="0.25">
      <c r="A61" s="65" t="s">
        <v>70</v>
      </c>
      <c r="B61" s="66"/>
      <c r="C61" s="66"/>
      <c r="D61" s="66"/>
      <c r="E61" s="66"/>
      <c r="F61" s="66"/>
      <c r="G61" s="66"/>
      <c r="H61" s="66"/>
      <c r="J61" s="37"/>
      <c r="K61"/>
      <c r="L61" s="48"/>
      <c r="M61"/>
      <c r="N61"/>
      <c r="O61"/>
      <c r="P61"/>
    </row>
    <row r="62" spans="1:16" x14ac:dyDescent="0.25">
      <c r="J62" s="37"/>
      <c r="L62" s="48"/>
    </row>
    <row r="63" spans="1:16" x14ac:dyDescent="0.25">
      <c r="K63" s="48"/>
    </row>
  </sheetData>
  <mergeCells count="21">
    <mergeCell ref="A41:H41"/>
    <mergeCell ref="A45:H45"/>
    <mergeCell ref="A49:H49"/>
    <mergeCell ref="A53:H53"/>
    <mergeCell ref="A61:H61"/>
    <mergeCell ref="A35:H35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0:H30"/>
    <mergeCell ref="A32:H32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N67"/>
  <sheetViews>
    <sheetView view="pageBreakPreview" topLeftCell="A19" zoomScale="85" zoomScaleNormal="85" zoomScaleSheetLayoutView="85" workbookViewId="0">
      <selection activeCell="K53" sqref="K53:L63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78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2607.62</v>
      </c>
      <c r="E6" s="12" t="s">
        <v>79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80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4" x14ac:dyDescent="0.25">
      <c r="A17" s="1"/>
      <c r="B17" s="2"/>
      <c r="C17" s="2"/>
      <c r="D17" s="8"/>
      <c r="E17" s="8"/>
      <c r="F17" s="8"/>
      <c r="G17" s="8"/>
      <c r="H17" s="3"/>
    </row>
    <row r="18" spans="1:14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4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N19" s="17"/>
    </row>
    <row r="20" spans="1:14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14" x14ac:dyDescent="0.25">
      <c r="A21" s="62"/>
      <c r="B21" s="63"/>
      <c r="C21" s="62"/>
      <c r="D21" s="62"/>
      <c r="E21" s="62"/>
      <c r="F21" s="62"/>
      <c r="G21" s="62"/>
      <c r="H21" s="62"/>
    </row>
    <row r="22" spans="1:14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14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14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14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14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14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</row>
    <row r="28" spans="1:14" ht="30" customHeight="1" x14ac:dyDescent="0.25">
      <c r="A28" s="19">
        <v>1</v>
      </c>
      <c r="B28" s="20" t="s">
        <v>27</v>
      </c>
      <c r="C28" s="21" t="s">
        <v>71</v>
      </c>
      <c r="D28" s="23">
        <v>1931.4639999999999</v>
      </c>
      <c r="E28" s="23">
        <v>384.24700000000001</v>
      </c>
      <c r="F28" s="23">
        <v>0</v>
      </c>
      <c r="G28" s="23">
        <v>0</v>
      </c>
      <c r="H28" s="23">
        <f>SUM(D28:G28)</f>
        <v>2315.7109999999998</v>
      </c>
      <c r="I28" s="24"/>
    </row>
    <row r="29" spans="1:14" ht="30" hidden="1" customHeight="1" x14ac:dyDescent="0.25">
      <c r="A29" s="19">
        <v>2</v>
      </c>
      <c r="B29" s="20" t="s">
        <v>29</v>
      </c>
      <c r="C29" s="21" t="s">
        <v>30</v>
      </c>
      <c r="D29" s="23">
        <f>0/1000</f>
        <v>0</v>
      </c>
      <c r="E29" s="23">
        <f>0/1000</f>
        <v>0</v>
      </c>
      <c r="F29" s="23">
        <f>0/1000</f>
        <v>0</v>
      </c>
      <c r="G29" s="23">
        <v>0</v>
      </c>
      <c r="H29" s="23">
        <f>SUM(D29:G29)</f>
        <v>0</v>
      </c>
      <c r="I29" s="24"/>
    </row>
    <row r="30" spans="1:14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</row>
    <row r="31" spans="1:14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</row>
    <row r="32" spans="1:14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</row>
    <row r="33" spans="1:11" ht="29.25" customHeight="1" x14ac:dyDescent="0.25">
      <c r="A33" s="19"/>
      <c r="B33" s="20" t="s">
        <v>24</v>
      </c>
      <c r="C33" s="21" t="s">
        <v>37</v>
      </c>
      <c r="D33" s="23">
        <f>SUM(D28:D32)</f>
        <v>1931.4639999999999</v>
      </c>
      <c r="E33" s="23">
        <f>SUM(E28:E32)</f>
        <v>384.24700000000001</v>
      </c>
      <c r="F33" s="23">
        <f>SUM(F28:F32)</f>
        <v>0</v>
      </c>
      <c r="G33" s="23">
        <f>SUM(G28:G32)</f>
        <v>0</v>
      </c>
      <c r="H33" s="23">
        <f>SUM(D33:G33)</f>
        <v>2315.7109999999998</v>
      </c>
    </row>
    <row r="34" spans="1:11" ht="21" hidden="1" customHeight="1" x14ac:dyDescent="0.25">
      <c r="A34" s="58" t="s">
        <v>38</v>
      </c>
      <c r="B34" s="59"/>
      <c r="C34" s="59"/>
      <c r="D34" s="59"/>
      <c r="E34" s="59"/>
      <c r="F34" s="59"/>
      <c r="G34" s="59"/>
      <c r="H34" s="59"/>
    </row>
    <row r="35" spans="1:11" hidden="1" x14ac:dyDescent="0.25">
      <c r="A35" s="19"/>
      <c r="B35" s="20" t="s">
        <v>24</v>
      </c>
      <c r="C35" s="21" t="s">
        <v>39</v>
      </c>
      <c r="D35" s="22">
        <v>16208.57</v>
      </c>
      <c r="E35" s="22">
        <v>69395.45</v>
      </c>
      <c r="F35" s="22"/>
      <c r="G35" s="22"/>
      <c r="H35" s="22">
        <v>85604.02</v>
      </c>
    </row>
    <row r="36" spans="1:11" ht="21" customHeight="1" x14ac:dyDescent="0.25">
      <c r="A36" s="58" t="s">
        <v>40</v>
      </c>
      <c r="B36" s="59"/>
      <c r="C36" s="59"/>
      <c r="D36" s="59"/>
      <c r="E36" s="59"/>
      <c r="F36" s="59"/>
      <c r="G36" s="59"/>
      <c r="H36" s="59"/>
    </row>
    <row r="37" spans="1:11" ht="34.5" hidden="1" customHeight="1" x14ac:dyDescent="0.25">
      <c r="A37" s="26"/>
      <c r="B37" s="52"/>
      <c r="C37" s="21" t="s">
        <v>41</v>
      </c>
      <c r="D37" s="28">
        <v>0</v>
      </c>
      <c r="E37" s="28">
        <v>0</v>
      </c>
      <c r="F37" s="22"/>
      <c r="G37" s="22"/>
      <c r="H37" s="28">
        <f>SUM(D37:G37)</f>
        <v>0</v>
      </c>
    </row>
    <row r="38" spans="1:11" ht="25.5" customHeight="1" x14ac:dyDescent="0.25">
      <c r="A38" s="19"/>
      <c r="B38" s="20" t="s">
        <v>24</v>
      </c>
      <c r="C38" s="21" t="s">
        <v>42</v>
      </c>
      <c r="D38" s="23">
        <f>D37+D33</f>
        <v>1931.4639999999999</v>
      </c>
      <c r="E38" s="23">
        <f>E37+E33</f>
        <v>384.24700000000001</v>
      </c>
      <c r="F38" s="23">
        <f>F37+F33</f>
        <v>0</v>
      </c>
      <c r="G38" s="23">
        <f>G37+G33</f>
        <v>0</v>
      </c>
      <c r="H38" s="23">
        <f>SUM(D38:G38)</f>
        <v>2315.7109999999998</v>
      </c>
    </row>
    <row r="39" spans="1:11" ht="21" customHeight="1" x14ac:dyDescent="0.25">
      <c r="A39" s="58" t="s">
        <v>43</v>
      </c>
      <c r="B39" s="59"/>
      <c r="C39" s="59"/>
      <c r="D39" s="59"/>
      <c r="E39" s="59"/>
      <c r="F39" s="59"/>
      <c r="G39" s="59"/>
      <c r="H39" s="59"/>
    </row>
    <row r="40" spans="1:11" ht="43.5" customHeight="1" x14ac:dyDescent="0.25">
      <c r="A40" s="19">
        <v>3</v>
      </c>
      <c r="B40" s="20" t="s">
        <v>44</v>
      </c>
      <c r="C40" s="21" t="s">
        <v>45</v>
      </c>
      <c r="D40" s="23">
        <f>D38*0.029</f>
        <v>56.012456</v>
      </c>
      <c r="E40" s="23">
        <f>E38*0.029</f>
        <v>11.143163000000001</v>
      </c>
      <c r="F40" s="23">
        <v>0</v>
      </c>
      <c r="G40" s="23">
        <v>0</v>
      </c>
      <c r="H40" s="23">
        <f>SUM(D40:G40)</f>
        <v>67.155619000000002</v>
      </c>
      <c r="K40" s="25"/>
    </row>
    <row r="41" spans="1:11" ht="19.5" customHeight="1" x14ac:dyDescent="0.25">
      <c r="A41" s="19">
        <v>4</v>
      </c>
      <c r="B41" s="20"/>
      <c r="C41" s="21" t="s">
        <v>46</v>
      </c>
      <c r="D41" s="23">
        <v>0</v>
      </c>
      <c r="E41" s="23">
        <v>0</v>
      </c>
      <c r="F41" s="23">
        <v>0</v>
      </c>
      <c r="G41" s="23">
        <v>42.241999999999997</v>
      </c>
      <c r="H41" s="23">
        <f>SUM(D41:G41)</f>
        <v>42.241999999999997</v>
      </c>
    </row>
    <row r="42" spans="1:11" ht="19.5" customHeight="1" x14ac:dyDescent="0.25">
      <c r="A42" s="19">
        <v>5</v>
      </c>
      <c r="B42" s="20"/>
      <c r="C42" s="21" t="s">
        <v>47</v>
      </c>
      <c r="D42" s="23">
        <v>0</v>
      </c>
      <c r="E42" s="23">
        <v>0</v>
      </c>
      <c r="F42" s="23">
        <v>0</v>
      </c>
      <c r="G42" s="23">
        <v>14.5</v>
      </c>
      <c r="H42" s="23">
        <f>SUM(D42:G42)</f>
        <v>14.5</v>
      </c>
    </row>
    <row r="43" spans="1:11" ht="19.5" customHeight="1" x14ac:dyDescent="0.25">
      <c r="A43" s="19"/>
      <c r="B43" s="20" t="s">
        <v>24</v>
      </c>
      <c r="C43" s="21" t="s">
        <v>48</v>
      </c>
      <c r="D43" s="23">
        <f>D38+D40+D41+D42</f>
        <v>1987.4764559999999</v>
      </c>
      <c r="E43" s="23">
        <f t="shared" ref="E43:G43" si="1">E38+E40+E41+E42</f>
        <v>395.39016300000003</v>
      </c>
      <c r="F43" s="23">
        <f t="shared" si="1"/>
        <v>0</v>
      </c>
      <c r="G43" s="23">
        <f t="shared" si="1"/>
        <v>56.741999999999997</v>
      </c>
      <c r="H43" s="23">
        <f>SUM(D43:G43)</f>
        <v>2439.6086190000001</v>
      </c>
      <c r="I43" s="25"/>
    </row>
    <row r="44" spans="1:11" ht="21" customHeight="1" x14ac:dyDescent="0.25">
      <c r="A44" s="58" t="s">
        <v>49</v>
      </c>
      <c r="B44" s="59"/>
      <c r="C44" s="59"/>
      <c r="D44" s="59"/>
      <c r="E44" s="59"/>
      <c r="F44" s="59"/>
      <c r="G44" s="59"/>
      <c r="H44" s="59"/>
    </row>
    <row r="45" spans="1:11" ht="45" x14ac:dyDescent="0.25">
      <c r="A45" s="19">
        <v>6</v>
      </c>
      <c r="B45" s="29" t="s">
        <v>50</v>
      </c>
      <c r="C45" s="21" t="s">
        <v>51</v>
      </c>
      <c r="D45" s="23">
        <v>0</v>
      </c>
      <c r="E45" s="23">
        <v>0</v>
      </c>
      <c r="F45" s="23">
        <v>0</v>
      </c>
      <c r="G45" s="23">
        <f>(D43+E43+F43)*0.0214*0</f>
        <v>0</v>
      </c>
      <c r="H45" s="23">
        <f>SUM(D45:G45)</f>
        <v>0</v>
      </c>
    </row>
    <row r="46" spans="1:11" ht="48" customHeight="1" x14ac:dyDescent="0.25">
      <c r="A46" s="19">
        <v>7</v>
      </c>
      <c r="B46" s="29" t="s">
        <v>52</v>
      </c>
      <c r="C46" s="21" t="s">
        <v>53</v>
      </c>
      <c r="D46" s="23">
        <v>0</v>
      </c>
      <c r="E46" s="23">
        <v>0</v>
      </c>
      <c r="F46" s="23">
        <v>0</v>
      </c>
      <c r="G46" s="23">
        <f>(D43+E43)*0.0476*0</f>
        <v>0</v>
      </c>
      <c r="H46" s="23">
        <f>SUM(D46:G46)</f>
        <v>0</v>
      </c>
    </row>
    <row r="47" spans="1:11" ht="19.5" customHeight="1" x14ac:dyDescent="0.25">
      <c r="A47" s="19"/>
      <c r="B47" s="20" t="s">
        <v>24</v>
      </c>
      <c r="C47" s="21" t="s">
        <v>54</v>
      </c>
      <c r="D47" s="23">
        <f>D43+D45+D46</f>
        <v>1987.4764559999999</v>
      </c>
      <c r="E47" s="23">
        <f>E43+E45+E46</f>
        <v>395.39016300000003</v>
      </c>
      <c r="F47" s="23">
        <f>F43+F45+F46</f>
        <v>0</v>
      </c>
      <c r="G47" s="23">
        <f>G43+G45+G46</f>
        <v>56.741999999999997</v>
      </c>
      <c r="H47" s="23">
        <f>SUM(D47:G47)</f>
        <v>2439.6086190000001</v>
      </c>
    </row>
    <row r="48" spans="1:11" ht="21" customHeight="1" x14ac:dyDescent="0.25">
      <c r="A48" s="58" t="s">
        <v>55</v>
      </c>
      <c r="B48" s="59"/>
      <c r="C48" s="59"/>
      <c r="D48" s="59"/>
      <c r="E48" s="59"/>
      <c r="F48" s="59"/>
      <c r="G48" s="59"/>
      <c r="H48" s="59"/>
    </row>
    <row r="49" spans="1:13" x14ac:dyDescent="0.25">
      <c r="A49" s="19">
        <v>8</v>
      </c>
      <c r="B49" s="20"/>
      <c r="C49" s="21" t="s">
        <v>56</v>
      </c>
      <c r="D49" s="23">
        <v>0</v>
      </c>
      <c r="E49" s="23">
        <v>0</v>
      </c>
      <c r="F49" s="23">
        <v>0</v>
      </c>
      <c r="G49" s="23">
        <v>19.616</v>
      </c>
      <c r="H49" s="23">
        <f>SUM(D49:G49)</f>
        <v>19.616</v>
      </c>
    </row>
    <row r="50" spans="1:13" x14ac:dyDescent="0.25">
      <c r="A50" s="19">
        <v>9</v>
      </c>
      <c r="B50" s="20"/>
      <c r="C50" s="21" t="s">
        <v>57</v>
      </c>
      <c r="D50" s="23">
        <v>0</v>
      </c>
      <c r="E50" s="23">
        <v>0</v>
      </c>
      <c r="F50" s="23">
        <v>0</v>
      </c>
      <c r="G50" s="23">
        <v>0</v>
      </c>
      <c r="H50" s="23">
        <f>SUM(D50:G50)</f>
        <v>0</v>
      </c>
    </row>
    <row r="51" spans="1:13" x14ac:dyDescent="0.25">
      <c r="A51" s="19"/>
      <c r="B51" s="20" t="s">
        <v>24</v>
      </c>
      <c r="C51" s="21" t="s">
        <v>58</v>
      </c>
      <c r="D51" s="23">
        <f>D47+D49+D50</f>
        <v>1987.4764559999999</v>
      </c>
      <c r="E51" s="23">
        <f>E47+E49+E50</f>
        <v>395.39016300000003</v>
      </c>
      <c r="F51" s="23">
        <f>F47+F49+F50</f>
        <v>0</v>
      </c>
      <c r="G51" s="23">
        <f>G47+G49+G50</f>
        <v>76.358000000000004</v>
      </c>
      <c r="H51" s="23">
        <f>SUM(D51:G51)</f>
        <v>2459.2246190000001</v>
      </c>
    </row>
    <row r="52" spans="1:13" ht="21" customHeight="1" x14ac:dyDescent="0.25">
      <c r="A52" s="58" t="s">
        <v>59</v>
      </c>
      <c r="B52" s="59"/>
      <c r="C52" s="59"/>
      <c r="D52" s="59"/>
      <c r="E52" s="59"/>
      <c r="F52" s="59"/>
      <c r="G52" s="59"/>
      <c r="H52" s="59"/>
    </row>
    <row r="53" spans="1:13" ht="25.5" x14ac:dyDescent="0.25">
      <c r="A53" s="19">
        <v>10</v>
      </c>
      <c r="B53" s="20" t="s">
        <v>60</v>
      </c>
      <c r="C53" s="21" t="s">
        <v>61</v>
      </c>
      <c r="D53" s="23">
        <f>D51*0.03</f>
        <v>59.624293679999994</v>
      </c>
      <c r="E53" s="23">
        <f>E51*0.03</f>
        <v>11.86170489</v>
      </c>
      <c r="F53" s="23">
        <f>F51*0.03</f>
        <v>0</v>
      </c>
      <c r="G53" s="23">
        <f>G51*0.03</f>
        <v>2.29074</v>
      </c>
      <c r="H53" s="23">
        <f>SUM(D53:G53)</f>
        <v>73.776738569999992</v>
      </c>
    </row>
    <row r="54" spans="1:13" x14ac:dyDescent="0.25">
      <c r="A54" s="19"/>
      <c r="B54" s="20" t="s">
        <v>24</v>
      </c>
      <c r="C54" s="21" t="s">
        <v>62</v>
      </c>
      <c r="D54" s="23">
        <f>D51+D53</f>
        <v>2047.1007496799998</v>
      </c>
      <c r="E54" s="23">
        <f>E51+E53</f>
        <v>407.25186789000003</v>
      </c>
      <c r="F54" s="23">
        <f>F51+F53</f>
        <v>0</v>
      </c>
      <c r="G54" s="23">
        <f>G51+G53</f>
        <v>78.648740000000004</v>
      </c>
      <c r="H54" s="23">
        <f>SUM(D54:G54)</f>
        <v>2533.00135757</v>
      </c>
    </row>
    <row r="55" spans="1:13" ht="25.5" x14ac:dyDescent="0.25">
      <c r="A55" s="53"/>
      <c r="B55" s="31"/>
      <c r="C55" s="32" t="s">
        <v>81</v>
      </c>
      <c r="D55" s="33">
        <f>D54*1.02945873294168</f>
        <v>2107.4057439695357</v>
      </c>
      <c r="E55" s="33">
        <f t="shared" ref="E55:F55" si="2">E54*1.02945873294168</f>
        <v>419.24899190617191</v>
      </c>
      <c r="F55" s="33">
        <f t="shared" si="2"/>
        <v>0</v>
      </c>
      <c r="G55" s="33">
        <f>G54*1.02945873294168</f>
        <v>80.965632227859629</v>
      </c>
      <c r="H55" s="33">
        <f>SUM(D55:G55)</f>
        <v>2607.6203681035672</v>
      </c>
    </row>
    <row r="56" spans="1:13" ht="21" customHeight="1" x14ac:dyDescent="0.25">
      <c r="A56" s="58" t="s">
        <v>63</v>
      </c>
      <c r="B56" s="59"/>
      <c r="C56" s="59"/>
      <c r="D56" s="59"/>
      <c r="E56" s="59"/>
      <c r="F56" s="59"/>
      <c r="G56" s="59"/>
      <c r="H56" s="59"/>
    </row>
    <row r="57" spans="1:13" ht="20.25" customHeight="1" x14ac:dyDescent="0.25">
      <c r="A57" s="21">
        <v>11</v>
      </c>
      <c r="B57" s="29" t="s">
        <v>64</v>
      </c>
      <c r="C57" s="35" t="s">
        <v>65</v>
      </c>
      <c r="D57" s="23">
        <f>D55</f>
        <v>2107.4057439695357</v>
      </c>
      <c r="E57" s="23">
        <f t="shared" ref="E57:G57" si="3">E55</f>
        <v>419.24899190617191</v>
      </c>
      <c r="F57" s="23">
        <f t="shared" si="3"/>
        <v>0</v>
      </c>
      <c r="G57" s="23">
        <f t="shared" si="3"/>
        <v>80.965632227859629</v>
      </c>
      <c r="H57" s="23">
        <f>SUM(D57:G57)</f>
        <v>2607.6203681035672</v>
      </c>
      <c r="I57" s="24"/>
    </row>
    <row r="58" spans="1:13" x14ac:dyDescent="0.25">
      <c r="A58" s="19"/>
      <c r="B58" s="20"/>
      <c r="C58" s="21" t="s">
        <v>66</v>
      </c>
      <c r="D58" s="23">
        <f>D57*0.2</f>
        <v>421.48114879390715</v>
      </c>
      <c r="E58" s="23">
        <f>E57*0.2</f>
        <v>83.849798381234393</v>
      </c>
      <c r="F58" s="23">
        <f>F57*0.2</f>
        <v>0</v>
      </c>
      <c r="G58" s="23">
        <f>G57*0.2</f>
        <v>16.193126445571927</v>
      </c>
      <c r="H58" s="23">
        <f>H57*0.2</f>
        <v>521.52407362071347</v>
      </c>
      <c r="I58" s="24"/>
    </row>
    <row r="59" spans="1:13" x14ac:dyDescent="0.25">
      <c r="A59" s="19"/>
      <c r="B59" s="20" t="s">
        <v>24</v>
      </c>
      <c r="C59" s="21" t="s">
        <v>67</v>
      </c>
      <c r="D59" s="23">
        <f>D57+D58</f>
        <v>2528.886892763443</v>
      </c>
      <c r="E59" s="23">
        <f>E57+E58</f>
        <v>503.0987902874063</v>
      </c>
      <c r="F59" s="23">
        <f>F57+F58</f>
        <v>0</v>
      </c>
      <c r="G59" s="23">
        <f>G57+G58</f>
        <v>97.158758673431549</v>
      </c>
      <c r="H59" s="23">
        <f>H57+H58</f>
        <v>3129.1444417242806</v>
      </c>
      <c r="I59" s="24"/>
    </row>
    <row r="61" spans="1:13" x14ac:dyDescent="0.25">
      <c r="C61" s="36"/>
    </row>
    <row r="62" spans="1:13" x14ac:dyDescent="0.25">
      <c r="C62" s="36" t="s">
        <v>68</v>
      </c>
    </row>
    <row r="63" spans="1:13" x14ac:dyDescent="0.25">
      <c r="C63" s="36"/>
    </row>
    <row r="64" spans="1:13" x14ac:dyDescent="0.25">
      <c r="C64" s="36" t="s">
        <v>69</v>
      </c>
      <c r="K64" s="37"/>
      <c r="L64" s="41"/>
      <c r="M64" s="37"/>
    </row>
    <row r="65" spans="1:14" ht="36.75" customHeight="1" x14ac:dyDescent="0.25">
      <c r="A65" s="65" t="s">
        <v>70</v>
      </c>
      <c r="B65" s="66"/>
      <c r="C65" s="66"/>
      <c r="D65" s="66"/>
      <c r="E65" s="66"/>
      <c r="F65" s="66"/>
      <c r="G65" s="66"/>
      <c r="H65" s="66"/>
      <c r="K65" s="37"/>
      <c r="L65" s="37"/>
      <c r="M65" s="37"/>
      <c r="N65" s="37"/>
    </row>
    <row r="66" spans="1:14" x14ac:dyDescent="0.25">
      <c r="K66" s="39"/>
      <c r="L66" s="54"/>
      <c r="M66" s="37"/>
      <c r="N66" s="41"/>
    </row>
    <row r="67" spans="1:14" x14ac:dyDescent="0.25">
      <c r="K67" s="37"/>
      <c r="L67" s="37"/>
      <c r="M67" s="37"/>
      <c r="N67" s="37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N66"/>
  <sheetViews>
    <sheetView view="pageBreakPreview" zoomScaleNormal="85" zoomScaleSheetLayoutView="100" workbookViewId="0">
      <selection activeCell="K66" sqref="K66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82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3713.2581564570946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83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4" x14ac:dyDescent="0.25">
      <c r="A17" s="1"/>
      <c r="B17" s="2"/>
      <c r="C17" s="2"/>
      <c r="D17" s="8"/>
      <c r="E17" s="8"/>
      <c r="F17" s="8"/>
      <c r="G17" s="8"/>
      <c r="H17" s="3"/>
    </row>
    <row r="18" spans="1:14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4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N19" s="17"/>
    </row>
    <row r="20" spans="1:14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14" x14ac:dyDescent="0.25">
      <c r="A21" s="62"/>
      <c r="B21" s="63"/>
      <c r="C21" s="62"/>
      <c r="D21" s="62"/>
      <c r="E21" s="62"/>
      <c r="F21" s="62"/>
      <c r="G21" s="62"/>
      <c r="H21" s="62"/>
    </row>
    <row r="22" spans="1:14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14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14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14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14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14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</row>
    <row r="28" spans="1:14" ht="30" customHeight="1" x14ac:dyDescent="0.25">
      <c r="A28" s="19">
        <v>1</v>
      </c>
      <c r="B28" s="20" t="s">
        <v>27</v>
      </c>
      <c r="C28" s="21" t="s">
        <v>71</v>
      </c>
      <c r="D28" s="23">
        <v>2745.473</v>
      </c>
      <c r="E28" s="23">
        <v>546.28099999999995</v>
      </c>
      <c r="F28" s="23">
        <v>0</v>
      </c>
      <c r="G28" s="23">
        <v>0</v>
      </c>
      <c r="H28" s="23">
        <f>SUM(D28:G28)</f>
        <v>3291.7539999999999</v>
      </c>
      <c r="I28" s="24"/>
    </row>
    <row r="29" spans="1:14" ht="30" hidden="1" customHeight="1" x14ac:dyDescent="0.25">
      <c r="A29" s="19">
        <v>2</v>
      </c>
      <c r="B29" s="20" t="s">
        <v>29</v>
      </c>
      <c r="C29" s="21" t="s">
        <v>30</v>
      </c>
      <c r="D29" s="23">
        <f>0/1000</f>
        <v>0</v>
      </c>
      <c r="E29" s="23">
        <f>0/1000</f>
        <v>0</v>
      </c>
      <c r="F29" s="23">
        <f>0/1000</f>
        <v>0</v>
      </c>
      <c r="G29" s="23">
        <v>0</v>
      </c>
      <c r="H29" s="23">
        <f>SUM(D29:G29)</f>
        <v>0</v>
      </c>
      <c r="I29" s="24"/>
    </row>
    <row r="30" spans="1:14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</row>
    <row r="31" spans="1:14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</row>
    <row r="32" spans="1:14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</row>
    <row r="33" spans="1:11" ht="29.25" customHeight="1" x14ac:dyDescent="0.25">
      <c r="A33" s="19"/>
      <c r="B33" s="20" t="s">
        <v>24</v>
      </c>
      <c r="C33" s="21" t="s">
        <v>37</v>
      </c>
      <c r="D33" s="23">
        <f>SUM(D28:D32)</f>
        <v>2745.473</v>
      </c>
      <c r="E33" s="23">
        <f>SUM(E28:E32)</f>
        <v>546.28099999999995</v>
      </c>
      <c r="F33" s="23">
        <f>SUM(F28:F32)</f>
        <v>0</v>
      </c>
      <c r="G33" s="23">
        <f>SUM(G28:G32)</f>
        <v>0</v>
      </c>
      <c r="H33" s="23">
        <f>SUM(D33:G33)</f>
        <v>3291.7539999999999</v>
      </c>
    </row>
    <row r="34" spans="1:11" ht="21" hidden="1" customHeight="1" x14ac:dyDescent="0.25">
      <c r="A34" s="58" t="s">
        <v>38</v>
      </c>
      <c r="B34" s="59"/>
      <c r="C34" s="59"/>
      <c r="D34" s="59"/>
      <c r="E34" s="59"/>
      <c r="F34" s="59"/>
      <c r="G34" s="59"/>
      <c r="H34" s="59"/>
    </row>
    <row r="35" spans="1:11" hidden="1" x14ac:dyDescent="0.25">
      <c r="A35" s="19"/>
      <c r="B35" s="20" t="s">
        <v>24</v>
      </c>
      <c r="C35" s="21" t="s">
        <v>39</v>
      </c>
      <c r="D35" s="22">
        <v>16208.57</v>
      </c>
      <c r="E35" s="22">
        <v>69395.45</v>
      </c>
      <c r="F35" s="22"/>
      <c r="G35" s="22"/>
      <c r="H35" s="22">
        <v>85604.02</v>
      </c>
    </row>
    <row r="36" spans="1:11" ht="21" customHeight="1" x14ac:dyDescent="0.25">
      <c r="A36" s="58" t="s">
        <v>40</v>
      </c>
      <c r="B36" s="59"/>
      <c r="C36" s="59"/>
      <c r="D36" s="59"/>
      <c r="E36" s="59"/>
      <c r="F36" s="59"/>
      <c r="G36" s="59"/>
      <c r="H36" s="59"/>
    </row>
    <row r="37" spans="1:11" ht="34.5" hidden="1" customHeight="1" x14ac:dyDescent="0.25">
      <c r="A37" s="26"/>
      <c r="B37" s="52"/>
      <c r="C37" s="21" t="s">
        <v>41</v>
      </c>
      <c r="D37" s="28">
        <v>0</v>
      </c>
      <c r="E37" s="28">
        <v>0</v>
      </c>
      <c r="F37" s="22"/>
      <c r="G37" s="22"/>
      <c r="H37" s="28">
        <f>SUM(D37:G37)</f>
        <v>0</v>
      </c>
    </row>
    <row r="38" spans="1:11" ht="25.5" customHeight="1" x14ac:dyDescent="0.25">
      <c r="A38" s="19"/>
      <c r="B38" s="20" t="s">
        <v>24</v>
      </c>
      <c r="C38" s="21" t="s">
        <v>42</v>
      </c>
      <c r="D38" s="23">
        <f>D37+D33</f>
        <v>2745.473</v>
      </c>
      <c r="E38" s="23">
        <f>E37+E33</f>
        <v>546.28099999999995</v>
      </c>
      <c r="F38" s="23">
        <f>F37+F33</f>
        <v>0</v>
      </c>
      <c r="G38" s="23">
        <f>G37+G33</f>
        <v>0</v>
      </c>
      <c r="H38" s="23">
        <f>SUM(D38:G38)</f>
        <v>3291.7539999999999</v>
      </c>
    </row>
    <row r="39" spans="1:11" ht="21" customHeight="1" x14ac:dyDescent="0.25">
      <c r="A39" s="58" t="s">
        <v>43</v>
      </c>
      <c r="B39" s="59"/>
      <c r="C39" s="59"/>
      <c r="D39" s="59"/>
      <c r="E39" s="59"/>
      <c r="F39" s="59"/>
      <c r="G39" s="59"/>
      <c r="H39" s="59"/>
    </row>
    <row r="40" spans="1:11" ht="43.5" customHeight="1" x14ac:dyDescent="0.25">
      <c r="A40" s="19">
        <v>3</v>
      </c>
      <c r="B40" s="20" t="s">
        <v>44</v>
      </c>
      <c r="C40" s="21" t="s">
        <v>45</v>
      </c>
      <c r="D40" s="23">
        <f>D38*0.029</f>
        <v>79.618717000000004</v>
      </c>
      <c r="E40" s="23">
        <f>E38*0.029</f>
        <v>15.842148999999999</v>
      </c>
      <c r="F40" s="23">
        <v>0</v>
      </c>
      <c r="G40" s="23">
        <v>0</v>
      </c>
      <c r="H40" s="23">
        <f>SUM(D40:G40)</f>
        <v>95.46086600000001</v>
      </c>
      <c r="K40" s="25"/>
    </row>
    <row r="41" spans="1:11" ht="19.5" customHeight="1" x14ac:dyDescent="0.25">
      <c r="A41" s="19">
        <v>4</v>
      </c>
      <c r="B41" s="20"/>
      <c r="C41" s="21" t="s">
        <v>46</v>
      </c>
      <c r="D41" s="23">
        <v>0</v>
      </c>
      <c r="E41" s="23">
        <v>0</v>
      </c>
      <c r="F41" s="23">
        <v>0</v>
      </c>
      <c r="G41" s="23">
        <v>66.674000000000007</v>
      </c>
      <c r="H41" s="23">
        <f>SUM(D41:G41)</f>
        <v>66.674000000000007</v>
      </c>
    </row>
    <row r="42" spans="1:11" ht="19.5" customHeight="1" x14ac:dyDescent="0.25">
      <c r="A42" s="19">
        <v>5</v>
      </c>
      <c r="B42" s="20"/>
      <c r="C42" s="21" t="s">
        <v>47</v>
      </c>
      <c r="D42" s="23">
        <v>0</v>
      </c>
      <c r="E42" s="23">
        <v>0</v>
      </c>
      <c r="F42" s="23">
        <v>0</v>
      </c>
      <c r="G42" s="23">
        <v>21.18</v>
      </c>
      <c r="H42" s="23">
        <f>SUM(D42:G42)</f>
        <v>21.18</v>
      </c>
    </row>
    <row r="43" spans="1:11" ht="19.5" customHeight="1" x14ac:dyDescent="0.25">
      <c r="A43" s="19"/>
      <c r="B43" s="20" t="s">
        <v>24</v>
      </c>
      <c r="C43" s="21" t="s">
        <v>48</v>
      </c>
      <c r="D43" s="23">
        <f>D38+D40+D41+D42</f>
        <v>2825.0917169999998</v>
      </c>
      <c r="E43" s="23">
        <f t="shared" ref="E43:G43" si="1">E38+E40+E41+E42</f>
        <v>562.1231489999999</v>
      </c>
      <c r="F43" s="23">
        <f t="shared" si="1"/>
        <v>0</v>
      </c>
      <c r="G43" s="23">
        <f t="shared" si="1"/>
        <v>87.854000000000013</v>
      </c>
      <c r="H43" s="23">
        <f>SUM(D43:G43)</f>
        <v>3475.0688659999996</v>
      </c>
      <c r="I43" s="25"/>
    </row>
    <row r="44" spans="1:11" ht="21" customHeight="1" x14ac:dyDescent="0.25">
      <c r="A44" s="58" t="s">
        <v>49</v>
      </c>
      <c r="B44" s="59"/>
      <c r="C44" s="59"/>
      <c r="D44" s="59"/>
      <c r="E44" s="59"/>
      <c r="F44" s="59"/>
      <c r="G44" s="59"/>
      <c r="H44" s="59"/>
    </row>
    <row r="45" spans="1:11" ht="45" x14ac:dyDescent="0.25">
      <c r="A45" s="19">
        <v>6</v>
      </c>
      <c r="B45" s="29" t="s">
        <v>50</v>
      </c>
      <c r="C45" s="21" t="s">
        <v>51</v>
      </c>
      <c r="D45" s="23">
        <v>0</v>
      </c>
      <c r="E45" s="23">
        <v>0</v>
      </c>
      <c r="F45" s="23">
        <v>0</v>
      </c>
      <c r="G45" s="23">
        <f>(D43+E43+F43)*0.0214*0</f>
        <v>0</v>
      </c>
      <c r="H45" s="23">
        <f>SUM(D45:G45)</f>
        <v>0</v>
      </c>
    </row>
    <row r="46" spans="1:11" ht="48" customHeight="1" x14ac:dyDescent="0.25">
      <c r="A46" s="19">
        <v>7</v>
      </c>
      <c r="B46" s="29" t="s">
        <v>52</v>
      </c>
      <c r="C46" s="21" t="s">
        <v>53</v>
      </c>
      <c r="D46" s="23">
        <v>0</v>
      </c>
      <c r="E46" s="23">
        <v>0</v>
      </c>
      <c r="F46" s="23">
        <v>0</v>
      </c>
      <c r="G46" s="23">
        <f>(D43+E43)*0.0476*0</f>
        <v>0</v>
      </c>
      <c r="H46" s="23">
        <f>SUM(D46:G46)</f>
        <v>0</v>
      </c>
    </row>
    <row r="47" spans="1:11" ht="19.5" customHeight="1" x14ac:dyDescent="0.25">
      <c r="A47" s="19"/>
      <c r="B47" s="20" t="s">
        <v>24</v>
      </c>
      <c r="C47" s="21" t="s">
        <v>54</v>
      </c>
      <c r="D47" s="23">
        <f>D43+D45+D46</f>
        <v>2825.0917169999998</v>
      </c>
      <c r="E47" s="23">
        <f>E43+E45+E46</f>
        <v>562.1231489999999</v>
      </c>
      <c r="F47" s="23">
        <f>F43+F45+F46</f>
        <v>0</v>
      </c>
      <c r="G47" s="23">
        <f>G43+G45+G46</f>
        <v>87.854000000000013</v>
      </c>
      <c r="H47" s="23">
        <f>SUM(D47:G47)</f>
        <v>3475.0688659999996</v>
      </c>
    </row>
    <row r="48" spans="1:11" ht="21" customHeight="1" x14ac:dyDescent="0.25">
      <c r="A48" s="58" t="s">
        <v>55</v>
      </c>
      <c r="B48" s="59"/>
      <c r="C48" s="59"/>
      <c r="D48" s="59"/>
      <c r="E48" s="59"/>
      <c r="F48" s="59"/>
      <c r="G48" s="59"/>
      <c r="H48" s="59"/>
    </row>
    <row r="49" spans="1:9" x14ac:dyDescent="0.25">
      <c r="A49" s="19">
        <v>8</v>
      </c>
      <c r="B49" s="20"/>
      <c r="C49" s="21" t="s">
        <v>56</v>
      </c>
      <c r="D49" s="23">
        <v>0</v>
      </c>
      <c r="E49" s="23">
        <v>0</v>
      </c>
      <c r="F49" s="23">
        <v>0</v>
      </c>
      <c r="G49" s="23">
        <v>26.873999999999999</v>
      </c>
      <c r="H49" s="23">
        <f>SUM(D49:G49)</f>
        <v>26.873999999999999</v>
      </c>
    </row>
    <row r="50" spans="1:9" x14ac:dyDescent="0.25">
      <c r="A50" s="19">
        <v>9</v>
      </c>
      <c r="B50" s="20"/>
      <c r="C50" s="21" t="s">
        <v>57</v>
      </c>
      <c r="D50" s="23">
        <v>0</v>
      </c>
      <c r="E50" s="23">
        <v>0</v>
      </c>
      <c r="F50" s="23">
        <v>0</v>
      </c>
      <c r="G50" s="23">
        <v>0</v>
      </c>
      <c r="H50" s="23">
        <f>SUM(D50:G50)</f>
        <v>0</v>
      </c>
    </row>
    <row r="51" spans="1:9" x14ac:dyDescent="0.25">
      <c r="A51" s="19"/>
      <c r="B51" s="20" t="s">
        <v>24</v>
      </c>
      <c r="C51" s="21" t="s">
        <v>58</v>
      </c>
      <c r="D51" s="23">
        <f>D47+D49+D50</f>
        <v>2825.0917169999998</v>
      </c>
      <c r="E51" s="23">
        <f>E47+E49+E50</f>
        <v>562.1231489999999</v>
      </c>
      <c r="F51" s="23">
        <f>F47+F49+F50</f>
        <v>0</v>
      </c>
      <c r="G51" s="23">
        <f>G47+G49+G50</f>
        <v>114.72800000000001</v>
      </c>
      <c r="H51" s="23">
        <f>SUM(D51:G51)</f>
        <v>3501.9428659999999</v>
      </c>
    </row>
    <row r="52" spans="1:9" ht="21" customHeight="1" x14ac:dyDescent="0.25">
      <c r="A52" s="58" t="s">
        <v>59</v>
      </c>
      <c r="B52" s="59"/>
      <c r="C52" s="59"/>
      <c r="D52" s="59"/>
      <c r="E52" s="59"/>
      <c r="F52" s="59"/>
      <c r="G52" s="59"/>
      <c r="H52" s="59"/>
    </row>
    <row r="53" spans="1:9" ht="25.5" x14ac:dyDescent="0.25">
      <c r="A53" s="19">
        <v>10</v>
      </c>
      <c r="B53" s="20" t="s">
        <v>60</v>
      </c>
      <c r="C53" s="21" t="s">
        <v>61</v>
      </c>
      <c r="D53" s="23">
        <f>D51*0.03</f>
        <v>84.752751509999996</v>
      </c>
      <c r="E53" s="23">
        <f>E51*0.03</f>
        <v>16.863694469999995</v>
      </c>
      <c r="F53" s="23">
        <f>F51*0.03</f>
        <v>0</v>
      </c>
      <c r="G53" s="23">
        <f>G51*0.03</f>
        <v>3.44184</v>
      </c>
      <c r="H53" s="23">
        <f>SUM(D53:G53)</f>
        <v>105.05828597999999</v>
      </c>
    </row>
    <row r="54" spans="1:9" x14ac:dyDescent="0.25">
      <c r="A54" s="19"/>
      <c r="B54" s="20" t="s">
        <v>24</v>
      </c>
      <c r="C54" s="21" t="s">
        <v>62</v>
      </c>
      <c r="D54" s="23">
        <f>D51+D53</f>
        <v>2909.8444685099998</v>
      </c>
      <c r="E54" s="23">
        <f>E51+E53</f>
        <v>578.98684346999994</v>
      </c>
      <c r="F54" s="23">
        <f>F51+F53</f>
        <v>0</v>
      </c>
      <c r="G54" s="23">
        <f>G51+G53</f>
        <v>118.16984000000001</v>
      </c>
      <c r="H54" s="23">
        <f>SUM(D54:G54)</f>
        <v>3607.0011519799996</v>
      </c>
    </row>
    <row r="55" spans="1:9" ht="25.5" x14ac:dyDescent="0.25">
      <c r="A55" s="53"/>
      <c r="B55" s="31"/>
      <c r="C55" s="32" t="s">
        <v>84</v>
      </c>
      <c r="D55" s="33">
        <f>D54*1.02945854464692</f>
        <v>2995.5642517011947</v>
      </c>
      <c r="E55" s="33">
        <f t="shared" ref="E55:G55" si="2">E54*1.02945854464692</f>
        <v>596.04295324834015</v>
      </c>
      <c r="F55" s="33">
        <f t="shared" si="2"/>
        <v>0</v>
      </c>
      <c r="G55" s="33">
        <f t="shared" si="2"/>
        <v>121.6509515075594</v>
      </c>
      <c r="H55" s="33">
        <f>SUM(D55:G55)</f>
        <v>3713.2581564570946</v>
      </c>
    </row>
    <row r="56" spans="1:9" ht="21" customHeight="1" x14ac:dyDescent="0.25">
      <c r="A56" s="58" t="s">
        <v>63</v>
      </c>
      <c r="B56" s="59"/>
      <c r="C56" s="59"/>
      <c r="D56" s="59"/>
      <c r="E56" s="59"/>
      <c r="F56" s="59"/>
      <c r="G56" s="59"/>
      <c r="H56" s="59"/>
    </row>
    <row r="57" spans="1:9" ht="20.25" customHeight="1" x14ac:dyDescent="0.25">
      <c r="A57" s="21">
        <v>11</v>
      </c>
      <c r="B57" s="29" t="s">
        <v>64</v>
      </c>
      <c r="C57" s="35" t="s">
        <v>65</v>
      </c>
      <c r="D57" s="23">
        <f>D55</f>
        <v>2995.5642517011947</v>
      </c>
      <c r="E57" s="23">
        <f t="shared" ref="E57:G57" si="3">E55</f>
        <v>596.04295324834015</v>
      </c>
      <c r="F57" s="23">
        <f t="shared" si="3"/>
        <v>0</v>
      </c>
      <c r="G57" s="23">
        <f t="shared" si="3"/>
        <v>121.6509515075594</v>
      </c>
      <c r="H57" s="23">
        <f>SUM(D57:G57)</f>
        <v>3713.2581564570946</v>
      </c>
      <c r="I57" s="24"/>
    </row>
    <row r="58" spans="1:9" x14ac:dyDescent="0.25">
      <c r="A58" s="19"/>
      <c r="B58" s="20"/>
      <c r="C58" s="21" t="s">
        <v>66</v>
      </c>
      <c r="D58" s="23">
        <f>D57*0.2</f>
        <v>599.11285034023899</v>
      </c>
      <c r="E58" s="23">
        <f>E57*0.2</f>
        <v>119.20859064966804</v>
      </c>
      <c r="F58" s="23">
        <f>F57*0.2</f>
        <v>0</v>
      </c>
      <c r="G58" s="23">
        <f>G57*0.2</f>
        <v>24.33019030151188</v>
      </c>
      <c r="H58" s="23">
        <f>H57*0.2</f>
        <v>742.65163129141899</v>
      </c>
      <c r="I58" s="24"/>
    </row>
    <row r="59" spans="1:9" x14ac:dyDescent="0.25">
      <c r="A59" s="19"/>
      <c r="B59" s="20" t="s">
        <v>24</v>
      </c>
      <c r="C59" s="21" t="s">
        <v>67</v>
      </c>
      <c r="D59" s="23">
        <f>D57+D58</f>
        <v>3594.6771020414335</v>
      </c>
      <c r="E59" s="23">
        <f>E57+E58</f>
        <v>715.25154389800821</v>
      </c>
      <c r="F59" s="23">
        <f>F57+F58</f>
        <v>0</v>
      </c>
      <c r="G59" s="23">
        <f>G57+G58</f>
        <v>145.98114180907129</v>
      </c>
      <c r="H59" s="23">
        <f>H57+H58</f>
        <v>4455.9097877485137</v>
      </c>
      <c r="I59" s="24"/>
    </row>
    <row r="61" spans="1:9" x14ac:dyDescent="0.25">
      <c r="C61" s="36"/>
    </row>
    <row r="62" spans="1:9" x14ac:dyDescent="0.25">
      <c r="C62" s="36" t="s">
        <v>68</v>
      </c>
    </row>
    <row r="63" spans="1:9" x14ac:dyDescent="0.25">
      <c r="C63" s="36"/>
    </row>
    <row r="64" spans="1:9" x14ac:dyDescent="0.25">
      <c r="C64" s="36" t="s">
        <v>69</v>
      </c>
    </row>
    <row r="65" spans="1:12" ht="39.75" customHeight="1" x14ac:dyDescent="0.25">
      <c r="A65" s="65" t="s">
        <v>70</v>
      </c>
      <c r="B65" s="66"/>
      <c r="C65" s="66"/>
      <c r="D65" s="66"/>
      <c r="E65" s="66"/>
      <c r="F65" s="66"/>
      <c r="G65" s="66"/>
      <c r="H65" s="66"/>
    </row>
    <row r="66" spans="1:12" x14ac:dyDescent="0.25">
      <c r="K66" s="55"/>
      <c r="L66" s="55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N67"/>
  <sheetViews>
    <sheetView view="pageBreakPreview" zoomScaleNormal="85" zoomScaleSheetLayoutView="100" workbookViewId="0">
      <selection activeCell="K52" sqref="K52:L63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0" max="10" width="10" bestFit="1" customWidth="1"/>
    <col min="11" max="12" width="14.7109375" customWidth="1"/>
    <col min="14" max="14" width="16.140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78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17809.632338424861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85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4" x14ac:dyDescent="0.25">
      <c r="A17" s="1"/>
      <c r="B17" s="2"/>
      <c r="C17" s="2"/>
      <c r="D17" s="8"/>
      <c r="E17" s="8"/>
      <c r="F17" s="8"/>
      <c r="G17" s="8"/>
      <c r="H17" s="3"/>
    </row>
    <row r="18" spans="1:14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4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N19" s="17"/>
    </row>
    <row r="20" spans="1:14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14" x14ac:dyDescent="0.25">
      <c r="A21" s="62"/>
      <c r="B21" s="63"/>
      <c r="C21" s="62"/>
      <c r="D21" s="62"/>
      <c r="E21" s="62"/>
      <c r="F21" s="62"/>
      <c r="G21" s="62"/>
      <c r="H21" s="62"/>
    </row>
    <row r="22" spans="1:14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14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14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14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14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14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</row>
    <row r="28" spans="1:14" ht="30" customHeight="1" x14ac:dyDescent="0.25">
      <c r="A28" s="19"/>
      <c r="B28" s="20" t="s">
        <v>27</v>
      </c>
      <c r="C28" s="21" t="s">
        <v>28</v>
      </c>
      <c r="D28" s="23">
        <v>14671.721</v>
      </c>
      <c r="E28" s="23">
        <v>764.57</v>
      </c>
      <c r="F28" s="23">
        <v>0</v>
      </c>
      <c r="G28" s="23">
        <v>0</v>
      </c>
      <c r="H28" s="23">
        <f>SUM(D28:G28)</f>
        <v>15436.290999999999</v>
      </c>
      <c r="J28" s="42"/>
      <c r="K28" s="41"/>
      <c r="L28" s="37"/>
    </row>
    <row r="29" spans="1:14" ht="30" customHeight="1" x14ac:dyDescent="0.25">
      <c r="A29" s="19"/>
      <c r="B29" s="20" t="s">
        <v>29</v>
      </c>
      <c r="C29" s="21" t="s">
        <v>30</v>
      </c>
      <c r="D29" s="23">
        <f>80347.75/1000</f>
        <v>80.347750000000005</v>
      </c>
      <c r="E29" s="23">
        <f>20237.63/1000</f>
        <v>20.237629999999999</v>
      </c>
      <c r="F29" s="23">
        <v>103.72</v>
      </c>
      <c r="G29" s="23">
        <v>0</v>
      </c>
      <c r="H29" s="23">
        <f>SUM(D29:G29)</f>
        <v>204.30538000000001</v>
      </c>
      <c r="I29" s="24"/>
      <c r="J29" s="42"/>
      <c r="K29" s="42"/>
      <c r="L29" s="37"/>
    </row>
    <row r="30" spans="1:14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  <c r="J30" s="37"/>
      <c r="K30" s="37"/>
      <c r="L30" s="37"/>
    </row>
    <row r="31" spans="1:14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  <c r="J31" s="37"/>
      <c r="K31" s="37"/>
      <c r="L31" s="37"/>
    </row>
    <row r="32" spans="1:14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  <c r="J32" s="37"/>
      <c r="K32" s="37"/>
      <c r="L32" s="37"/>
    </row>
    <row r="33" spans="1:12" ht="29.25" customHeight="1" x14ac:dyDescent="0.25">
      <c r="A33" s="19"/>
      <c r="B33" s="20" t="s">
        <v>24</v>
      </c>
      <c r="C33" s="21" t="s">
        <v>37</v>
      </c>
      <c r="D33" s="23">
        <f>SUM(D28:D32)</f>
        <v>14752.06875</v>
      </c>
      <c r="E33" s="23">
        <f>SUM(E28:E32)</f>
        <v>784.80763000000002</v>
      </c>
      <c r="F33" s="23">
        <f>SUM(F28:F32)</f>
        <v>103.72</v>
      </c>
      <c r="G33" s="23">
        <f>SUM(G28:G32)</f>
        <v>0</v>
      </c>
      <c r="H33" s="23">
        <f>SUM(D33:G33)</f>
        <v>15640.596379999999</v>
      </c>
      <c r="J33" s="37"/>
      <c r="K33" s="37"/>
      <c r="L33" s="37"/>
    </row>
    <row r="34" spans="1:12" ht="21" hidden="1" customHeight="1" x14ac:dyDescent="0.25">
      <c r="A34" s="58" t="s">
        <v>38</v>
      </c>
      <c r="B34" s="59"/>
      <c r="C34" s="59"/>
      <c r="D34" s="59"/>
      <c r="E34" s="59"/>
      <c r="F34" s="59"/>
      <c r="G34" s="59"/>
      <c r="H34" s="59"/>
      <c r="J34" s="37"/>
      <c r="K34" s="37"/>
      <c r="L34" s="37"/>
    </row>
    <row r="35" spans="1:12" hidden="1" x14ac:dyDescent="0.25">
      <c r="A35" s="19"/>
      <c r="B35" s="20" t="s">
        <v>24</v>
      </c>
      <c r="C35" s="21" t="s">
        <v>39</v>
      </c>
      <c r="D35" s="22">
        <v>16208.57</v>
      </c>
      <c r="E35" s="22">
        <v>69395.45</v>
      </c>
      <c r="F35" s="22"/>
      <c r="G35" s="22"/>
      <c r="H35" s="22">
        <v>85604.02</v>
      </c>
      <c r="J35" s="37"/>
      <c r="K35" s="37"/>
      <c r="L35" s="37"/>
    </row>
    <row r="36" spans="1:12" ht="21" customHeight="1" x14ac:dyDescent="0.25">
      <c r="A36" s="58" t="s">
        <v>40</v>
      </c>
      <c r="B36" s="59"/>
      <c r="C36" s="59"/>
      <c r="D36" s="59"/>
      <c r="E36" s="59"/>
      <c r="F36" s="59"/>
      <c r="G36" s="59"/>
      <c r="H36" s="59"/>
      <c r="J36" s="37"/>
      <c r="K36" s="37"/>
      <c r="L36" s="37"/>
    </row>
    <row r="37" spans="1:12" ht="34.5" hidden="1" customHeight="1" x14ac:dyDescent="0.25">
      <c r="A37" s="26"/>
      <c r="B37" s="52"/>
      <c r="C37" s="21" t="s">
        <v>41</v>
      </c>
      <c r="D37" s="28">
        <v>0</v>
      </c>
      <c r="E37" s="28">
        <v>0</v>
      </c>
      <c r="F37" s="22"/>
      <c r="G37" s="22"/>
      <c r="H37" s="28">
        <f>SUM(D37:G37)</f>
        <v>0</v>
      </c>
      <c r="J37" s="37"/>
      <c r="K37" s="37"/>
      <c r="L37" s="37"/>
    </row>
    <row r="38" spans="1:12" ht="25.5" customHeight="1" x14ac:dyDescent="0.25">
      <c r="A38" s="19"/>
      <c r="B38" s="20" t="s">
        <v>24</v>
      </c>
      <c r="C38" s="21" t="s">
        <v>42</v>
      </c>
      <c r="D38" s="23">
        <f>D37+D33</f>
        <v>14752.06875</v>
      </c>
      <c r="E38" s="23">
        <f>E37+E33</f>
        <v>784.80763000000002</v>
      </c>
      <c r="F38" s="23">
        <f>F37+F33</f>
        <v>103.72</v>
      </c>
      <c r="G38" s="23">
        <f>G37+G33</f>
        <v>0</v>
      </c>
      <c r="H38" s="23">
        <f>SUM(D38:G38)</f>
        <v>15640.596379999999</v>
      </c>
      <c r="J38" s="37"/>
      <c r="K38" s="37"/>
      <c r="L38" s="37"/>
    </row>
    <row r="39" spans="1:12" ht="21" customHeight="1" x14ac:dyDescent="0.25">
      <c r="A39" s="58" t="s">
        <v>43</v>
      </c>
      <c r="B39" s="59"/>
      <c r="C39" s="59"/>
      <c r="D39" s="59"/>
      <c r="E39" s="59"/>
      <c r="F39" s="59"/>
      <c r="G39" s="59"/>
      <c r="H39" s="59"/>
      <c r="J39" s="37"/>
      <c r="K39" s="37"/>
      <c r="L39" s="37"/>
    </row>
    <row r="40" spans="1:12" ht="43.5" customHeight="1" x14ac:dyDescent="0.25">
      <c r="A40" s="19"/>
      <c r="B40" s="20" t="s">
        <v>44</v>
      </c>
      <c r="C40" s="21" t="s">
        <v>45</v>
      </c>
      <c r="D40" s="23">
        <f>D38*0.029</f>
        <v>427.80999375000005</v>
      </c>
      <c r="E40" s="23">
        <f>E38*0.029</f>
        <v>22.759421270000001</v>
      </c>
      <c r="F40" s="23">
        <v>0</v>
      </c>
      <c r="G40" s="23">
        <v>0</v>
      </c>
      <c r="H40" s="23">
        <f>SUM(D40:G40)</f>
        <v>450.56941502000006</v>
      </c>
      <c r="J40" s="37"/>
      <c r="K40" s="42"/>
      <c r="L40" s="37"/>
    </row>
    <row r="41" spans="1:12" ht="20.25" customHeight="1" x14ac:dyDescent="0.25">
      <c r="A41" s="19"/>
      <c r="B41" s="20"/>
      <c r="C41" s="21" t="s">
        <v>46</v>
      </c>
      <c r="D41" s="23">
        <v>0</v>
      </c>
      <c r="E41" s="23">
        <v>0</v>
      </c>
      <c r="F41" s="23">
        <v>0</v>
      </c>
      <c r="G41" s="23">
        <v>486.584</v>
      </c>
      <c r="H41" s="23">
        <f>SUM(D41:G41)</f>
        <v>486.584</v>
      </c>
    </row>
    <row r="42" spans="1:12" ht="20.25" customHeight="1" x14ac:dyDescent="0.25">
      <c r="A42" s="19"/>
      <c r="B42" s="20"/>
      <c r="C42" s="21" t="s">
        <v>47</v>
      </c>
      <c r="D42" s="23">
        <v>0</v>
      </c>
      <c r="E42" s="23">
        <v>0</v>
      </c>
      <c r="F42" s="23">
        <v>0</v>
      </c>
      <c r="G42" s="23">
        <v>120.914</v>
      </c>
      <c r="H42" s="23">
        <f>SUM(D42:G42)</f>
        <v>120.914</v>
      </c>
      <c r="I42" s="48"/>
    </row>
    <row r="43" spans="1:12" ht="19.5" customHeight="1" x14ac:dyDescent="0.25">
      <c r="A43" s="19"/>
      <c r="B43" s="20" t="s">
        <v>24</v>
      </c>
      <c r="C43" s="21" t="s">
        <v>48</v>
      </c>
      <c r="D43" s="23">
        <f>D38+D40+D41+D42</f>
        <v>15179.87874375</v>
      </c>
      <c r="E43" s="23">
        <f>E38+E40+E41+E42</f>
        <v>807.56705126999998</v>
      </c>
      <c r="F43" s="23">
        <f>F38+F40+F41+F42</f>
        <v>103.72</v>
      </c>
      <c r="G43" s="23">
        <f>G38+G40+G41+G42</f>
        <v>607.49800000000005</v>
      </c>
      <c r="H43" s="23">
        <f>SUM(D43:G43)</f>
        <v>16698.663795019998</v>
      </c>
      <c r="I43" s="25"/>
    </row>
    <row r="44" spans="1:12" ht="21" customHeight="1" x14ac:dyDescent="0.25">
      <c r="A44" s="58" t="s">
        <v>49</v>
      </c>
      <c r="B44" s="59"/>
      <c r="C44" s="59"/>
      <c r="D44" s="59"/>
      <c r="E44" s="59"/>
      <c r="F44" s="59"/>
      <c r="G44" s="59"/>
      <c r="H44" s="59"/>
    </row>
    <row r="45" spans="1:12" ht="48.75" customHeight="1" x14ac:dyDescent="0.25">
      <c r="A45" s="19"/>
      <c r="B45" s="29" t="s">
        <v>50</v>
      </c>
      <c r="C45" s="21" t="s">
        <v>51</v>
      </c>
      <c r="D45" s="23">
        <v>0</v>
      </c>
      <c r="E45" s="23">
        <v>0</v>
      </c>
      <c r="F45" s="23">
        <v>0</v>
      </c>
      <c r="G45" s="23">
        <f>(D43+E43+F43)*0.0214*0</f>
        <v>0</v>
      </c>
      <c r="H45" s="23">
        <f>SUM(D45:G45)</f>
        <v>0</v>
      </c>
    </row>
    <row r="46" spans="1:12" ht="48" customHeight="1" x14ac:dyDescent="0.25">
      <c r="A46" s="19"/>
      <c r="B46" s="29" t="s">
        <v>52</v>
      </c>
      <c r="C46" s="21" t="s">
        <v>53</v>
      </c>
      <c r="D46" s="23">
        <v>0</v>
      </c>
      <c r="E46" s="23">
        <v>0</v>
      </c>
      <c r="F46" s="23">
        <v>0</v>
      </c>
      <c r="G46" s="23">
        <f>(D43+E43)*0.0476*0</f>
        <v>0</v>
      </c>
      <c r="H46" s="23">
        <f>SUM(D46:G46)</f>
        <v>0</v>
      </c>
    </row>
    <row r="47" spans="1:12" ht="19.5" customHeight="1" x14ac:dyDescent="0.25">
      <c r="A47" s="19"/>
      <c r="B47" s="20" t="s">
        <v>24</v>
      </c>
      <c r="C47" s="21" t="s">
        <v>54</v>
      </c>
      <c r="D47" s="23">
        <f>D43+D45+D46</f>
        <v>15179.87874375</v>
      </c>
      <c r="E47" s="23">
        <f>E43+E45+E46</f>
        <v>807.56705126999998</v>
      </c>
      <c r="F47" s="23">
        <f>F43+F45+F46</f>
        <v>103.72</v>
      </c>
      <c r="G47" s="23">
        <f>G43+G45+G46</f>
        <v>607.49800000000005</v>
      </c>
      <c r="H47" s="23">
        <f>SUM(D47:G47)</f>
        <v>16698.663795019998</v>
      </c>
    </row>
    <row r="48" spans="1:12" ht="21" customHeight="1" x14ac:dyDescent="0.25">
      <c r="A48" s="58" t="s">
        <v>55</v>
      </c>
      <c r="B48" s="59"/>
      <c r="C48" s="59"/>
      <c r="D48" s="59"/>
      <c r="E48" s="59"/>
      <c r="F48" s="59"/>
      <c r="G48" s="59"/>
      <c r="H48" s="59"/>
    </row>
    <row r="49" spans="1:14" x14ac:dyDescent="0.25">
      <c r="A49" s="19"/>
      <c r="B49" s="20"/>
      <c r="C49" s="21" t="s">
        <v>56</v>
      </c>
      <c r="D49" s="23">
        <v>0</v>
      </c>
      <c r="E49" s="23">
        <v>0</v>
      </c>
      <c r="F49" s="23">
        <v>0</v>
      </c>
      <c r="G49" s="23">
        <v>97.453000000000003</v>
      </c>
      <c r="H49" s="23">
        <f>SUM(D49:G49)</f>
        <v>97.453000000000003</v>
      </c>
    </row>
    <row r="50" spans="1:14" x14ac:dyDescent="0.25">
      <c r="A50" s="19"/>
      <c r="B50" s="20"/>
      <c r="C50" s="21" t="s">
        <v>57</v>
      </c>
      <c r="D50" s="23">
        <v>0</v>
      </c>
      <c r="E50" s="23">
        <v>0</v>
      </c>
      <c r="F50" s="23">
        <v>0</v>
      </c>
      <c r="G50" s="23">
        <v>0</v>
      </c>
      <c r="H50" s="23">
        <f>SUM(D50:G50)</f>
        <v>0</v>
      </c>
    </row>
    <row r="51" spans="1:14" x14ac:dyDescent="0.25">
      <c r="A51" s="19"/>
      <c r="B51" s="20" t="s">
        <v>24</v>
      </c>
      <c r="C51" s="21" t="s">
        <v>58</v>
      </c>
      <c r="D51" s="23">
        <f>D47+D49+D50</f>
        <v>15179.87874375</v>
      </c>
      <c r="E51" s="23">
        <f>E47+E49+E50</f>
        <v>807.56705126999998</v>
      </c>
      <c r="F51" s="23">
        <f>F47+F49+F50</f>
        <v>103.72</v>
      </c>
      <c r="G51" s="23">
        <f>G47+G49</f>
        <v>704.95100000000002</v>
      </c>
      <c r="H51" s="23">
        <f>SUM(D51:G51)</f>
        <v>16796.11679502</v>
      </c>
    </row>
    <row r="52" spans="1:14" ht="21" customHeight="1" x14ac:dyDescent="0.25">
      <c r="A52" s="58" t="s">
        <v>59</v>
      </c>
      <c r="B52" s="59"/>
      <c r="C52" s="59"/>
      <c r="D52" s="59"/>
      <c r="E52" s="59"/>
      <c r="F52" s="59"/>
      <c r="G52" s="59"/>
      <c r="H52" s="59"/>
    </row>
    <row r="53" spans="1:14" ht="25.5" x14ac:dyDescent="0.25">
      <c r="A53" s="19"/>
      <c r="B53" s="20" t="s">
        <v>60</v>
      </c>
      <c r="C53" s="21" t="s">
        <v>61</v>
      </c>
      <c r="D53" s="23">
        <f>D51*0.03</f>
        <v>455.39636231249995</v>
      </c>
      <c r="E53" s="23">
        <f>E51*0.03</f>
        <v>24.227011538099998</v>
      </c>
      <c r="F53" s="23">
        <f>F51*0.03</f>
        <v>3.1115999999999997</v>
      </c>
      <c r="G53" s="23">
        <f>G51*0.03</f>
        <v>21.148530000000001</v>
      </c>
      <c r="H53" s="23">
        <f>SUM(D53:G53)</f>
        <v>503.88350385059994</v>
      </c>
    </row>
    <row r="54" spans="1:14" x14ac:dyDescent="0.25">
      <c r="A54" s="19"/>
      <c r="B54" s="20" t="s">
        <v>24</v>
      </c>
      <c r="C54" s="21" t="s">
        <v>62</v>
      </c>
      <c r="D54" s="23">
        <f>D51+D53</f>
        <v>15635.2751060625</v>
      </c>
      <c r="E54" s="23">
        <f>E51+E53</f>
        <v>831.79406280809997</v>
      </c>
      <c r="F54" s="23">
        <f>F51+F53</f>
        <v>106.83159999999999</v>
      </c>
      <c r="G54" s="23">
        <f>G51+G53</f>
        <v>726.09953000000007</v>
      </c>
      <c r="H54" s="23">
        <f>SUM(D54:G54)</f>
        <v>17300.0002988706</v>
      </c>
    </row>
    <row r="55" spans="1:14" ht="25.5" x14ac:dyDescent="0.25">
      <c r="A55" s="53"/>
      <c r="B55" s="31"/>
      <c r="C55" s="32" t="s">
        <v>86</v>
      </c>
      <c r="D55" s="33">
        <f>D54*1.02945849710983</f>
        <v>16095.866812585838</v>
      </c>
      <c r="E55" s="33">
        <f>E54*1.02945849710983</f>
        <v>856.29746580330607</v>
      </c>
      <c r="F55" s="33">
        <f>F54*1.02945849710983</f>
        <v>109.97869837983851</v>
      </c>
      <c r="G55" s="33">
        <f>G54*1.02945849710983</f>
        <v>747.48933090595392</v>
      </c>
      <c r="H55" s="33">
        <f>SUM(D55:G55)</f>
        <v>17809.632307674936</v>
      </c>
    </row>
    <row r="56" spans="1:14" ht="21" customHeight="1" x14ac:dyDescent="0.25">
      <c r="A56" s="67" t="s">
        <v>63</v>
      </c>
      <c r="B56" s="68"/>
      <c r="C56" s="68"/>
      <c r="D56" s="68"/>
      <c r="E56" s="68"/>
      <c r="F56" s="68"/>
      <c r="G56" s="68"/>
      <c r="H56" s="69"/>
    </row>
    <row r="57" spans="1:14" ht="20.25" customHeight="1" x14ac:dyDescent="0.25">
      <c r="A57" s="51"/>
      <c r="B57" s="29" t="s">
        <v>64</v>
      </c>
      <c r="C57" s="35" t="s">
        <v>65</v>
      </c>
      <c r="D57" s="23">
        <f>D55</f>
        <v>16095.866812585838</v>
      </c>
      <c r="E57" s="23">
        <f t="shared" ref="E57:G57" si="1">E55</f>
        <v>856.29746580330607</v>
      </c>
      <c r="F57" s="23">
        <f t="shared" si="1"/>
        <v>109.97869837983851</v>
      </c>
      <c r="G57" s="23">
        <f t="shared" si="1"/>
        <v>747.48933090595392</v>
      </c>
      <c r="H57" s="23">
        <f>SUM(D57:G57)</f>
        <v>17809.632307674936</v>
      </c>
      <c r="I57" s="24"/>
    </row>
    <row r="58" spans="1:14" x14ac:dyDescent="0.25">
      <c r="A58" s="19"/>
      <c r="B58" s="20"/>
      <c r="C58" s="21" t="s">
        <v>66</v>
      </c>
      <c r="D58" s="23">
        <f>D57*0.2</f>
        <v>3219.1733625171678</v>
      </c>
      <c r="E58" s="23">
        <f>E57*0.2</f>
        <v>171.25949316066124</v>
      </c>
      <c r="F58" s="23">
        <f>F57*0.2</f>
        <v>21.995739675967702</v>
      </c>
      <c r="G58" s="23">
        <f>G57*0.2</f>
        <v>149.4978661811908</v>
      </c>
      <c r="H58" s="23">
        <f>H57*0.2</f>
        <v>3561.9264615349875</v>
      </c>
      <c r="I58" s="24"/>
    </row>
    <row r="59" spans="1:14" x14ac:dyDescent="0.25">
      <c r="A59" s="19"/>
      <c r="B59" s="20" t="s">
        <v>24</v>
      </c>
      <c r="C59" s="21" t="s">
        <v>67</v>
      </c>
      <c r="D59" s="23">
        <f>D57+D58</f>
        <v>19315.040175103008</v>
      </c>
      <c r="E59" s="23">
        <f>E57+E58</f>
        <v>1027.5569589639672</v>
      </c>
      <c r="F59" s="23">
        <f>F57+F58</f>
        <v>131.97443805580622</v>
      </c>
      <c r="G59" s="23">
        <f>G57+G58</f>
        <v>896.98719708714475</v>
      </c>
      <c r="H59" s="23">
        <f>H57+H58</f>
        <v>21371.558769209922</v>
      </c>
      <c r="I59" s="24"/>
    </row>
    <row r="61" spans="1:14" x14ac:dyDescent="0.25">
      <c r="C61" s="36"/>
    </row>
    <row r="62" spans="1:14" x14ac:dyDescent="0.25">
      <c r="C62" s="36" t="s">
        <v>68</v>
      </c>
    </row>
    <row r="63" spans="1:14" x14ac:dyDescent="0.25">
      <c r="C63" s="36"/>
    </row>
    <row r="64" spans="1:14" x14ac:dyDescent="0.25">
      <c r="C64" s="36" t="s">
        <v>69</v>
      </c>
      <c r="K64" s="37"/>
      <c r="L64" s="37"/>
      <c r="M64" s="37"/>
      <c r="N64" s="38"/>
    </row>
    <row r="65" spans="1:14" ht="32.25" customHeight="1" x14ac:dyDescent="0.25">
      <c r="A65" s="65" t="s">
        <v>70</v>
      </c>
      <c r="B65" s="66"/>
      <c r="C65" s="66"/>
      <c r="D65" s="66"/>
      <c r="E65" s="66"/>
      <c r="F65" s="66"/>
      <c r="G65" s="66"/>
      <c r="H65" s="66"/>
      <c r="K65" s="37"/>
      <c r="L65" s="37"/>
      <c r="M65" s="37"/>
      <c r="N65" s="37"/>
    </row>
    <row r="66" spans="1:14" x14ac:dyDescent="0.25">
      <c r="K66" s="39"/>
      <c r="L66" s="40"/>
      <c r="M66" s="37"/>
      <c r="N66" s="41"/>
    </row>
    <row r="67" spans="1:14" x14ac:dyDescent="0.25">
      <c r="K67" s="37"/>
      <c r="L67" s="37"/>
      <c r="M67" s="37"/>
      <c r="N67" s="37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N66"/>
  <sheetViews>
    <sheetView view="pageBreakPreview" topLeftCell="A33" zoomScale="85" zoomScaleNormal="85" zoomScaleSheetLayoutView="85" workbookViewId="0">
      <selection activeCell="K58" sqref="K58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78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12813.671192221575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87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4" x14ac:dyDescent="0.25">
      <c r="A17" s="1"/>
      <c r="B17" s="2"/>
      <c r="C17" s="2"/>
      <c r="D17" s="8"/>
      <c r="E17" s="8"/>
      <c r="F17" s="8"/>
      <c r="G17" s="8"/>
      <c r="H17" s="3"/>
    </row>
    <row r="18" spans="1:14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4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N19" s="17"/>
    </row>
    <row r="20" spans="1:14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14" x14ac:dyDescent="0.25">
      <c r="A21" s="62"/>
      <c r="B21" s="63"/>
      <c r="C21" s="62"/>
      <c r="D21" s="62"/>
      <c r="E21" s="62"/>
      <c r="F21" s="62"/>
      <c r="G21" s="62"/>
      <c r="H21" s="62"/>
    </row>
    <row r="22" spans="1:14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14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14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14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14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14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</row>
    <row r="28" spans="1:14" ht="30" customHeight="1" x14ac:dyDescent="0.25">
      <c r="A28" s="19">
        <v>1</v>
      </c>
      <c r="B28" s="20" t="s">
        <v>27</v>
      </c>
      <c r="C28" s="21" t="s">
        <v>28</v>
      </c>
      <c r="D28" s="23">
        <v>9657.1509999999998</v>
      </c>
      <c r="E28" s="23">
        <v>728.82399999999996</v>
      </c>
      <c r="F28" s="23">
        <v>0</v>
      </c>
      <c r="G28" s="23">
        <v>0</v>
      </c>
      <c r="H28" s="23">
        <f>SUM(D28:G28)</f>
        <v>10385.975</v>
      </c>
      <c r="I28" s="24"/>
    </row>
    <row r="29" spans="1:14" ht="30" customHeight="1" x14ac:dyDescent="0.25">
      <c r="A29" s="19">
        <v>2</v>
      </c>
      <c r="B29" s="20" t="s">
        <v>29</v>
      </c>
      <c r="C29" s="21" t="s">
        <v>30</v>
      </c>
      <c r="D29" s="23">
        <f>178475.95/1000</f>
        <v>178.47595000000001</v>
      </c>
      <c r="E29" s="23">
        <f>199098.35/1000</f>
        <v>199.09835000000001</v>
      </c>
      <c r="F29" s="23">
        <f>499953/1000</f>
        <v>499.95299999999997</v>
      </c>
      <c r="G29" s="23">
        <v>0</v>
      </c>
      <c r="H29" s="23">
        <f>SUM(D29:G29)</f>
        <v>877.52729999999997</v>
      </c>
      <c r="I29" s="24"/>
    </row>
    <row r="30" spans="1:14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</row>
    <row r="31" spans="1:14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</row>
    <row r="32" spans="1:14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</row>
    <row r="33" spans="1:11" ht="29.25" customHeight="1" x14ac:dyDescent="0.25">
      <c r="A33" s="19"/>
      <c r="B33" s="20" t="s">
        <v>24</v>
      </c>
      <c r="C33" s="21" t="s">
        <v>37</v>
      </c>
      <c r="D33" s="23">
        <f>SUM(D28:D32)</f>
        <v>9835.6269499999999</v>
      </c>
      <c r="E33" s="23">
        <f>SUM(E28:E32)</f>
        <v>927.92234999999994</v>
      </c>
      <c r="F33" s="23">
        <f>SUM(F28:F32)</f>
        <v>499.95299999999997</v>
      </c>
      <c r="G33" s="23">
        <f>SUM(G28:G32)</f>
        <v>0</v>
      </c>
      <c r="H33" s="23">
        <f>SUM(D33:G33)</f>
        <v>11263.5023</v>
      </c>
      <c r="K33" s="25"/>
    </row>
    <row r="34" spans="1:11" ht="21" hidden="1" customHeight="1" x14ac:dyDescent="0.25">
      <c r="A34" s="58" t="s">
        <v>38</v>
      </c>
      <c r="B34" s="59"/>
      <c r="C34" s="59"/>
      <c r="D34" s="59"/>
      <c r="E34" s="59"/>
      <c r="F34" s="59"/>
      <c r="G34" s="59"/>
      <c r="H34" s="59"/>
    </row>
    <row r="35" spans="1:11" hidden="1" x14ac:dyDescent="0.25">
      <c r="A35" s="19"/>
      <c r="B35" s="20" t="s">
        <v>24</v>
      </c>
      <c r="C35" s="21" t="s">
        <v>39</v>
      </c>
      <c r="D35" s="22">
        <v>16208.57</v>
      </c>
      <c r="E35" s="22">
        <v>69395.45</v>
      </c>
      <c r="F35" s="22"/>
      <c r="G35" s="22"/>
      <c r="H35" s="22">
        <v>85604.02</v>
      </c>
    </row>
    <row r="36" spans="1:11" ht="21" customHeight="1" x14ac:dyDescent="0.25">
      <c r="A36" s="58" t="s">
        <v>40</v>
      </c>
      <c r="B36" s="59"/>
      <c r="C36" s="59"/>
      <c r="D36" s="59"/>
      <c r="E36" s="59"/>
      <c r="F36" s="59"/>
      <c r="G36" s="59"/>
      <c r="H36" s="59"/>
    </row>
    <row r="37" spans="1:11" ht="34.5" hidden="1" customHeight="1" x14ac:dyDescent="0.25">
      <c r="A37" s="26"/>
      <c r="B37" s="52"/>
      <c r="C37" s="21" t="s">
        <v>41</v>
      </c>
      <c r="D37" s="28">
        <v>0</v>
      </c>
      <c r="E37" s="28">
        <v>0</v>
      </c>
      <c r="F37" s="22"/>
      <c r="G37" s="22"/>
      <c r="H37" s="28">
        <f>SUM(D37:G37)</f>
        <v>0</v>
      </c>
    </row>
    <row r="38" spans="1:11" ht="25.5" customHeight="1" x14ac:dyDescent="0.25">
      <c r="A38" s="19"/>
      <c r="B38" s="20" t="s">
        <v>24</v>
      </c>
      <c r="C38" s="21" t="s">
        <v>42</v>
      </c>
      <c r="D38" s="23">
        <f>D37+D33</f>
        <v>9835.6269499999999</v>
      </c>
      <c r="E38" s="23">
        <f>E37+E33</f>
        <v>927.92234999999994</v>
      </c>
      <c r="F38" s="23">
        <f>F37+F33</f>
        <v>499.95299999999997</v>
      </c>
      <c r="G38" s="23">
        <f>G37+G33</f>
        <v>0</v>
      </c>
      <c r="H38" s="23">
        <f>SUM(D38:G38)</f>
        <v>11263.5023</v>
      </c>
    </row>
    <row r="39" spans="1:11" ht="21" customHeight="1" x14ac:dyDescent="0.25">
      <c r="A39" s="58" t="s">
        <v>43</v>
      </c>
      <c r="B39" s="59"/>
      <c r="C39" s="59"/>
      <c r="D39" s="59"/>
      <c r="E39" s="59"/>
      <c r="F39" s="59"/>
      <c r="G39" s="59"/>
      <c r="H39" s="59"/>
    </row>
    <row r="40" spans="1:11" ht="43.5" customHeight="1" x14ac:dyDescent="0.25">
      <c r="A40" s="19">
        <v>3</v>
      </c>
      <c r="B40" s="20" t="s">
        <v>44</v>
      </c>
      <c r="C40" s="21" t="s">
        <v>45</v>
      </c>
      <c r="D40" s="23">
        <f>D38*0.029</f>
        <v>285.23318154999998</v>
      </c>
      <c r="E40" s="23">
        <f>E38*0.029</f>
        <v>26.909748149999999</v>
      </c>
      <c r="F40" s="23">
        <v>0</v>
      </c>
      <c r="G40" s="23">
        <v>0</v>
      </c>
      <c r="H40" s="23">
        <f>SUM(D40:G40)</f>
        <v>312.14292969999997</v>
      </c>
      <c r="K40" s="25"/>
    </row>
    <row r="41" spans="1:11" ht="19.5" customHeight="1" x14ac:dyDescent="0.25">
      <c r="A41" s="19">
        <v>4</v>
      </c>
      <c r="B41" s="20"/>
      <c r="C41" s="21" t="s">
        <v>46</v>
      </c>
      <c r="D41" s="23">
        <v>0</v>
      </c>
      <c r="E41" s="23">
        <v>0</v>
      </c>
      <c r="F41" s="23">
        <v>0</v>
      </c>
      <c r="G41" s="23">
        <v>389.959</v>
      </c>
      <c r="H41" s="23">
        <f>SUM(D41:G41)</f>
        <v>389.959</v>
      </c>
    </row>
    <row r="42" spans="1:11" ht="19.5" customHeight="1" x14ac:dyDescent="0.25">
      <c r="A42" s="19">
        <v>5</v>
      </c>
      <c r="B42" s="20"/>
      <c r="C42" s="21" t="s">
        <v>47</v>
      </c>
      <c r="D42" s="23">
        <v>0</v>
      </c>
      <c r="E42" s="23">
        <v>0</v>
      </c>
      <c r="F42" s="23">
        <v>0</v>
      </c>
      <c r="G42" s="23">
        <v>63.994999999999997</v>
      </c>
      <c r="H42" s="23">
        <f>SUM(D42:G42)</f>
        <v>63.994999999999997</v>
      </c>
    </row>
    <row r="43" spans="1:11" ht="19.5" customHeight="1" x14ac:dyDescent="0.25">
      <c r="A43" s="19"/>
      <c r="B43" s="20" t="s">
        <v>24</v>
      </c>
      <c r="C43" s="21" t="s">
        <v>48</v>
      </c>
      <c r="D43" s="23">
        <f>D38+D40+D41+D42</f>
        <v>10120.86013155</v>
      </c>
      <c r="E43" s="23">
        <f t="shared" ref="E43:G43" si="1">E38+E40+E41+E42</f>
        <v>954.83209814999998</v>
      </c>
      <c r="F43" s="23">
        <f t="shared" si="1"/>
        <v>499.95299999999997</v>
      </c>
      <c r="G43" s="23">
        <f t="shared" si="1"/>
        <v>453.95400000000001</v>
      </c>
      <c r="H43" s="23">
        <f>SUM(D43:G43)</f>
        <v>12029.599229699999</v>
      </c>
      <c r="I43" s="25"/>
    </row>
    <row r="44" spans="1:11" ht="21" customHeight="1" x14ac:dyDescent="0.25">
      <c r="A44" s="58" t="s">
        <v>49</v>
      </c>
      <c r="B44" s="59"/>
      <c r="C44" s="59"/>
      <c r="D44" s="59"/>
      <c r="E44" s="59"/>
      <c r="F44" s="59"/>
      <c r="G44" s="59"/>
      <c r="H44" s="59"/>
    </row>
    <row r="45" spans="1:11" ht="45" x14ac:dyDescent="0.25">
      <c r="A45" s="19">
        <v>6</v>
      </c>
      <c r="B45" s="29" t="s">
        <v>50</v>
      </c>
      <c r="C45" s="21" t="s">
        <v>51</v>
      </c>
      <c r="D45" s="23">
        <v>0</v>
      </c>
      <c r="E45" s="23">
        <v>0</v>
      </c>
      <c r="F45" s="23">
        <v>0</v>
      </c>
      <c r="G45" s="23">
        <f>(D43+E43+F43)*0.0214*0</f>
        <v>0</v>
      </c>
      <c r="H45" s="23">
        <f>SUM(D45:G45)</f>
        <v>0</v>
      </c>
    </row>
    <row r="46" spans="1:11" ht="48" customHeight="1" x14ac:dyDescent="0.25">
      <c r="A46" s="19">
        <v>7</v>
      </c>
      <c r="B46" s="29" t="s">
        <v>52</v>
      </c>
      <c r="C46" s="21" t="s">
        <v>53</v>
      </c>
      <c r="D46" s="23">
        <v>0</v>
      </c>
      <c r="E46" s="23">
        <v>0</v>
      </c>
      <c r="F46" s="23">
        <v>0</v>
      </c>
      <c r="G46" s="23">
        <f>(D43+E43)*0.0476*0</f>
        <v>0</v>
      </c>
      <c r="H46" s="23">
        <f>SUM(D46:G46)</f>
        <v>0</v>
      </c>
    </row>
    <row r="47" spans="1:11" ht="19.5" customHeight="1" x14ac:dyDescent="0.25">
      <c r="A47" s="19"/>
      <c r="B47" s="20" t="s">
        <v>24</v>
      </c>
      <c r="C47" s="21" t="s">
        <v>54</v>
      </c>
      <c r="D47" s="23">
        <f>D43+D45+D46</f>
        <v>10120.86013155</v>
      </c>
      <c r="E47" s="23">
        <f>E43+E45+E46</f>
        <v>954.83209814999998</v>
      </c>
      <c r="F47" s="23">
        <f>F43+F45+F46</f>
        <v>499.95299999999997</v>
      </c>
      <c r="G47" s="23">
        <f>G43+G45+G46</f>
        <v>453.95400000000001</v>
      </c>
      <c r="H47" s="23">
        <f>SUM(D47:G47)</f>
        <v>12029.599229699999</v>
      </c>
    </row>
    <row r="48" spans="1:11" ht="21" customHeight="1" x14ac:dyDescent="0.25">
      <c r="A48" s="58" t="s">
        <v>55</v>
      </c>
      <c r="B48" s="59"/>
      <c r="C48" s="59"/>
      <c r="D48" s="59"/>
      <c r="E48" s="59"/>
      <c r="F48" s="59"/>
      <c r="G48" s="59"/>
      <c r="H48" s="59"/>
    </row>
    <row r="49" spans="1:14" x14ac:dyDescent="0.25">
      <c r="A49" s="19">
        <v>8</v>
      </c>
      <c r="B49" s="20"/>
      <c r="C49" s="21" t="s">
        <v>56</v>
      </c>
      <c r="D49" s="23">
        <v>0</v>
      </c>
      <c r="E49" s="23">
        <v>0</v>
      </c>
      <c r="F49" s="23">
        <v>0</v>
      </c>
      <c r="G49" s="23">
        <v>54.866999999999997</v>
      </c>
      <c r="H49" s="23">
        <f>SUM(D49:G49)</f>
        <v>54.866999999999997</v>
      </c>
    </row>
    <row r="50" spans="1:14" x14ac:dyDescent="0.25">
      <c r="A50" s="19">
        <v>9</v>
      </c>
      <c r="B50" s="20"/>
      <c r="C50" s="21" t="s">
        <v>57</v>
      </c>
      <c r="D50" s="23">
        <v>0</v>
      </c>
      <c r="E50" s="23">
        <v>0</v>
      </c>
      <c r="F50" s="23">
        <v>0</v>
      </c>
      <c r="G50" s="23">
        <v>0</v>
      </c>
      <c r="H50" s="23">
        <f>SUM(D50:G50)</f>
        <v>0</v>
      </c>
    </row>
    <row r="51" spans="1:14" x14ac:dyDescent="0.25">
      <c r="A51" s="19"/>
      <c r="B51" s="20" t="s">
        <v>24</v>
      </c>
      <c r="C51" s="21" t="s">
        <v>58</v>
      </c>
      <c r="D51" s="23">
        <f>D47+D49+D50</f>
        <v>10120.86013155</v>
      </c>
      <c r="E51" s="23">
        <f>E47+E49+E50</f>
        <v>954.83209814999998</v>
      </c>
      <c r="F51" s="23">
        <f>F47+F49+F50</f>
        <v>499.95299999999997</v>
      </c>
      <c r="G51" s="23">
        <f>G47+G49+G50</f>
        <v>508.82100000000003</v>
      </c>
      <c r="H51" s="23">
        <f>SUM(D51:G51)</f>
        <v>12084.4662297</v>
      </c>
    </row>
    <row r="52" spans="1:14" ht="21" customHeight="1" x14ac:dyDescent="0.25">
      <c r="A52" s="58" t="s">
        <v>59</v>
      </c>
      <c r="B52" s="59"/>
      <c r="C52" s="59"/>
      <c r="D52" s="59"/>
      <c r="E52" s="59"/>
      <c r="F52" s="59"/>
      <c r="G52" s="59"/>
      <c r="H52" s="59"/>
    </row>
    <row r="53" spans="1:14" ht="25.5" x14ac:dyDescent="0.25">
      <c r="A53" s="19">
        <v>10</v>
      </c>
      <c r="B53" s="20" t="s">
        <v>60</v>
      </c>
      <c r="C53" s="21" t="s">
        <v>61</v>
      </c>
      <c r="D53" s="23">
        <f>D51*0.03</f>
        <v>303.62580394650001</v>
      </c>
      <c r="E53" s="23">
        <f>E51*0.03</f>
        <v>28.644962944499998</v>
      </c>
      <c r="F53" s="23">
        <f>F51*0.03</f>
        <v>14.998589999999998</v>
      </c>
      <c r="G53" s="23">
        <f>G51*0.03</f>
        <v>15.26463</v>
      </c>
      <c r="H53" s="23">
        <f>SUM(D53:G53)</f>
        <v>362.53398689099998</v>
      </c>
    </row>
    <row r="54" spans="1:14" x14ac:dyDescent="0.25">
      <c r="A54" s="19"/>
      <c r="B54" s="20" t="s">
        <v>24</v>
      </c>
      <c r="C54" s="21" t="s">
        <v>62</v>
      </c>
      <c r="D54" s="23">
        <f>D51+D53</f>
        <v>10424.485935496499</v>
      </c>
      <c r="E54" s="23">
        <f>E51+E53</f>
        <v>983.47706109449996</v>
      </c>
      <c r="F54" s="23">
        <f>F51+F53</f>
        <v>514.95159000000001</v>
      </c>
      <c r="G54" s="23">
        <f>G51+G53</f>
        <v>524.08563000000004</v>
      </c>
      <c r="H54" s="23">
        <f>SUM(D54:G54)</f>
        <v>12447.000216590999</v>
      </c>
    </row>
    <row r="55" spans="1:14" ht="25.5" x14ac:dyDescent="0.25">
      <c r="A55" s="53"/>
      <c r="B55" s="31"/>
      <c r="C55" s="32" t="s">
        <v>88</v>
      </c>
      <c r="D55" s="33">
        <f>D54*1.02945858439785</f>
        <v>10731.576534231524</v>
      </c>
      <c r="E55" s="33">
        <f>E54*1.02945858439785</f>
        <v>1012.4489031021019</v>
      </c>
      <c r="F55" s="33">
        <f t="shared" ref="F55:G55" si="2">F54*1.02945858439785</f>
        <v>530.12133487482208</v>
      </c>
      <c r="G55" s="33">
        <f t="shared" si="2"/>
        <v>539.52445076305548</v>
      </c>
      <c r="H55" s="33">
        <f>SUM(D55:G55)</f>
        <v>12813.671222971505</v>
      </c>
    </row>
    <row r="56" spans="1:14" ht="21" customHeight="1" x14ac:dyDescent="0.25">
      <c r="A56" s="58" t="s">
        <v>63</v>
      </c>
      <c r="B56" s="59"/>
      <c r="C56" s="59"/>
      <c r="D56" s="59"/>
      <c r="E56" s="59"/>
      <c r="F56" s="59"/>
      <c r="G56" s="59"/>
      <c r="H56" s="59"/>
    </row>
    <row r="57" spans="1:14" ht="20.25" customHeight="1" x14ac:dyDescent="0.25">
      <c r="A57" s="21">
        <v>11</v>
      </c>
      <c r="B57" s="29" t="s">
        <v>64</v>
      </c>
      <c r="C57" s="35" t="s">
        <v>65</v>
      </c>
      <c r="D57" s="23">
        <f>D55</f>
        <v>10731.576534231524</v>
      </c>
      <c r="E57" s="23">
        <f t="shared" ref="E57:G57" si="3">E55</f>
        <v>1012.4489031021019</v>
      </c>
      <c r="F57" s="23">
        <f t="shared" si="3"/>
        <v>530.12133487482208</v>
      </c>
      <c r="G57" s="23">
        <f t="shared" si="3"/>
        <v>539.52445076305548</v>
      </c>
      <c r="H57" s="23">
        <f>SUM(D57:G57)</f>
        <v>12813.671222971505</v>
      </c>
      <c r="I57" s="24"/>
    </row>
    <row r="58" spans="1:14" x14ac:dyDescent="0.25">
      <c r="A58" s="19"/>
      <c r="B58" s="20"/>
      <c r="C58" s="21" t="s">
        <v>66</v>
      </c>
      <c r="D58" s="23">
        <f>D57*0.2</f>
        <v>2146.3153068463048</v>
      </c>
      <c r="E58" s="23">
        <f>E57*0.2</f>
        <v>202.48978062042039</v>
      </c>
      <c r="F58" s="23">
        <f>F57*0.2</f>
        <v>106.02426697496442</v>
      </c>
      <c r="G58" s="23">
        <f>G57*0.2</f>
        <v>107.9048901526111</v>
      </c>
      <c r="H58" s="23">
        <f>H57*0.2</f>
        <v>2562.7342445943013</v>
      </c>
      <c r="I58" s="24"/>
    </row>
    <row r="59" spans="1:14" x14ac:dyDescent="0.25">
      <c r="A59" s="19"/>
      <c r="B59" s="20" t="s">
        <v>24</v>
      </c>
      <c r="C59" s="21" t="s">
        <v>67</v>
      </c>
      <c r="D59" s="23">
        <f>D57+D58</f>
        <v>12877.89184107783</v>
      </c>
      <c r="E59" s="23">
        <f>E57+E58</f>
        <v>1214.9386837225222</v>
      </c>
      <c r="F59" s="23">
        <f>F57+F58</f>
        <v>636.14560184978654</v>
      </c>
      <c r="G59" s="23">
        <f>G57+G58</f>
        <v>647.42934091566656</v>
      </c>
      <c r="H59" s="23">
        <f>H57+H58</f>
        <v>15376.405467565806</v>
      </c>
      <c r="I59" s="24"/>
    </row>
    <row r="61" spans="1:14" x14ac:dyDescent="0.25">
      <c r="C61" s="36"/>
    </row>
    <row r="62" spans="1:14" x14ac:dyDescent="0.25">
      <c r="C62" s="36" t="s">
        <v>68</v>
      </c>
    </row>
    <row r="63" spans="1:14" x14ac:dyDescent="0.25">
      <c r="C63" s="36"/>
      <c r="N63" s="56"/>
    </row>
    <row r="64" spans="1:14" x14ac:dyDescent="0.25">
      <c r="C64" s="36" t="s">
        <v>69</v>
      </c>
      <c r="M64" s="37"/>
      <c r="N64" s="38"/>
    </row>
    <row r="65" spans="1:14" ht="36.75" customHeight="1" x14ac:dyDescent="0.25">
      <c r="A65" s="65" t="s">
        <v>70</v>
      </c>
      <c r="B65" s="66"/>
      <c r="C65" s="66"/>
      <c r="D65" s="66"/>
      <c r="E65" s="66"/>
      <c r="F65" s="66"/>
      <c r="G65" s="66"/>
      <c r="H65" s="66"/>
      <c r="M65" s="37"/>
      <c r="N65" s="37"/>
    </row>
    <row r="66" spans="1:14" x14ac:dyDescent="0.25">
      <c r="M66" s="37"/>
      <c r="N66" s="41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N66"/>
  <sheetViews>
    <sheetView view="pageBreakPreview" zoomScale="85" zoomScaleNormal="85" zoomScaleSheetLayoutView="85" workbookViewId="0">
      <selection activeCell="L62" sqref="L62"/>
    </sheetView>
  </sheetViews>
  <sheetFormatPr defaultRowHeight="15" x14ac:dyDescent="0.25"/>
  <cols>
    <col min="1" max="1" width="5.28515625" customWidth="1"/>
    <col min="2" max="2" width="18.7109375" customWidth="1"/>
    <col min="3" max="3" width="35.28515625" customWidth="1"/>
    <col min="4" max="4" width="14.85546875" customWidth="1"/>
    <col min="5" max="5" width="14.42578125" customWidth="1"/>
    <col min="6" max="6" width="14.7109375" customWidth="1"/>
    <col min="7" max="7" width="15" customWidth="1"/>
    <col min="8" max="8" width="15.140625" customWidth="1"/>
    <col min="9" max="9" width="15.42578125" customWidth="1"/>
    <col min="11" max="12" width="14.7109375" customWidth="1"/>
    <col min="14" max="14" width="16.140625" customWidth="1"/>
  </cols>
  <sheetData>
    <row r="1" spans="1:8" x14ac:dyDescent="0.25">
      <c r="A1" s="1"/>
      <c r="B1" s="2"/>
      <c r="C1" s="2"/>
      <c r="D1" s="3"/>
      <c r="E1" s="3"/>
      <c r="F1" s="3"/>
      <c r="G1" s="3"/>
      <c r="H1" s="4" t="s">
        <v>0</v>
      </c>
    </row>
    <row r="2" spans="1:8" x14ac:dyDescent="0.25">
      <c r="A2" s="1"/>
      <c r="B2" s="2" t="s">
        <v>1</v>
      </c>
      <c r="C2" s="5"/>
      <c r="D2" s="6" t="s">
        <v>2</v>
      </c>
      <c r="E2" s="6"/>
      <c r="F2" s="6"/>
      <c r="G2" s="6"/>
      <c r="H2" s="3"/>
    </row>
    <row r="3" spans="1:8" x14ac:dyDescent="0.25">
      <c r="A3" s="1"/>
      <c r="B3" s="2"/>
      <c r="C3" s="2"/>
      <c r="D3" s="7" t="s">
        <v>3</v>
      </c>
      <c r="E3" s="8"/>
      <c r="F3" s="3"/>
      <c r="G3" s="3"/>
      <c r="H3" s="3"/>
    </row>
    <row r="4" spans="1:8" x14ac:dyDescent="0.25">
      <c r="A4" s="1"/>
      <c r="B4" s="2" t="s">
        <v>78</v>
      </c>
      <c r="C4" s="9"/>
      <c r="D4" s="3"/>
      <c r="E4" s="7"/>
      <c r="F4" s="3"/>
      <c r="G4" s="3"/>
      <c r="H4" s="3"/>
    </row>
    <row r="5" spans="1:8" x14ac:dyDescent="0.25">
      <c r="A5" s="1"/>
      <c r="B5" s="2"/>
      <c r="C5" s="2"/>
      <c r="D5" s="3"/>
      <c r="E5" s="7"/>
      <c r="F5" s="3"/>
      <c r="G5" s="3"/>
      <c r="H5" s="3"/>
    </row>
    <row r="6" spans="1:8" x14ac:dyDescent="0.25">
      <c r="A6" s="1"/>
      <c r="B6" s="10" t="s">
        <v>4</v>
      </c>
      <c r="C6" s="2"/>
      <c r="D6" s="11">
        <v>4311.3727045865235</v>
      </c>
      <c r="E6" s="12" t="s">
        <v>5</v>
      </c>
      <c r="F6" s="3"/>
      <c r="G6" s="3"/>
      <c r="H6" s="3"/>
    </row>
    <row r="7" spans="1:8" x14ac:dyDescent="0.25">
      <c r="A7" s="1"/>
      <c r="B7" s="2" t="s">
        <v>6</v>
      </c>
      <c r="C7" s="2"/>
      <c r="D7" s="3"/>
      <c r="E7" s="3"/>
      <c r="F7" s="3"/>
      <c r="G7" s="3"/>
      <c r="H7" s="3"/>
    </row>
    <row r="8" spans="1:8" x14ac:dyDescent="0.25">
      <c r="A8" s="1"/>
      <c r="B8" s="2"/>
      <c r="C8" s="5"/>
      <c r="D8" s="6"/>
      <c r="E8" s="13"/>
      <c r="F8" s="6"/>
      <c r="G8" s="6"/>
      <c r="H8" s="3"/>
    </row>
    <row r="9" spans="1:8" x14ac:dyDescent="0.25">
      <c r="A9" s="1"/>
      <c r="B9" s="2"/>
      <c r="C9" s="2"/>
      <c r="D9" s="7" t="s">
        <v>7</v>
      </c>
      <c r="E9" s="8"/>
      <c r="F9" s="3"/>
      <c r="G9" s="3"/>
      <c r="H9" s="3"/>
    </row>
    <row r="10" spans="1:8" x14ac:dyDescent="0.25">
      <c r="A10" s="1"/>
      <c r="B10" s="2"/>
      <c r="C10" s="2"/>
      <c r="D10" s="3"/>
      <c r="E10" s="7"/>
      <c r="F10" s="3"/>
      <c r="G10" s="3"/>
      <c r="H10" s="3"/>
    </row>
    <row r="11" spans="1:8" x14ac:dyDescent="0.25">
      <c r="A11" s="1"/>
      <c r="B11" s="2" t="s">
        <v>8</v>
      </c>
      <c r="C11" s="2"/>
      <c r="D11" s="8"/>
      <c r="E11" s="8"/>
      <c r="F11" s="8"/>
      <c r="G11" s="8"/>
      <c r="H11" s="3"/>
    </row>
    <row r="12" spans="1:8" x14ac:dyDescent="0.25">
      <c r="A12" s="1"/>
      <c r="B12" s="2"/>
      <c r="C12" s="2"/>
      <c r="D12" s="8"/>
      <c r="E12" s="8"/>
      <c r="F12" s="8"/>
      <c r="G12" s="3"/>
      <c r="H12" s="3"/>
    </row>
    <row r="13" spans="1:8" x14ac:dyDescent="0.25">
      <c r="A13" s="1"/>
      <c r="B13" s="2"/>
      <c r="C13" s="2"/>
      <c r="D13" s="14" t="s">
        <v>9</v>
      </c>
      <c r="E13" s="8"/>
      <c r="F13" s="3"/>
      <c r="G13" s="3"/>
      <c r="H13" s="3"/>
    </row>
    <row r="14" spans="1:8" x14ac:dyDescent="0.25">
      <c r="A14" s="1"/>
      <c r="B14" s="2"/>
      <c r="C14" s="2"/>
      <c r="D14" s="15"/>
      <c r="E14" s="8"/>
      <c r="F14" s="3"/>
      <c r="G14" s="3"/>
      <c r="H14" s="3"/>
    </row>
    <row r="15" spans="1:8" x14ac:dyDescent="0.25">
      <c r="A15" s="60" t="s">
        <v>89</v>
      </c>
      <c r="B15" s="60"/>
      <c r="C15" s="60"/>
      <c r="D15" s="60"/>
      <c r="E15" s="60"/>
      <c r="F15" s="60"/>
      <c r="G15" s="60"/>
      <c r="H15" s="60"/>
    </row>
    <row r="16" spans="1:8" x14ac:dyDescent="0.25">
      <c r="A16" s="61" t="s">
        <v>10</v>
      </c>
      <c r="B16" s="61"/>
      <c r="C16" s="61"/>
      <c r="D16" s="61"/>
      <c r="E16" s="61"/>
      <c r="F16" s="61"/>
      <c r="G16" s="61"/>
      <c r="H16" s="61"/>
    </row>
    <row r="17" spans="1:14" x14ac:dyDescent="0.25">
      <c r="A17" s="1"/>
      <c r="B17" s="2"/>
      <c r="C17" s="2"/>
      <c r="D17" s="8"/>
      <c r="E17" s="8"/>
      <c r="F17" s="8"/>
      <c r="G17" s="8"/>
      <c r="H17" s="3"/>
    </row>
    <row r="18" spans="1:14" x14ac:dyDescent="0.25">
      <c r="A18" s="1"/>
      <c r="B18" s="16" t="s">
        <v>11</v>
      </c>
      <c r="C18" s="2"/>
      <c r="D18" s="15"/>
      <c r="E18" s="3"/>
      <c r="F18" s="3"/>
      <c r="G18" s="3"/>
      <c r="H18" s="3"/>
    </row>
    <row r="19" spans="1:14" ht="15.75" x14ac:dyDescent="0.25">
      <c r="A19" s="62" t="s">
        <v>12</v>
      </c>
      <c r="B19" s="63" t="s">
        <v>13</v>
      </c>
      <c r="C19" s="62" t="s">
        <v>14</v>
      </c>
      <c r="D19" s="64" t="s">
        <v>15</v>
      </c>
      <c r="E19" s="64"/>
      <c r="F19" s="64"/>
      <c r="G19" s="64"/>
      <c r="H19" s="62" t="s">
        <v>16</v>
      </c>
      <c r="N19" s="17"/>
    </row>
    <row r="20" spans="1:14" x14ac:dyDescent="0.25">
      <c r="A20" s="62"/>
      <c r="B20" s="63"/>
      <c r="C20" s="62"/>
      <c r="D20" s="62" t="s">
        <v>17</v>
      </c>
      <c r="E20" s="62" t="s">
        <v>18</v>
      </c>
      <c r="F20" s="62" t="s">
        <v>19</v>
      </c>
      <c r="G20" s="62" t="s">
        <v>20</v>
      </c>
      <c r="H20" s="62"/>
    </row>
    <row r="21" spans="1:14" x14ac:dyDescent="0.25">
      <c r="A21" s="62"/>
      <c r="B21" s="63"/>
      <c r="C21" s="62"/>
      <c r="D21" s="62"/>
      <c r="E21" s="62"/>
      <c r="F21" s="62"/>
      <c r="G21" s="62"/>
      <c r="H21" s="62"/>
    </row>
    <row r="22" spans="1:14" ht="6.75" customHeight="1" x14ac:dyDescent="0.25">
      <c r="A22" s="62"/>
      <c r="B22" s="63"/>
      <c r="C22" s="62"/>
      <c r="D22" s="62"/>
      <c r="E22" s="62"/>
      <c r="F22" s="62"/>
      <c r="G22" s="62"/>
      <c r="H22" s="62"/>
    </row>
    <row r="23" spans="1:14" x14ac:dyDescent="0.25">
      <c r="A23" s="18">
        <v>1</v>
      </c>
      <c r="B23" s="18">
        <v>2</v>
      </c>
      <c r="C23" s="18">
        <v>3</v>
      </c>
      <c r="D23" s="18">
        <v>4</v>
      </c>
      <c r="E23" s="18">
        <v>5</v>
      </c>
      <c r="F23" s="18">
        <v>6</v>
      </c>
      <c r="G23" s="18">
        <v>7</v>
      </c>
      <c r="H23" s="18">
        <v>8</v>
      </c>
    </row>
    <row r="24" spans="1:14" ht="21" hidden="1" customHeight="1" x14ac:dyDescent="0.25">
      <c r="A24" s="58" t="s">
        <v>21</v>
      </c>
      <c r="B24" s="59"/>
      <c r="C24" s="59"/>
      <c r="D24" s="59"/>
      <c r="E24" s="59"/>
      <c r="F24" s="59"/>
      <c r="G24" s="59"/>
      <c r="H24" s="59"/>
    </row>
    <row r="25" spans="1:14" ht="25.5" hidden="1" x14ac:dyDescent="0.25">
      <c r="A25" s="19">
        <v>1</v>
      </c>
      <c r="B25" s="20" t="s">
        <v>22</v>
      </c>
      <c r="C25" s="21" t="s">
        <v>23</v>
      </c>
      <c r="D25" s="22">
        <v>0</v>
      </c>
      <c r="E25" s="22"/>
      <c r="F25" s="22"/>
      <c r="G25" s="22"/>
      <c r="H25" s="22">
        <v>264.95</v>
      </c>
    </row>
    <row r="26" spans="1:14" ht="25.5" hidden="1" x14ac:dyDescent="0.25">
      <c r="A26" s="19"/>
      <c r="B26" s="20" t="s">
        <v>24</v>
      </c>
      <c r="C26" s="21" t="s">
        <v>25</v>
      </c>
      <c r="D26" s="22">
        <v>0</v>
      </c>
      <c r="E26" s="22"/>
      <c r="F26" s="22"/>
      <c r="G26" s="22"/>
      <c r="H26" s="22">
        <v>264.95</v>
      </c>
    </row>
    <row r="27" spans="1:14" ht="21" customHeight="1" x14ac:dyDescent="0.25">
      <c r="A27" s="58" t="s">
        <v>26</v>
      </c>
      <c r="B27" s="59"/>
      <c r="C27" s="59"/>
      <c r="D27" s="59"/>
      <c r="E27" s="59"/>
      <c r="F27" s="59"/>
      <c r="G27" s="59"/>
      <c r="H27" s="59"/>
    </row>
    <row r="28" spans="1:14" ht="30" customHeight="1" x14ac:dyDescent="0.25">
      <c r="A28" s="19">
        <v>1</v>
      </c>
      <c r="B28" s="20" t="s">
        <v>27</v>
      </c>
      <c r="C28" s="21" t="s">
        <v>71</v>
      </c>
      <c r="D28" s="23">
        <v>3172.63</v>
      </c>
      <c r="E28" s="23">
        <v>651.96199999999999</v>
      </c>
      <c r="F28" s="23">
        <v>0</v>
      </c>
      <c r="G28" s="23">
        <v>0</v>
      </c>
      <c r="H28" s="23">
        <f>SUM(D28:G28)</f>
        <v>3824.5920000000001</v>
      </c>
      <c r="I28" s="24"/>
    </row>
    <row r="29" spans="1:14" ht="30" hidden="1" customHeight="1" x14ac:dyDescent="0.25">
      <c r="A29" s="19">
        <v>2</v>
      </c>
      <c r="B29" s="20" t="s">
        <v>29</v>
      </c>
      <c r="C29" s="21" t="s">
        <v>30</v>
      </c>
      <c r="D29" s="23">
        <f>0/1000</f>
        <v>0</v>
      </c>
      <c r="E29" s="23">
        <f>0/1000</f>
        <v>0</v>
      </c>
      <c r="F29" s="23">
        <f>0/1000</f>
        <v>0</v>
      </c>
      <c r="G29" s="23">
        <v>0</v>
      </c>
      <c r="H29" s="23">
        <f>SUM(D29:G29)</f>
        <v>0</v>
      </c>
      <c r="I29" s="24"/>
    </row>
    <row r="30" spans="1:14" ht="30" hidden="1" customHeight="1" x14ac:dyDescent="0.25">
      <c r="A30" s="19"/>
      <c r="B30" s="20" t="s">
        <v>31</v>
      </c>
      <c r="C30" s="21" t="s">
        <v>32</v>
      </c>
      <c r="D30" s="23"/>
      <c r="E30" s="23"/>
      <c r="F30" s="23"/>
      <c r="G30" s="23"/>
      <c r="H30" s="23">
        <f t="shared" ref="H30:H32" si="0">SUM(D30:G30)</f>
        <v>0</v>
      </c>
      <c r="I30" s="24"/>
    </row>
    <row r="31" spans="1:14" ht="30" hidden="1" customHeight="1" x14ac:dyDescent="0.25">
      <c r="A31" s="19"/>
      <c r="B31" s="20" t="s">
        <v>33</v>
      </c>
      <c r="C31" s="21" t="s">
        <v>34</v>
      </c>
      <c r="D31" s="23"/>
      <c r="E31" s="23"/>
      <c r="F31" s="23"/>
      <c r="G31" s="23"/>
      <c r="H31" s="23">
        <f t="shared" si="0"/>
        <v>0</v>
      </c>
      <c r="I31" s="24"/>
    </row>
    <row r="32" spans="1:14" ht="30" hidden="1" customHeight="1" x14ac:dyDescent="0.25">
      <c r="A32" s="19"/>
      <c r="B32" s="20" t="s">
        <v>35</v>
      </c>
      <c r="C32" s="21" t="s">
        <v>36</v>
      </c>
      <c r="D32" s="23"/>
      <c r="E32" s="23"/>
      <c r="F32" s="23"/>
      <c r="G32" s="23"/>
      <c r="H32" s="23">
        <f t="shared" si="0"/>
        <v>0</v>
      </c>
      <c r="I32" s="24"/>
    </row>
    <row r="33" spans="1:11" ht="29.25" customHeight="1" x14ac:dyDescent="0.25">
      <c r="A33" s="19"/>
      <c r="B33" s="20" t="s">
        <v>24</v>
      </c>
      <c r="C33" s="21" t="s">
        <v>37</v>
      </c>
      <c r="D33" s="23">
        <f>SUM(D28:D32)</f>
        <v>3172.63</v>
      </c>
      <c r="E33" s="23">
        <f>SUM(E28:E32)</f>
        <v>651.96199999999999</v>
      </c>
      <c r="F33" s="23">
        <f>SUM(F28:F32)</f>
        <v>0</v>
      </c>
      <c r="G33" s="23">
        <f>SUM(G28:G32)</f>
        <v>0</v>
      </c>
      <c r="H33" s="23">
        <f>SUM(D33:G33)</f>
        <v>3824.5920000000001</v>
      </c>
    </row>
    <row r="34" spans="1:11" ht="21" hidden="1" customHeight="1" x14ac:dyDescent="0.25">
      <c r="A34" s="58" t="s">
        <v>38</v>
      </c>
      <c r="B34" s="59"/>
      <c r="C34" s="59"/>
      <c r="D34" s="59"/>
      <c r="E34" s="59"/>
      <c r="F34" s="59"/>
      <c r="G34" s="59"/>
      <c r="H34" s="59"/>
    </row>
    <row r="35" spans="1:11" hidden="1" x14ac:dyDescent="0.25">
      <c r="A35" s="19"/>
      <c r="B35" s="20" t="s">
        <v>24</v>
      </c>
      <c r="C35" s="21" t="s">
        <v>39</v>
      </c>
      <c r="D35" s="22">
        <v>16208.57</v>
      </c>
      <c r="E35" s="22">
        <v>69395.45</v>
      </c>
      <c r="F35" s="22"/>
      <c r="G35" s="22"/>
      <c r="H35" s="22">
        <v>85604.02</v>
      </c>
    </row>
    <row r="36" spans="1:11" ht="21" customHeight="1" x14ac:dyDescent="0.25">
      <c r="A36" s="58" t="s">
        <v>40</v>
      </c>
      <c r="B36" s="59"/>
      <c r="C36" s="59"/>
      <c r="D36" s="59"/>
      <c r="E36" s="59"/>
      <c r="F36" s="59"/>
      <c r="G36" s="59"/>
      <c r="H36" s="59"/>
    </row>
    <row r="37" spans="1:11" ht="34.5" hidden="1" customHeight="1" x14ac:dyDescent="0.25">
      <c r="A37" s="26"/>
      <c r="B37" s="52"/>
      <c r="C37" s="21" t="s">
        <v>41</v>
      </c>
      <c r="D37" s="28">
        <v>0</v>
      </c>
      <c r="E37" s="28">
        <v>0</v>
      </c>
      <c r="F37" s="22"/>
      <c r="G37" s="22"/>
      <c r="H37" s="28">
        <f>SUM(D37:G37)</f>
        <v>0</v>
      </c>
    </row>
    <row r="38" spans="1:11" ht="25.5" customHeight="1" x14ac:dyDescent="0.25">
      <c r="A38" s="19"/>
      <c r="B38" s="20" t="s">
        <v>24</v>
      </c>
      <c r="C38" s="21" t="s">
        <v>42</v>
      </c>
      <c r="D38" s="23">
        <f>D37+D33</f>
        <v>3172.63</v>
      </c>
      <c r="E38" s="23">
        <f>E37+E33</f>
        <v>651.96199999999999</v>
      </c>
      <c r="F38" s="23">
        <f>F37+F33</f>
        <v>0</v>
      </c>
      <c r="G38" s="23">
        <f>G37+G33</f>
        <v>0</v>
      </c>
      <c r="H38" s="23">
        <f>SUM(D38:G38)</f>
        <v>3824.5920000000001</v>
      </c>
    </row>
    <row r="39" spans="1:11" ht="21" customHeight="1" x14ac:dyDescent="0.25">
      <c r="A39" s="58" t="s">
        <v>43</v>
      </c>
      <c r="B39" s="59"/>
      <c r="C39" s="59"/>
      <c r="D39" s="59"/>
      <c r="E39" s="59"/>
      <c r="F39" s="59"/>
      <c r="G39" s="59"/>
      <c r="H39" s="59"/>
    </row>
    <row r="40" spans="1:11" ht="43.5" customHeight="1" x14ac:dyDescent="0.25">
      <c r="A40" s="19">
        <v>3</v>
      </c>
      <c r="B40" s="20" t="s">
        <v>44</v>
      </c>
      <c r="C40" s="21" t="s">
        <v>45</v>
      </c>
      <c r="D40" s="23">
        <f>D38*0.029</f>
        <v>92.006270000000015</v>
      </c>
      <c r="E40" s="23">
        <f>E38*0.029</f>
        <v>18.906898000000002</v>
      </c>
      <c r="F40" s="23">
        <v>0</v>
      </c>
      <c r="G40" s="23">
        <v>0</v>
      </c>
      <c r="H40" s="23">
        <f>SUM(D40:G40)</f>
        <v>110.91316800000001</v>
      </c>
      <c r="K40" s="25"/>
    </row>
    <row r="41" spans="1:11" ht="19.5" customHeight="1" x14ac:dyDescent="0.25">
      <c r="A41" s="19">
        <v>4</v>
      </c>
      <c r="B41" s="20"/>
      <c r="C41" s="21" t="s">
        <v>46</v>
      </c>
      <c r="D41" s="23">
        <v>0</v>
      </c>
      <c r="E41" s="23">
        <v>0</v>
      </c>
      <c r="F41" s="23">
        <v>0</v>
      </c>
      <c r="G41" s="23">
        <v>74.909000000000006</v>
      </c>
      <c r="H41" s="23">
        <f>SUM(D41:G41)</f>
        <v>74.909000000000006</v>
      </c>
    </row>
    <row r="42" spans="1:11" ht="19.5" customHeight="1" x14ac:dyDescent="0.25">
      <c r="A42" s="19">
        <v>5</v>
      </c>
      <c r="B42" s="20"/>
      <c r="C42" s="21" t="s">
        <v>47</v>
      </c>
      <c r="D42" s="23">
        <v>0</v>
      </c>
      <c r="E42" s="23">
        <v>0</v>
      </c>
      <c r="F42" s="23">
        <v>0</v>
      </c>
      <c r="G42" s="23">
        <v>23.783000000000001</v>
      </c>
      <c r="H42" s="23">
        <f>SUM(D42:G42)</f>
        <v>23.783000000000001</v>
      </c>
    </row>
    <row r="43" spans="1:11" ht="19.5" customHeight="1" x14ac:dyDescent="0.25">
      <c r="A43" s="19"/>
      <c r="B43" s="20" t="s">
        <v>24</v>
      </c>
      <c r="C43" s="21" t="s">
        <v>48</v>
      </c>
      <c r="D43" s="23">
        <f>D38+D40+D41+D42</f>
        <v>3264.63627</v>
      </c>
      <c r="E43" s="23">
        <f t="shared" ref="E43:G43" si="1">E38+E40+E41+E42</f>
        <v>670.86889799999994</v>
      </c>
      <c r="F43" s="23">
        <f t="shared" si="1"/>
        <v>0</v>
      </c>
      <c r="G43" s="23">
        <f t="shared" si="1"/>
        <v>98.692000000000007</v>
      </c>
      <c r="H43" s="23">
        <f>SUM(D43:G43)</f>
        <v>4034.1971679999997</v>
      </c>
      <c r="I43" s="25"/>
    </row>
    <row r="44" spans="1:11" ht="21" customHeight="1" x14ac:dyDescent="0.25">
      <c r="A44" s="58" t="s">
        <v>49</v>
      </c>
      <c r="B44" s="59"/>
      <c r="C44" s="59"/>
      <c r="D44" s="59"/>
      <c r="E44" s="59"/>
      <c r="F44" s="59"/>
      <c r="G44" s="59"/>
      <c r="H44" s="59"/>
    </row>
    <row r="45" spans="1:11" ht="45" x14ac:dyDescent="0.25">
      <c r="A45" s="19">
        <v>6</v>
      </c>
      <c r="B45" s="29" t="s">
        <v>50</v>
      </c>
      <c r="C45" s="21" t="s">
        <v>51</v>
      </c>
      <c r="D45" s="23">
        <v>0</v>
      </c>
      <c r="E45" s="23">
        <v>0</v>
      </c>
      <c r="F45" s="23">
        <v>0</v>
      </c>
      <c r="G45" s="23">
        <f>(D43+E43+F43)*0.0214*0</f>
        <v>0</v>
      </c>
      <c r="H45" s="23">
        <f>SUM(D45:G45)</f>
        <v>0</v>
      </c>
    </row>
    <row r="46" spans="1:11" ht="48" customHeight="1" x14ac:dyDescent="0.25">
      <c r="A46" s="19">
        <v>7</v>
      </c>
      <c r="B46" s="29" t="s">
        <v>52</v>
      </c>
      <c r="C46" s="21" t="s">
        <v>53</v>
      </c>
      <c r="D46" s="23">
        <v>0</v>
      </c>
      <c r="E46" s="23">
        <v>0</v>
      </c>
      <c r="F46" s="23">
        <v>0</v>
      </c>
      <c r="G46" s="23">
        <f>(D43+E43)*0.0476*0</f>
        <v>0</v>
      </c>
      <c r="H46" s="23">
        <f>SUM(D46:G46)</f>
        <v>0</v>
      </c>
    </row>
    <row r="47" spans="1:11" ht="19.5" customHeight="1" x14ac:dyDescent="0.25">
      <c r="A47" s="19"/>
      <c r="B47" s="20" t="s">
        <v>24</v>
      </c>
      <c r="C47" s="21" t="s">
        <v>54</v>
      </c>
      <c r="D47" s="23">
        <f>D43+D45+D46</f>
        <v>3264.63627</v>
      </c>
      <c r="E47" s="23">
        <f>E43+E45+E46</f>
        <v>670.86889799999994</v>
      </c>
      <c r="F47" s="23">
        <f>F43+F45+F46</f>
        <v>0</v>
      </c>
      <c r="G47" s="23">
        <f>G43+G45+G46</f>
        <v>98.692000000000007</v>
      </c>
      <c r="H47" s="23">
        <f>SUM(D47:G47)</f>
        <v>4034.1971679999997</v>
      </c>
    </row>
    <row r="48" spans="1:11" ht="21" customHeight="1" x14ac:dyDescent="0.25">
      <c r="A48" s="58" t="s">
        <v>55</v>
      </c>
      <c r="B48" s="59"/>
      <c r="C48" s="59"/>
      <c r="D48" s="59"/>
      <c r="E48" s="59"/>
      <c r="F48" s="59"/>
      <c r="G48" s="59"/>
      <c r="H48" s="59"/>
    </row>
    <row r="49" spans="1:14" x14ac:dyDescent="0.25">
      <c r="A49" s="19">
        <v>8</v>
      </c>
      <c r="B49" s="20"/>
      <c r="C49" s="21" t="s">
        <v>56</v>
      </c>
      <c r="D49" s="23">
        <v>0</v>
      </c>
      <c r="E49" s="23">
        <v>0</v>
      </c>
      <c r="F49" s="23">
        <v>0</v>
      </c>
      <c r="G49" s="23">
        <v>31.821000000000002</v>
      </c>
      <c r="H49" s="23">
        <f>SUM(D49:G49)</f>
        <v>31.821000000000002</v>
      </c>
    </row>
    <row r="50" spans="1:14" x14ac:dyDescent="0.25">
      <c r="A50" s="19">
        <v>9</v>
      </c>
      <c r="B50" s="20"/>
      <c r="C50" s="21" t="s">
        <v>57</v>
      </c>
      <c r="D50" s="23">
        <v>0</v>
      </c>
      <c r="E50" s="23">
        <v>0</v>
      </c>
      <c r="F50" s="23">
        <v>0</v>
      </c>
      <c r="G50" s="23">
        <v>0</v>
      </c>
      <c r="H50" s="23">
        <f>SUM(D50:G50)</f>
        <v>0</v>
      </c>
    </row>
    <row r="51" spans="1:14" x14ac:dyDescent="0.25">
      <c r="A51" s="19"/>
      <c r="B51" s="20" t="s">
        <v>24</v>
      </c>
      <c r="C51" s="21" t="s">
        <v>58</v>
      </c>
      <c r="D51" s="23">
        <f>D47+D49+D50</f>
        <v>3264.63627</v>
      </c>
      <c r="E51" s="23">
        <f>E47+E49+E50</f>
        <v>670.86889799999994</v>
      </c>
      <c r="F51" s="23">
        <f>F47+F49+F50</f>
        <v>0</v>
      </c>
      <c r="G51" s="23">
        <f>G47+G49+G50</f>
        <v>130.51300000000001</v>
      </c>
      <c r="H51" s="23">
        <f>SUM(D51:G51)</f>
        <v>4066.0181679999996</v>
      </c>
    </row>
    <row r="52" spans="1:14" ht="21" customHeight="1" x14ac:dyDescent="0.25">
      <c r="A52" s="58" t="s">
        <v>59</v>
      </c>
      <c r="B52" s="59"/>
      <c r="C52" s="59"/>
      <c r="D52" s="59"/>
      <c r="E52" s="59"/>
      <c r="F52" s="59"/>
      <c r="G52" s="59"/>
      <c r="H52" s="59"/>
    </row>
    <row r="53" spans="1:14" ht="25.5" x14ac:dyDescent="0.25">
      <c r="A53" s="19">
        <v>10</v>
      </c>
      <c r="B53" s="20" t="s">
        <v>60</v>
      </c>
      <c r="C53" s="21" t="s">
        <v>61</v>
      </c>
      <c r="D53" s="23">
        <f>D51*0.03+0.001</f>
        <v>97.940088099999997</v>
      </c>
      <c r="E53" s="23">
        <f>E51*0.03</f>
        <v>20.126066939999998</v>
      </c>
      <c r="F53" s="23">
        <f>F51*0.03</f>
        <v>0</v>
      </c>
      <c r="G53" s="23">
        <f>G51*0.03</f>
        <v>3.9153899999999999</v>
      </c>
      <c r="H53" s="23">
        <f>SUM(D53:G53)</f>
        <v>121.98154504</v>
      </c>
    </row>
    <row r="54" spans="1:14" x14ac:dyDescent="0.25">
      <c r="A54" s="19"/>
      <c r="B54" s="20" t="s">
        <v>24</v>
      </c>
      <c r="C54" s="21" t="s">
        <v>62</v>
      </c>
      <c r="D54" s="23">
        <f>D51+D53</f>
        <v>3362.5763581000001</v>
      </c>
      <c r="E54" s="23">
        <f>E51+E53</f>
        <v>690.99496493999993</v>
      </c>
      <c r="F54" s="23">
        <f>F51+F53</f>
        <v>0</v>
      </c>
      <c r="G54" s="23">
        <f>G51+G53</f>
        <v>134.42839000000001</v>
      </c>
      <c r="H54" s="23">
        <f>SUM(D54:G54)</f>
        <v>4187.9997130399997</v>
      </c>
    </row>
    <row r="55" spans="1:14" ht="25.5" x14ac:dyDescent="0.25">
      <c r="A55" s="53"/>
      <c r="B55" s="31"/>
      <c r="C55" s="32" t="s">
        <v>90</v>
      </c>
      <c r="D55" s="33">
        <f>D54*1.02945869149952</f>
        <v>3461.6334576768477</v>
      </c>
      <c r="E55" s="33">
        <f t="shared" ref="E55:F55" si="2">E54*1.02945869149952</f>
        <v>711.35077243988906</v>
      </c>
      <c r="F55" s="33">
        <f t="shared" si="2"/>
        <v>0</v>
      </c>
      <c r="G55" s="33">
        <f>G54*1.02945869149952</f>
        <v>138.38847446978718</v>
      </c>
      <c r="H55" s="33">
        <f>SUM(D55:G55)</f>
        <v>4311.3727045865235</v>
      </c>
      <c r="N55" s="30"/>
    </row>
    <row r="56" spans="1:14" ht="21" customHeight="1" x14ac:dyDescent="0.25">
      <c r="A56" s="58" t="s">
        <v>63</v>
      </c>
      <c r="B56" s="59"/>
      <c r="C56" s="59"/>
      <c r="D56" s="59"/>
      <c r="E56" s="59"/>
      <c r="F56" s="59"/>
      <c r="G56" s="59"/>
      <c r="H56" s="59"/>
      <c r="N56" s="30"/>
    </row>
    <row r="57" spans="1:14" ht="20.25" customHeight="1" x14ac:dyDescent="0.25">
      <c r="A57" s="21">
        <v>11</v>
      </c>
      <c r="B57" s="29" t="s">
        <v>64</v>
      </c>
      <c r="C57" s="35" t="s">
        <v>65</v>
      </c>
      <c r="D57" s="23">
        <f>D55</f>
        <v>3461.6334576768477</v>
      </c>
      <c r="E57" s="23">
        <f t="shared" ref="E57:G57" si="3">E55</f>
        <v>711.35077243988906</v>
      </c>
      <c r="F57" s="23">
        <f t="shared" si="3"/>
        <v>0</v>
      </c>
      <c r="G57" s="23">
        <f t="shared" si="3"/>
        <v>138.38847446978718</v>
      </c>
      <c r="H57" s="23">
        <f>SUM(D57:G57)</f>
        <v>4311.3727045865235</v>
      </c>
      <c r="I57" s="24"/>
      <c r="N57" s="30"/>
    </row>
    <row r="58" spans="1:14" x14ac:dyDescent="0.25">
      <c r="A58" s="19"/>
      <c r="B58" s="20"/>
      <c r="C58" s="21" t="s">
        <v>66</v>
      </c>
      <c r="D58" s="23">
        <f>D57*0.2</f>
        <v>692.3266915353696</v>
      </c>
      <c r="E58" s="23">
        <f>E57*0.2</f>
        <v>142.27015448797781</v>
      </c>
      <c r="F58" s="23">
        <f>F57*0.2</f>
        <v>0</v>
      </c>
      <c r="G58" s="23">
        <f>G57*0.2</f>
        <v>27.677694893957437</v>
      </c>
      <c r="H58" s="23">
        <f>H57*0.2</f>
        <v>862.27454091730476</v>
      </c>
      <c r="I58" s="24"/>
      <c r="N58" s="30"/>
    </row>
    <row r="59" spans="1:14" x14ac:dyDescent="0.25">
      <c r="A59" s="19"/>
      <c r="B59" s="20" t="s">
        <v>24</v>
      </c>
      <c r="C59" s="21" t="s">
        <v>67</v>
      </c>
      <c r="D59" s="23">
        <f>D57+D58</f>
        <v>4153.9601492122174</v>
      </c>
      <c r="E59" s="23">
        <f>E57+E58</f>
        <v>853.62092692786689</v>
      </c>
      <c r="F59" s="23">
        <f>F57+F58</f>
        <v>0</v>
      </c>
      <c r="G59" s="23">
        <f>G57+G58</f>
        <v>166.06616936374462</v>
      </c>
      <c r="H59" s="23">
        <f>H57+H58</f>
        <v>5173.6472455038283</v>
      </c>
      <c r="I59" s="24"/>
      <c r="N59" s="30"/>
    </row>
    <row r="60" spans="1:14" x14ac:dyDescent="0.25">
      <c r="N60" s="30"/>
    </row>
    <row r="61" spans="1:14" x14ac:dyDescent="0.25">
      <c r="C61" s="36"/>
      <c r="N61" s="30"/>
    </row>
    <row r="62" spans="1:14" x14ac:dyDescent="0.25">
      <c r="C62" s="36" t="s">
        <v>68</v>
      </c>
      <c r="N62" s="30"/>
    </row>
    <row r="63" spans="1:14" x14ac:dyDescent="0.25">
      <c r="C63" s="36"/>
      <c r="M63" s="37"/>
      <c r="N63" s="30"/>
    </row>
    <row r="64" spans="1:14" x14ac:dyDescent="0.25">
      <c r="C64" s="36" t="s">
        <v>69</v>
      </c>
      <c r="M64" s="37"/>
      <c r="N64" s="30"/>
    </row>
    <row r="65" spans="1:14" ht="35.25" customHeight="1" x14ac:dyDescent="0.25">
      <c r="A65" s="65" t="s">
        <v>70</v>
      </c>
      <c r="B65" s="66"/>
      <c r="C65" s="66"/>
      <c r="D65" s="66"/>
      <c r="E65" s="66"/>
      <c r="F65" s="66"/>
      <c r="G65" s="66"/>
      <c r="H65" s="66"/>
      <c r="L65" s="37"/>
      <c r="M65" s="37"/>
      <c r="N65" s="30"/>
    </row>
    <row r="66" spans="1:14" x14ac:dyDescent="0.25">
      <c r="K66" s="55"/>
      <c r="L66" s="57"/>
      <c r="M66" s="37"/>
      <c r="N66" s="41"/>
    </row>
  </sheetData>
  <mergeCells count="21">
    <mergeCell ref="A44:H44"/>
    <mergeCell ref="A48:H48"/>
    <mergeCell ref="A52:H52"/>
    <mergeCell ref="A56:H56"/>
    <mergeCell ref="A65:H65"/>
    <mergeCell ref="A39:H39"/>
    <mergeCell ref="A15:H15"/>
    <mergeCell ref="A16:H16"/>
    <mergeCell ref="A19:A22"/>
    <mergeCell ref="B19:B22"/>
    <mergeCell ref="C19:C22"/>
    <mergeCell ref="D19:G19"/>
    <mergeCell ref="H19:H22"/>
    <mergeCell ref="D20:D22"/>
    <mergeCell ref="E20:E22"/>
    <mergeCell ref="F20:F22"/>
    <mergeCell ref="G20:G22"/>
    <mergeCell ref="A24:H24"/>
    <mergeCell ref="A27:H27"/>
    <mergeCell ref="A34:H34"/>
    <mergeCell ref="A36:H36"/>
  </mergeCells>
  <pageMargins left="0.70866141732283472" right="0.70866141732283472" top="0.19685039370078741" bottom="0.19685039370078741" header="0.31496062992125984" footer="0.31496062992125984"/>
  <pageSetup paperSize="9" scale="64" fitToHeight="0" orientation="portrait" horizontalDpi="300" verticalDpi="3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ССР (23)</vt:lpstr>
      <vt:lpstr>КМ-290(23)</vt:lpstr>
      <vt:lpstr>КМ-291(23)</vt:lpstr>
      <vt:lpstr>КМ-367(23)</vt:lpstr>
      <vt:lpstr>КМ-422(23)</vt:lpstr>
      <vt:lpstr>КМ-619(23)</vt:lpstr>
      <vt:lpstr>'КМ-290(23)'!Область_печати</vt:lpstr>
      <vt:lpstr>'КМ-291(23)'!Область_печати</vt:lpstr>
      <vt:lpstr>'КМ-367(23)'!Область_печати</vt:lpstr>
      <vt:lpstr>'КМ-422(23)'!Область_печати</vt:lpstr>
      <vt:lpstr>'КМ-619(23)'!Область_печати</vt:lpstr>
      <vt:lpstr>'ССР (23)'!Область_печати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Машиева Татьяна Григорьевна</dc:creator>
  <cp:lastModifiedBy>Арзубов Максим Алексеевич</cp:lastModifiedBy>
  <cp:lastPrinted>2023-04-12T06:03:17Z</cp:lastPrinted>
  <dcterms:created xsi:type="dcterms:W3CDTF">2023-04-07T08:05:59Z</dcterms:created>
  <dcterms:modified xsi:type="dcterms:W3CDTF">2023-04-12T06:05:11Z</dcterms:modified>
</cp:coreProperties>
</file>